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filterPrivacy="1" codeName="ThisWorkbook" defaultThemeVersion="124226"/>
  <xr:revisionPtr revIDLastSave="0" documentId="13_ncr:1_{4A7318DD-43F7-4B9E-9D68-1F6F8DA88AC1}" xr6:coauthVersionLast="36" xr6:coauthVersionMax="36" xr10:uidLastSave="{00000000-0000-0000-0000-000000000000}"/>
  <bookViews>
    <workbookView xWindow="1572" yWindow="0" windowWidth="27228" windowHeight="11916" tabRatio="596" firstSheet="60" activeTab="60" xr2:uid="{00000000-000D-0000-FFFF-FFFF00000000}"/>
  </bookViews>
  <sheets>
    <sheet name="Input data" sheetId="69" state="hidden" r:id="rId1"/>
    <sheet name="VYSVETLIVKY" sheetId="51" state="hidden" r:id="rId2"/>
    <sheet name="P&amp;L" sheetId="90" state="hidden" r:id="rId3"/>
    <sheet name="1" sheetId="1" state="hidden" r:id="rId4"/>
    <sheet name="2" sheetId="4" state="hidden" r:id="rId5"/>
    <sheet name="2_tabulka 2" sheetId="52" state="hidden" r:id="rId6"/>
    <sheet name="3" sheetId="5" state="hidden" r:id="rId7"/>
    <sheet name="4" sheetId="6" state="hidden" r:id="rId8"/>
    <sheet name="5" sheetId="7" state="hidden" r:id="rId9"/>
    <sheet name="6" sheetId="8" state="hidden" r:id="rId10"/>
    <sheet name="7" sheetId="9" state="hidden" r:id="rId11"/>
    <sheet name="8" sheetId="10" state="hidden" r:id="rId12"/>
    <sheet name="9" sheetId="11" state="hidden" r:id="rId13"/>
    <sheet name="10" sheetId="12" state="hidden" r:id="rId14"/>
    <sheet name="11" sheetId="13" state="hidden" r:id="rId15"/>
    <sheet name="12" sheetId="14" state="hidden" r:id="rId16"/>
    <sheet name="12_tabulka c.2" sheetId="53" state="hidden" r:id="rId17"/>
    <sheet name="13" sheetId="15" state="hidden" r:id="rId18"/>
    <sheet name="14_tabulka 1 a 3" sheetId="56" state="hidden" r:id="rId19"/>
    <sheet name="14_tabulka 2 a 4" sheetId="57" state="hidden" r:id="rId20"/>
    <sheet name="15" sheetId="17" state="hidden" r:id="rId21"/>
    <sheet name="16" sheetId="18" state="hidden" r:id="rId22"/>
    <sheet name="16_tabulka c.2" sheetId="54" state="hidden" r:id="rId23"/>
    <sheet name="17" sheetId="19" state="hidden" r:id="rId24"/>
    <sheet name="18" sheetId="20" state="hidden" r:id="rId25"/>
    <sheet name="18_tabulka c.2" sheetId="55" state="hidden" r:id="rId26"/>
    <sheet name="19" sheetId="21" state="hidden" r:id="rId27"/>
    <sheet name="20" sheetId="22" state="hidden" r:id="rId28"/>
    <sheet name="21" sheetId="23" state="hidden" r:id="rId29"/>
    <sheet name="22" sheetId="24" state="hidden" r:id="rId30"/>
    <sheet name="23" sheetId="25" state="hidden" r:id="rId31"/>
    <sheet name="24" sheetId="26" state="hidden" r:id="rId32"/>
    <sheet name="24_tabulky 3 a 4" sheetId="50" state="hidden" r:id="rId33"/>
    <sheet name="25" sheetId="27" state="hidden" r:id="rId34"/>
    <sheet name="26" sheetId="28" state="hidden" r:id="rId35"/>
    <sheet name="27" sheetId="30" state="hidden" r:id="rId36"/>
    <sheet name="28" sheetId="31" state="hidden" r:id="rId37"/>
    <sheet name="29" sheetId="32" state="hidden" r:id="rId38"/>
    <sheet name="30" sheetId="29" state="hidden" r:id="rId39"/>
    <sheet name="31" sheetId="33" state="hidden" r:id="rId40"/>
    <sheet name="32" sheetId="34" state="hidden" r:id="rId41"/>
    <sheet name="32_tabulka 2" sheetId="59" state="hidden" r:id="rId42"/>
    <sheet name="33" sheetId="35" state="hidden" r:id="rId43"/>
    <sheet name="34" sheetId="36" state="hidden" r:id="rId44"/>
    <sheet name="42" sheetId="44" state="hidden" r:id="rId45"/>
    <sheet name="43" sheetId="45" state="hidden" r:id="rId46"/>
    <sheet name="44" sheetId="46" state="hidden" r:id="rId47"/>
    <sheet name="35" sheetId="37" state="hidden" r:id="rId48"/>
    <sheet name="36" sheetId="38" state="hidden" r:id="rId49"/>
    <sheet name="37" sheetId="39" state="hidden" r:id="rId50"/>
    <sheet name="38" sheetId="40" state="hidden" r:id="rId51"/>
    <sheet name="39" sheetId="41" state="hidden" r:id="rId52"/>
    <sheet name="40" sheetId="42" state="hidden" r:id="rId53"/>
    <sheet name="41" sheetId="43" state="hidden" r:id="rId54"/>
    <sheet name="45" sheetId="47" state="hidden" r:id="rId55"/>
    <sheet name="46" sheetId="48" state="hidden" r:id="rId56"/>
    <sheet name="BS" sheetId="89" state="hidden" r:id="rId57"/>
    <sheet name="SK Cover sheet" sheetId="65" state="hidden" r:id="rId58"/>
    <sheet name="BS-SK Statutory" sheetId="91" state="hidden" r:id="rId59"/>
    <sheet name="IS-SK Statutory " sheetId="92" state="hidden" r:id="rId60"/>
    <sheet name="Notes- SK Template" sheetId="71" r:id="rId61"/>
    <sheet name="BS old" sheetId="60" state="hidden" r:id="rId62"/>
    <sheet name="P&amp;L old" sheetId="61" state="hidden" r:id="rId63"/>
    <sheet name="Notes-SK Cover sheet" sheetId="85" state="hidden" r:id="rId64"/>
    <sheet name="BS-SK Statutory old" sheetId="66" state="hidden" r:id="rId65"/>
    <sheet name="IS-SK Statutoryold " sheetId="68" state="hidden" r:id="rId66"/>
    <sheet name="IS-SK Cover sheet" sheetId="67" state="hidden" r:id="rId67"/>
    <sheet name="Cash Flow SK" sheetId="62" state="hidden" r:id="rId68"/>
    <sheet name="E_Cover sheet" sheetId="93" state="hidden" r:id="rId69"/>
    <sheet name="BS-E Cover sheet" sheetId="72" state="hidden" r:id="rId70"/>
    <sheet name="BS-E Statutory" sheetId="99" state="hidden" r:id="rId71"/>
    <sheet name="BS- E Statutory" sheetId="78" state="hidden" r:id="rId72"/>
    <sheet name="IS-E Cover sheet" sheetId="75" state="hidden" r:id="rId73"/>
    <sheet name="IS-E Statutory" sheetId="95" state="hidden" r:id="rId74"/>
    <sheet name="IS-E Statutory m" sheetId="76" state="hidden" r:id="rId75"/>
    <sheet name="Notes-E Cover sheet" sheetId="87" state="hidden" r:id="rId76"/>
    <sheet name="Notes - E Template" sheetId="86" state="hidden" r:id="rId77"/>
    <sheet name="Cash Flow (ENG)" sheetId="88" state="hidden" r:id="rId78"/>
    <sheet name="G-Cover sheet" sheetId="96" state="hidden" r:id="rId79"/>
    <sheet name="BS-G Cover sheet" sheetId="83" state="hidden" r:id="rId80"/>
    <sheet name="BS - G Statutoryo" sheetId="80" state="hidden" r:id="rId81"/>
    <sheet name="IS-G Cover sheet" sheetId="84" state="hidden" r:id="rId82"/>
    <sheet name="BS-G Statutory" sheetId="101" state="hidden" r:id="rId83"/>
    <sheet name="IS-G Statutory" sheetId="103" state="hidden" r:id="rId84"/>
  </sheets>
  <externalReferences>
    <externalReference r:id="rId85"/>
  </externalReferences>
  <definedNames>
    <definedName name="_Fill" localSheetId="56" hidden="1">#REF!</definedName>
    <definedName name="_Fill" localSheetId="80" hidden="1">#REF!</definedName>
    <definedName name="_Fill" localSheetId="70" hidden="1">#REF!</definedName>
    <definedName name="_Fill" localSheetId="79" hidden="1">#REF!</definedName>
    <definedName name="_Fill" localSheetId="82" hidden="1">#REF!</definedName>
    <definedName name="_Fill" localSheetId="58" hidden="1">#REF!</definedName>
    <definedName name="_Fill" localSheetId="64" hidden="1">#REF!</definedName>
    <definedName name="_Fill" localSheetId="68" hidden="1">#REF!</definedName>
    <definedName name="_Fill" localSheetId="78" hidden="1">#REF!</definedName>
    <definedName name="_Fill" localSheetId="0" hidden="1">#REF!</definedName>
    <definedName name="_Fill" localSheetId="73" hidden="1">#REF!</definedName>
    <definedName name="_Fill" localSheetId="81" hidden="1">#REF!</definedName>
    <definedName name="_Fill" localSheetId="83" hidden="1">#REF!</definedName>
    <definedName name="_Fill" localSheetId="66" hidden="1">#REF!</definedName>
    <definedName name="_Fill" localSheetId="59" hidden="1">#REF!</definedName>
    <definedName name="_Fill" localSheetId="65" hidden="1">#REF!</definedName>
    <definedName name="_Fill" localSheetId="76" hidden="1">#REF!</definedName>
    <definedName name="_Fill" localSheetId="63" hidden="1">#REF!</definedName>
    <definedName name="_Fill" localSheetId="2" hidden="1">#REF!</definedName>
    <definedName name="_Fill" localSheetId="57" hidden="1">#REF!</definedName>
    <definedName name="_Fill" hidden="1">#REF!</definedName>
    <definedName name="_Toc474124192" localSheetId="76">'Notes - E Template'!$D$105</definedName>
    <definedName name="_Toc474124192" localSheetId="60">'Notes- SK Template'!$D$96</definedName>
    <definedName name="ARA_Threshold" localSheetId="56">#REF!</definedName>
    <definedName name="ARA_Threshold" localSheetId="70">#REF!</definedName>
    <definedName name="ARA_Threshold" localSheetId="82">#REF!</definedName>
    <definedName name="ARA_Threshold" localSheetId="58">#REF!</definedName>
    <definedName name="ARA_Threshold" localSheetId="68">#REF!</definedName>
    <definedName name="ARA_Threshold" localSheetId="78">#REF!</definedName>
    <definedName name="ARA_Threshold" localSheetId="73">#REF!</definedName>
    <definedName name="ARA_Threshold" localSheetId="83">#REF!</definedName>
    <definedName name="ARA_Threshold" localSheetId="59">#REF!</definedName>
    <definedName name="ARA_Threshold" localSheetId="2">#REF!</definedName>
    <definedName name="ARA_Threshold">#REF!</definedName>
    <definedName name="ARP_Threshold" localSheetId="56">#REF!</definedName>
    <definedName name="ARP_Threshold" localSheetId="70">#REF!</definedName>
    <definedName name="ARP_Threshold" localSheetId="82">#REF!</definedName>
    <definedName name="ARP_Threshold" localSheetId="58">#REF!</definedName>
    <definedName name="ARP_Threshold" localSheetId="68">#REF!</definedName>
    <definedName name="ARP_Threshold" localSheetId="78">#REF!</definedName>
    <definedName name="ARP_Threshold" localSheetId="73">#REF!</definedName>
    <definedName name="ARP_Threshold" localSheetId="83">#REF!</definedName>
    <definedName name="ARP_Threshold" localSheetId="59">#REF!</definedName>
    <definedName name="ARP_Threshold" localSheetId="2">#REF!</definedName>
    <definedName name="ARP_Threshold">#REF!</definedName>
    <definedName name="AS2DocOpenMode" hidden="1">"AS2DocumentEdit"</definedName>
    <definedName name="cisla2lo">[1]Sheet1!$D$4:$E$66</definedName>
    <definedName name="cislalo">[1]Sheet1!$E$5:$J$45,[1]Sheet1!$E$50:$J$69,[1]Sheet1!$G$75:$J$88,[1]Sheet1!$G$92:$J$128</definedName>
    <definedName name="ClientName">[1]Sheet2!$F$5</definedName>
    <definedName name="CY_Accounts_Receivable" localSheetId="56">#REF!</definedName>
    <definedName name="CY_Accounts_Receivable" localSheetId="70">#REF!</definedName>
    <definedName name="CY_Accounts_Receivable" localSheetId="82">#REF!</definedName>
    <definedName name="CY_Accounts_Receivable" localSheetId="58">#REF!</definedName>
    <definedName name="CY_Accounts_Receivable" localSheetId="68">#REF!</definedName>
    <definedName name="CY_Accounts_Receivable" localSheetId="78">#REF!</definedName>
    <definedName name="CY_Accounts_Receivable" localSheetId="73">#REF!</definedName>
    <definedName name="CY_Accounts_Receivable" localSheetId="83">#REF!</definedName>
    <definedName name="CY_Accounts_Receivable" localSheetId="59">#REF!</definedName>
    <definedName name="CY_Accounts_Receivable" localSheetId="2">#REF!</definedName>
    <definedName name="CY_Accounts_Receivable">#REF!</definedName>
    <definedName name="CY_Administration" localSheetId="56">#REF!</definedName>
    <definedName name="CY_Administration" localSheetId="70">#REF!</definedName>
    <definedName name="CY_Administration" localSheetId="82">#REF!</definedName>
    <definedName name="CY_Administration" localSheetId="58">#REF!</definedName>
    <definedName name="CY_Administration" localSheetId="68">#REF!</definedName>
    <definedName name="CY_Administration" localSheetId="78">#REF!</definedName>
    <definedName name="CY_Administration" localSheetId="73">#REF!</definedName>
    <definedName name="CY_Administration" localSheetId="83">#REF!</definedName>
    <definedName name="CY_Administration" localSheetId="59">#REF!</definedName>
    <definedName name="CY_Administration" localSheetId="2">#REF!</definedName>
    <definedName name="CY_Administration">#REF!</definedName>
    <definedName name="CY_Cash" localSheetId="56">#REF!</definedName>
    <definedName name="CY_Cash" localSheetId="70">#REF!</definedName>
    <definedName name="CY_Cash" localSheetId="82">#REF!</definedName>
    <definedName name="CY_Cash" localSheetId="58">#REF!</definedName>
    <definedName name="CY_Cash" localSheetId="68">#REF!</definedName>
    <definedName name="CY_Cash" localSheetId="78">#REF!</definedName>
    <definedName name="CY_Cash" localSheetId="73">#REF!</definedName>
    <definedName name="CY_Cash" localSheetId="83">#REF!</definedName>
    <definedName name="CY_Cash" localSheetId="59">#REF!</definedName>
    <definedName name="CY_Cash" localSheetId="2">#REF!</definedName>
    <definedName name="CY_Cash">#REF!</definedName>
    <definedName name="CY_Common_Equity" localSheetId="56">#REF!</definedName>
    <definedName name="CY_Common_Equity" localSheetId="70">#REF!</definedName>
    <definedName name="CY_Common_Equity" localSheetId="82">#REF!</definedName>
    <definedName name="CY_Common_Equity" localSheetId="58">#REF!</definedName>
    <definedName name="CY_Common_Equity" localSheetId="68">#REF!</definedName>
    <definedName name="CY_Common_Equity" localSheetId="78">#REF!</definedName>
    <definedName name="CY_Common_Equity" localSheetId="73">#REF!</definedName>
    <definedName name="CY_Common_Equity" localSheetId="83">#REF!</definedName>
    <definedName name="CY_Common_Equity" localSheetId="59">#REF!</definedName>
    <definedName name="CY_Common_Equity" localSheetId="2">#REF!</definedName>
    <definedName name="CY_Common_Equity">#REF!</definedName>
    <definedName name="CY_Cost_of_Sales" localSheetId="56">#REF!</definedName>
    <definedName name="CY_Cost_of_Sales" localSheetId="70">#REF!</definedName>
    <definedName name="CY_Cost_of_Sales" localSheetId="82">#REF!</definedName>
    <definedName name="CY_Cost_of_Sales" localSheetId="58">#REF!</definedName>
    <definedName name="CY_Cost_of_Sales" localSheetId="68">#REF!</definedName>
    <definedName name="CY_Cost_of_Sales" localSheetId="78">#REF!</definedName>
    <definedName name="CY_Cost_of_Sales" localSheetId="73">#REF!</definedName>
    <definedName name="CY_Cost_of_Sales" localSheetId="83">#REF!</definedName>
    <definedName name="CY_Cost_of_Sales" localSheetId="59">#REF!</definedName>
    <definedName name="CY_Cost_of_Sales" localSheetId="2">#REF!</definedName>
    <definedName name="CY_Cost_of_Sales">#REF!</definedName>
    <definedName name="CY_Current_Liabilities" localSheetId="56">#REF!</definedName>
    <definedName name="CY_Current_Liabilities" localSheetId="70">#REF!</definedName>
    <definedName name="CY_Current_Liabilities" localSheetId="82">#REF!</definedName>
    <definedName name="CY_Current_Liabilities" localSheetId="58">#REF!</definedName>
    <definedName name="CY_Current_Liabilities" localSheetId="68">#REF!</definedName>
    <definedName name="CY_Current_Liabilities" localSheetId="78">#REF!</definedName>
    <definedName name="CY_Current_Liabilities" localSheetId="73">#REF!</definedName>
    <definedName name="CY_Current_Liabilities" localSheetId="83">#REF!</definedName>
    <definedName name="CY_Current_Liabilities" localSheetId="59">#REF!</definedName>
    <definedName name="CY_Current_Liabilities" localSheetId="2">#REF!</definedName>
    <definedName name="CY_Current_Liabilities">#REF!</definedName>
    <definedName name="CY_Depreciation" localSheetId="56">#REF!</definedName>
    <definedName name="CY_Depreciation" localSheetId="70">#REF!</definedName>
    <definedName name="CY_Depreciation" localSheetId="82">#REF!</definedName>
    <definedName name="CY_Depreciation" localSheetId="58">#REF!</definedName>
    <definedName name="CY_Depreciation" localSheetId="68">#REF!</definedName>
    <definedName name="CY_Depreciation" localSheetId="78">#REF!</definedName>
    <definedName name="CY_Depreciation" localSheetId="73">#REF!</definedName>
    <definedName name="CY_Depreciation" localSheetId="83">#REF!</definedName>
    <definedName name="CY_Depreciation" localSheetId="59">#REF!</definedName>
    <definedName name="CY_Depreciation" localSheetId="2">#REF!</definedName>
    <definedName name="CY_Depreciation">#REF!</definedName>
    <definedName name="CY_Gross_Profit" localSheetId="56">#REF!</definedName>
    <definedName name="CY_Gross_Profit" localSheetId="70">#REF!</definedName>
    <definedName name="CY_Gross_Profit" localSheetId="82">#REF!</definedName>
    <definedName name="CY_Gross_Profit" localSheetId="58">#REF!</definedName>
    <definedName name="CY_Gross_Profit" localSheetId="68">#REF!</definedName>
    <definedName name="CY_Gross_Profit" localSheetId="78">#REF!</definedName>
    <definedName name="CY_Gross_Profit" localSheetId="73">#REF!</definedName>
    <definedName name="CY_Gross_Profit" localSheetId="83">#REF!</definedName>
    <definedName name="CY_Gross_Profit" localSheetId="59">#REF!</definedName>
    <definedName name="CY_Gross_Profit" localSheetId="2">#REF!</definedName>
    <definedName name="CY_Gross_Profit">#REF!</definedName>
    <definedName name="CY_Inc_Bef_Tax" localSheetId="56">#REF!</definedName>
    <definedName name="CY_Inc_Bef_Tax" localSheetId="70">#REF!</definedName>
    <definedName name="CY_Inc_Bef_Tax" localSheetId="82">#REF!</definedName>
    <definedName name="CY_Inc_Bef_Tax" localSheetId="58">#REF!</definedName>
    <definedName name="CY_Inc_Bef_Tax" localSheetId="68">#REF!</definedName>
    <definedName name="CY_Inc_Bef_Tax" localSheetId="78">#REF!</definedName>
    <definedName name="CY_Inc_Bef_Tax" localSheetId="73">#REF!</definedName>
    <definedName name="CY_Inc_Bef_Tax" localSheetId="83">#REF!</definedName>
    <definedName name="CY_Inc_Bef_Tax" localSheetId="59">#REF!</definedName>
    <definedName name="CY_Inc_Bef_Tax" localSheetId="2">#REF!</definedName>
    <definedName name="CY_Inc_Bef_Tax">#REF!</definedName>
    <definedName name="CY_Intangible_Assets" localSheetId="56">#REF!</definedName>
    <definedName name="CY_Intangible_Assets" localSheetId="70">#REF!</definedName>
    <definedName name="CY_Intangible_Assets" localSheetId="82">#REF!</definedName>
    <definedName name="CY_Intangible_Assets" localSheetId="58">#REF!</definedName>
    <definedName name="CY_Intangible_Assets" localSheetId="68">#REF!</definedName>
    <definedName name="CY_Intangible_Assets" localSheetId="78">#REF!</definedName>
    <definedName name="CY_Intangible_Assets" localSheetId="73">#REF!</definedName>
    <definedName name="CY_Intangible_Assets" localSheetId="83">#REF!</definedName>
    <definedName name="CY_Intangible_Assets" localSheetId="59">#REF!</definedName>
    <definedName name="CY_Intangible_Assets" localSheetId="2">#REF!</definedName>
    <definedName name="CY_Intangible_Assets">#REF!</definedName>
    <definedName name="CY_Interest_Expense" localSheetId="56">#REF!</definedName>
    <definedName name="CY_Interest_Expense" localSheetId="70">#REF!</definedName>
    <definedName name="CY_Interest_Expense" localSheetId="82">#REF!</definedName>
    <definedName name="CY_Interest_Expense" localSheetId="58">#REF!</definedName>
    <definedName name="CY_Interest_Expense" localSheetId="68">#REF!</definedName>
    <definedName name="CY_Interest_Expense" localSheetId="78">#REF!</definedName>
    <definedName name="CY_Interest_Expense" localSheetId="73">#REF!</definedName>
    <definedName name="CY_Interest_Expense" localSheetId="83">#REF!</definedName>
    <definedName name="CY_Interest_Expense" localSheetId="59">#REF!</definedName>
    <definedName name="CY_Interest_Expense" localSheetId="2">#REF!</definedName>
    <definedName name="CY_Interest_Expense">#REF!</definedName>
    <definedName name="CY_Inventory" localSheetId="56">#REF!</definedName>
    <definedName name="CY_Inventory" localSheetId="70">#REF!</definedName>
    <definedName name="CY_Inventory" localSheetId="82">#REF!</definedName>
    <definedName name="CY_Inventory" localSheetId="58">#REF!</definedName>
    <definedName name="CY_Inventory" localSheetId="68">#REF!</definedName>
    <definedName name="CY_Inventory" localSheetId="78">#REF!</definedName>
    <definedName name="CY_Inventory" localSheetId="73">#REF!</definedName>
    <definedName name="CY_Inventory" localSheetId="83">#REF!</definedName>
    <definedName name="CY_Inventory" localSheetId="59">#REF!</definedName>
    <definedName name="CY_Inventory" localSheetId="2">#REF!</definedName>
    <definedName name="CY_Inventory">#REF!</definedName>
    <definedName name="CY_LIABIL_EQUITY" localSheetId="56">#REF!</definedName>
    <definedName name="CY_LIABIL_EQUITY" localSheetId="70">#REF!</definedName>
    <definedName name="CY_LIABIL_EQUITY" localSheetId="82">#REF!</definedName>
    <definedName name="CY_LIABIL_EQUITY" localSheetId="58">#REF!</definedName>
    <definedName name="CY_LIABIL_EQUITY" localSheetId="68">#REF!</definedName>
    <definedName name="CY_LIABIL_EQUITY" localSheetId="78">#REF!</definedName>
    <definedName name="CY_LIABIL_EQUITY" localSheetId="73">#REF!</definedName>
    <definedName name="CY_LIABIL_EQUITY" localSheetId="83">#REF!</definedName>
    <definedName name="CY_LIABIL_EQUITY" localSheetId="59">#REF!</definedName>
    <definedName name="CY_LIABIL_EQUITY" localSheetId="2">#REF!</definedName>
    <definedName name="CY_LIABIL_EQUITY">#REF!</definedName>
    <definedName name="CY_LT_Debt" localSheetId="56">#REF!</definedName>
    <definedName name="CY_LT_Debt" localSheetId="70">#REF!</definedName>
    <definedName name="CY_LT_Debt" localSheetId="82">#REF!</definedName>
    <definedName name="CY_LT_Debt" localSheetId="58">#REF!</definedName>
    <definedName name="CY_LT_Debt" localSheetId="68">#REF!</definedName>
    <definedName name="CY_LT_Debt" localSheetId="78">#REF!</definedName>
    <definedName name="CY_LT_Debt" localSheetId="73">#REF!</definedName>
    <definedName name="CY_LT_Debt" localSheetId="83">#REF!</definedName>
    <definedName name="CY_LT_Debt" localSheetId="59">#REF!</definedName>
    <definedName name="CY_LT_Debt" localSheetId="2">#REF!</definedName>
    <definedName name="CY_LT_Debt">#REF!</definedName>
    <definedName name="CY_Market_Value_of_Equity" localSheetId="56">#REF!</definedName>
    <definedName name="CY_Market_Value_of_Equity" localSheetId="70">#REF!</definedName>
    <definedName name="CY_Market_Value_of_Equity" localSheetId="82">#REF!</definedName>
    <definedName name="CY_Market_Value_of_Equity" localSheetId="58">#REF!</definedName>
    <definedName name="CY_Market_Value_of_Equity" localSheetId="68">#REF!</definedName>
    <definedName name="CY_Market_Value_of_Equity" localSheetId="78">#REF!</definedName>
    <definedName name="CY_Market_Value_of_Equity" localSheetId="73">#REF!</definedName>
    <definedName name="CY_Market_Value_of_Equity" localSheetId="83">#REF!</definedName>
    <definedName name="CY_Market_Value_of_Equity" localSheetId="59">#REF!</definedName>
    <definedName name="CY_Market_Value_of_Equity" localSheetId="2">#REF!</definedName>
    <definedName name="CY_Market_Value_of_Equity">#REF!</definedName>
    <definedName name="CY_Marketable_Sec" localSheetId="56">#REF!</definedName>
    <definedName name="CY_Marketable_Sec" localSheetId="70">#REF!</definedName>
    <definedName name="CY_Marketable_Sec" localSheetId="82">#REF!</definedName>
    <definedName name="CY_Marketable_Sec" localSheetId="58">#REF!</definedName>
    <definedName name="CY_Marketable_Sec" localSheetId="68">#REF!</definedName>
    <definedName name="CY_Marketable_Sec" localSheetId="78">#REF!</definedName>
    <definedName name="CY_Marketable_Sec" localSheetId="73">#REF!</definedName>
    <definedName name="CY_Marketable_Sec" localSheetId="83">#REF!</definedName>
    <definedName name="CY_Marketable_Sec" localSheetId="59">#REF!</definedName>
    <definedName name="CY_Marketable_Sec" localSheetId="2">#REF!</definedName>
    <definedName name="CY_Marketable_Sec">#REF!</definedName>
    <definedName name="CY_NET_PROFIT" localSheetId="56">#REF!</definedName>
    <definedName name="CY_NET_PROFIT" localSheetId="70">#REF!</definedName>
    <definedName name="CY_NET_PROFIT" localSheetId="82">#REF!</definedName>
    <definedName name="CY_NET_PROFIT" localSheetId="58">#REF!</definedName>
    <definedName name="CY_NET_PROFIT" localSheetId="68">#REF!</definedName>
    <definedName name="CY_NET_PROFIT" localSheetId="78">#REF!</definedName>
    <definedName name="CY_NET_PROFIT" localSheetId="73">#REF!</definedName>
    <definedName name="CY_NET_PROFIT" localSheetId="83">#REF!</definedName>
    <definedName name="CY_NET_PROFIT" localSheetId="59">#REF!</definedName>
    <definedName name="CY_NET_PROFIT" localSheetId="2">#REF!</definedName>
    <definedName name="CY_NET_PROFIT">#REF!</definedName>
    <definedName name="CY_Net_Revenue" localSheetId="56">#REF!</definedName>
    <definedName name="CY_Net_Revenue" localSheetId="70">#REF!</definedName>
    <definedName name="CY_Net_Revenue" localSheetId="82">#REF!</definedName>
    <definedName name="CY_Net_Revenue" localSheetId="58">#REF!</definedName>
    <definedName name="CY_Net_Revenue" localSheetId="68">#REF!</definedName>
    <definedName name="CY_Net_Revenue" localSheetId="78">#REF!</definedName>
    <definedName name="CY_Net_Revenue" localSheetId="73">#REF!</definedName>
    <definedName name="CY_Net_Revenue" localSheetId="83">#REF!</definedName>
    <definedName name="CY_Net_Revenue" localSheetId="59">#REF!</definedName>
    <definedName name="CY_Net_Revenue" localSheetId="2">#REF!</definedName>
    <definedName name="CY_Net_Revenue">#REF!</definedName>
    <definedName name="CY_Operating_Income" localSheetId="56">#REF!</definedName>
    <definedName name="CY_Operating_Income" localSheetId="70">#REF!</definedName>
    <definedName name="CY_Operating_Income" localSheetId="82">#REF!</definedName>
    <definedName name="CY_Operating_Income" localSheetId="58">#REF!</definedName>
    <definedName name="CY_Operating_Income" localSheetId="68">#REF!</definedName>
    <definedName name="CY_Operating_Income" localSheetId="78">#REF!</definedName>
    <definedName name="CY_Operating_Income" localSheetId="73">#REF!</definedName>
    <definedName name="CY_Operating_Income" localSheetId="83">#REF!</definedName>
    <definedName name="CY_Operating_Income" localSheetId="59">#REF!</definedName>
    <definedName name="CY_Operating_Income" localSheetId="2">#REF!</definedName>
    <definedName name="CY_Operating_Income">#REF!</definedName>
    <definedName name="CY_Other" localSheetId="56">#REF!</definedName>
    <definedName name="CY_Other" localSheetId="70">#REF!</definedName>
    <definedName name="CY_Other" localSheetId="82">#REF!</definedName>
    <definedName name="CY_Other" localSheetId="58">#REF!</definedName>
    <definedName name="CY_Other" localSheetId="68">#REF!</definedName>
    <definedName name="CY_Other" localSheetId="78">#REF!</definedName>
    <definedName name="CY_Other" localSheetId="73">#REF!</definedName>
    <definedName name="CY_Other" localSheetId="83">#REF!</definedName>
    <definedName name="CY_Other" localSheetId="59">#REF!</definedName>
    <definedName name="CY_Other" localSheetId="2">#REF!</definedName>
    <definedName name="CY_Other">#REF!</definedName>
    <definedName name="CY_Other_Curr_Assets" localSheetId="56">#REF!</definedName>
    <definedName name="CY_Other_Curr_Assets" localSheetId="70">#REF!</definedName>
    <definedName name="CY_Other_Curr_Assets" localSheetId="82">#REF!</definedName>
    <definedName name="CY_Other_Curr_Assets" localSheetId="58">#REF!</definedName>
    <definedName name="CY_Other_Curr_Assets" localSheetId="68">#REF!</definedName>
    <definedName name="CY_Other_Curr_Assets" localSheetId="78">#REF!</definedName>
    <definedName name="CY_Other_Curr_Assets" localSheetId="73">#REF!</definedName>
    <definedName name="CY_Other_Curr_Assets" localSheetId="83">#REF!</definedName>
    <definedName name="CY_Other_Curr_Assets" localSheetId="59">#REF!</definedName>
    <definedName name="CY_Other_Curr_Assets" localSheetId="2">#REF!</definedName>
    <definedName name="CY_Other_Curr_Assets">#REF!</definedName>
    <definedName name="CY_Other_LT_Assets" localSheetId="56">#REF!</definedName>
    <definedName name="CY_Other_LT_Assets" localSheetId="70">#REF!</definedName>
    <definedName name="CY_Other_LT_Assets" localSheetId="82">#REF!</definedName>
    <definedName name="CY_Other_LT_Assets" localSheetId="58">#REF!</definedName>
    <definedName name="CY_Other_LT_Assets" localSheetId="68">#REF!</definedName>
    <definedName name="CY_Other_LT_Assets" localSheetId="78">#REF!</definedName>
    <definedName name="CY_Other_LT_Assets" localSheetId="73">#REF!</definedName>
    <definedName name="CY_Other_LT_Assets" localSheetId="83">#REF!</definedName>
    <definedName name="CY_Other_LT_Assets" localSheetId="59">#REF!</definedName>
    <definedName name="CY_Other_LT_Assets" localSheetId="2">#REF!</definedName>
    <definedName name="CY_Other_LT_Assets">#REF!</definedName>
    <definedName name="CY_Other_LT_Liabilities" localSheetId="56">#REF!</definedName>
    <definedName name="CY_Other_LT_Liabilities" localSheetId="70">#REF!</definedName>
    <definedName name="CY_Other_LT_Liabilities" localSheetId="82">#REF!</definedName>
    <definedName name="CY_Other_LT_Liabilities" localSheetId="58">#REF!</definedName>
    <definedName name="CY_Other_LT_Liabilities" localSheetId="68">#REF!</definedName>
    <definedName name="CY_Other_LT_Liabilities" localSheetId="78">#REF!</definedName>
    <definedName name="CY_Other_LT_Liabilities" localSheetId="73">#REF!</definedName>
    <definedName name="CY_Other_LT_Liabilities" localSheetId="83">#REF!</definedName>
    <definedName name="CY_Other_LT_Liabilities" localSheetId="59">#REF!</definedName>
    <definedName name="CY_Other_LT_Liabilities" localSheetId="2">#REF!</definedName>
    <definedName name="CY_Other_LT_Liabilities">#REF!</definedName>
    <definedName name="CY_Preferred_Stock" localSheetId="56">#REF!</definedName>
    <definedName name="CY_Preferred_Stock" localSheetId="70">#REF!</definedName>
    <definedName name="CY_Preferred_Stock" localSheetId="82">#REF!</definedName>
    <definedName name="CY_Preferred_Stock" localSheetId="58">#REF!</definedName>
    <definedName name="CY_Preferred_Stock" localSheetId="68">#REF!</definedName>
    <definedName name="CY_Preferred_Stock" localSheetId="78">#REF!</definedName>
    <definedName name="CY_Preferred_Stock" localSheetId="73">#REF!</definedName>
    <definedName name="CY_Preferred_Stock" localSheetId="83">#REF!</definedName>
    <definedName name="CY_Preferred_Stock" localSheetId="59">#REF!</definedName>
    <definedName name="CY_Preferred_Stock" localSheetId="2">#REF!</definedName>
    <definedName name="CY_Preferred_Stock">#REF!</definedName>
    <definedName name="CY_QUICK_ASSETS" localSheetId="56">#REF!</definedName>
    <definedName name="CY_QUICK_ASSETS" localSheetId="70">#REF!</definedName>
    <definedName name="CY_QUICK_ASSETS" localSheetId="82">#REF!</definedName>
    <definedName name="CY_QUICK_ASSETS" localSheetId="58">#REF!</definedName>
    <definedName name="CY_QUICK_ASSETS" localSheetId="68">#REF!</definedName>
    <definedName name="CY_QUICK_ASSETS" localSheetId="78">#REF!</definedName>
    <definedName name="CY_QUICK_ASSETS" localSheetId="73">#REF!</definedName>
    <definedName name="CY_QUICK_ASSETS" localSheetId="83">#REF!</definedName>
    <definedName name="CY_QUICK_ASSETS" localSheetId="59">#REF!</definedName>
    <definedName name="CY_QUICK_ASSETS" localSheetId="2">#REF!</definedName>
    <definedName name="CY_QUICK_ASSETS">#REF!</definedName>
    <definedName name="CY_Retained_Earnings" localSheetId="56">#REF!</definedName>
    <definedName name="CY_Retained_Earnings" localSheetId="70">#REF!</definedName>
    <definedName name="CY_Retained_Earnings" localSheetId="82">#REF!</definedName>
    <definedName name="CY_Retained_Earnings" localSheetId="58">#REF!</definedName>
    <definedName name="CY_Retained_Earnings" localSheetId="68">#REF!</definedName>
    <definedName name="CY_Retained_Earnings" localSheetId="78">#REF!</definedName>
    <definedName name="CY_Retained_Earnings" localSheetId="73">#REF!</definedName>
    <definedName name="CY_Retained_Earnings" localSheetId="83">#REF!</definedName>
    <definedName name="CY_Retained_Earnings" localSheetId="59">#REF!</definedName>
    <definedName name="CY_Retained_Earnings" localSheetId="2">#REF!</definedName>
    <definedName name="CY_Retained_Earnings">#REF!</definedName>
    <definedName name="CY_Selling" localSheetId="56">#REF!</definedName>
    <definedName name="CY_Selling" localSheetId="70">#REF!</definedName>
    <definedName name="CY_Selling" localSheetId="82">#REF!</definedName>
    <definedName name="CY_Selling" localSheetId="58">#REF!</definedName>
    <definedName name="CY_Selling" localSheetId="68">#REF!</definedName>
    <definedName name="CY_Selling" localSheetId="78">#REF!</definedName>
    <definedName name="CY_Selling" localSheetId="73">#REF!</definedName>
    <definedName name="CY_Selling" localSheetId="83">#REF!</definedName>
    <definedName name="CY_Selling" localSheetId="59">#REF!</definedName>
    <definedName name="CY_Selling" localSheetId="2">#REF!</definedName>
    <definedName name="CY_Selling">#REF!</definedName>
    <definedName name="CY_Tangible_Assets" localSheetId="56">#REF!</definedName>
    <definedName name="CY_Tangible_Assets" localSheetId="70">#REF!</definedName>
    <definedName name="CY_Tangible_Assets" localSheetId="82">#REF!</definedName>
    <definedName name="CY_Tangible_Assets" localSheetId="58">#REF!</definedName>
    <definedName name="CY_Tangible_Assets" localSheetId="68">#REF!</definedName>
    <definedName name="CY_Tangible_Assets" localSheetId="78">#REF!</definedName>
    <definedName name="CY_Tangible_Assets" localSheetId="73">#REF!</definedName>
    <definedName name="CY_Tangible_Assets" localSheetId="83">#REF!</definedName>
    <definedName name="CY_Tangible_Assets" localSheetId="59">#REF!</definedName>
    <definedName name="CY_Tangible_Assets" localSheetId="2">#REF!</definedName>
    <definedName name="CY_Tangible_Assets">#REF!</definedName>
    <definedName name="CY_Tangible_Net_Worth" localSheetId="56">#REF!</definedName>
    <definedName name="CY_Tangible_Net_Worth" localSheetId="70">#REF!</definedName>
    <definedName name="CY_Tangible_Net_Worth" localSheetId="82">#REF!</definedName>
    <definedName name="CY_Tangible_Net_Worth" localSheetId="58">#REF!</definedName>
    <definedName name="CY_Tangible_Net_Worth" localSheetId="68">#REF!</definedName>
    <definedName name="CY_Tangible_Net_Worth" localSheetId="78">#REF!</definedName>
    <definedName name="CY_Tangible_Net_Worth" localSheetId="73">#REF!</definedName>
    <definedName name="CY_Tangible_Net_Worth" localSheetId="83">#REF!</definedName>
    <definedName name="CY_Tangible_Net_Worth" localSheetId="59">#REF!</definedName>
    <definedName name="CY_Tangible_Net_Worth" localSheetId="2">#REF!</definedName>
    <definedName name="CY_Tangible_Net_Worth">#REF!</definedName>
    <definedName name="CY_Taxes" localSheetId="56">#REF!</definedName>
    <definedName name="CY_Taxes" localSheetId="70">#REF!</definedName>
    <definedName name="CY_Taxes" localSheetId="82">#REF!</definedName>
    <definedName name="CY_Taxes" localSheetId="58">#REF!</definedName>
    <definedName name="CY_Taxes" localSheetId="68">#REF!</definedName>
    <definedName name="CY_Taxes" localSheetId="78">#REF!</definedName>
    <definedName name="CY_Taxes" localSheetId="73">#REF!</definedName>
    <definedName name="CY_Taxes" localSheetId="83">#REF!</definedName>
    <definedName name="CY_Taxes" localSheetId="59">#REF!</definedName>
    <definedName name="CY_Taxes" localSheetId="2">#REF!</definedName>
    <definedName name="CY_Taxes">#REF!</definedName>
    <definedName name="CY_TOTAL_ASSETS" localSheetId="56">#REF!</definedName>
    <definedName name="CY_TOTAL_ASSETS" localSheetId="70">#REF!</definedName>
    <definedName name="CY_TOTAL_ASSETS" localSheetId="82">#REF!</definedName>
    <definedName name="CY_TOTAL_ASSETS" localSheetId="58">#REF!</definedName>
    <definedName name="CY_TOTAL_ASSETS" localSheetId="68">#REF!</definedName>
    <definedName name="CY_TOTAL_ASSETS" localSheetId="78">#REF!</definedName>
    <definedName name="CY_TOTAL_ASSETS" localSheetId="73">#REF!</definedName>
    <definedName name="CY_TOTAL_ASSETS" localSheetId="83">#REF!</definedName>
    <definedName name="CY_TOTAL_ASSETS" localSheetId="59">#REF!</definedName>
    <definedName name="CY_TOTAL_ASSETS" localSheetId="2">#REF!</definedName>
    <definedName name="CY_TOTAL_ASSETS">#REF!</definedName>
    <definedName name="CY_TOTAL_CURR_ASSETS" localSheetId="56">#REF!</definedName>
    <definedName name="CY_TOTAL_CURR_ASSETS" localSheetId="70">#REF!</definedName>
    <definedName name="CY_TOTAL_CURR_ASSETS" localSheetId="82">#REF!</definedName>
    <definedName name="CY_TOTAL_CURR_ASSETS" localSheetId="58">#REF!</definedName>
    <definedName name="CY_TOTAL_CURR_ASSETS" localSheetId="68">#REF!</definedName>
    <definedName name="CY_TOTAL_CURR_ASSETS" localSheetId="78">#REF!</definedName>
    <definedName name="CY_TOTAL_CURR_ASSETS" localSheetId="73">#REF!</definedName>
    <definedName name="CY_TOTAL_CURR_ASSETS" localSheetId="83">#REF!</definedName>
    <definedName name="CY_TOTAL_CURR_ASSETS" localSheetId="59">#REF!</definedName>
    <definedName name="CY_TOTAL_CURR_ASSETS" localSheetId="2">#REF!</definedName>
    <definedName name="CY_TOTAL_CURR_ASSETS">#REF!</definedName>
    <definedName name="CY_TOTAL_DEBT" localSheetId="56">#REF!</definedName>
    <definedName name="CY_TOTAL_DEBT" localSheetId="70">#REF!</definedName>
    <definedName name="CY_TOTAL_DEBT" localSheetId="82">#REF!</definedName>
    <definedName name="CY_TOTAL_DEBT" localSheetId="58">#REF!</definedName>
    <definedName name="CY_TOTAL_DEBT" localSheetId="68">#REF!</definedName>
    <definedName name="CY_TOTAL_DEBT" localSheetId="78">#REF!</definedName>
    <definedName name="CY_TOTAL_DEBT" localSheetId="73">#REF!</definedName>
    <definedName name="CY_TOTAL_DEBT" localSheetId="83">#REF!</definedName>
    <definedName name="CY_TOTAL_DEBT" localSheetId="59">#REF!</definedName>
    <definedName name="CY_TOTAL_DEBT" localSheetId="2">#REF!</definedName>
    <definedName name="CY_TOTAL_DEBT">#REF!</definedName>
    <definedName name="CY_TOTAL_EQUITY" localSheetId="56">#REF!</definedName>
    <definedName name="CY_TOTAL_EQUITY" localSheetId="70">#REF!</definedName>
    <definedName name="CY_TOTAL_EQUITY" localSheetId="82">#REF!</definedName>
    <definedName name="CY_TOTAL_EQUITY" localSheetId="58">#REF!</definedName>
    <definedName name="CY_TOTAL_EQUITY" localSheetId="68">#REF!</definedName>
    <definedName name="CY_TOTAL_EQUITY" localSheetId="78">#REF!</definedName>
    <definedName name="CY_TOTAL_EQUITY" localSheetId="73">#REF!</definedName>
    <definedName name="CY_TOTAL_EQUITY" localSheetId="83">#REF!</definedName>
    <definedName name="CY_TOTAL_EQUITY" localSheetId="59">#REF!</definedName>
    <definedName name="CY_TOTAL_EQUITY" localSheetId="2">#REF!</definedName>
    <definedName name="CY_TOTAL_EQUITY">#REF!</definedName>
    <definedName name="CY_Working_Capital" localSheetId="56">#REF!</definedName>
    <definedName name="CY_Working_Capital" localSheetId="70">#REF!</definedName>
    <definedName name="CY_Working_Capital" localSheetId="82">#REF!</definedName>
    <definedName name="CY_Working_Capital" localSheetId="58">#REF!</definedName>
    <definedName name="CY_Working_Capital" localSheetId="68">#REF!</definedName>
    <definedName name="CY_Working_Capital" localSheetId="78">#REF!</definedName>
    <definedName name="CY_Working_Capital" localSheetId="73">#REF!</definedName>
    <definedName name="CY_Working_Capital" localSheetId="83">#REF!</definedName>
    <definedName name="CY_Working_Capital" localSheetId="59">#REF!</definedName>
    <definedName name="CY_Working_Capital" localSheetId="2">#REF!</definedName>
    <definedName name="CY_Working_Capital">#REF!</definedName>
    <definedName name="Dollar_Threshold" localSheetId="56">#REF!</definedName>
    <definedName name="Dollar_Threshold" localSheetId="70">#REF!</definedName>
    <definedName name="Dollar_Threshold" localSheetId="82">#REF!</definedName>
    <definedName name="Dollar_Threshold" localSheetId="58">#REF!</definedName>
    <definedName name="Dollar_Threshold" localSheetId="68">#REF!</definedName>
    <definedName name="Dollar_Threshold" localSheetId="78">#REF!</definedName>
    <definedName name="Dollar_Threshold" localSheetId="73">#REF!</definedName>
    <definedName name="Dollar_Threshold" localSheetId="83">#REF!</definedName>
    <definedName name="Dollar_Threshold" localSheetId="59">#REF!</definedName>
    <definedName name="Dollar_Threshold" localSheetId="2">#REF!</definedName>
    <definedName name="Dollar_Threshold">#REF!</definedName>
    <definedName name="OLE_LINK1" localSheetId="60">'Notes- SK Template'!#REF!</definedName>
    <definedName name="Percent_Threshold" localSheetId="56">#REF!</definedName>
    <definedName name="Percent_Threshold" localSheetId="70">#REF!</definedName>
    <definedName name="Percent_Threshold" localSheetId="82">#REF!</definedName>
    <definedName name="Percent_Threshold" localSheetId="58">#REF!</definedName>
    <definedName name="Percent_Threshold" localSheetId="68">#REF!</definedName>
    <definedName name="Percent_Threshold" localSheetId="78">#REF!</definedName>
    <definedName name="Percent_Threshold" localSheetId="73">#REF!</definedName>
    <definedName name="Percent_Threshold" localSheetId="83">#REF!</definedName>
    <definedName name="Percent_Threshold" localSheetId="59">#REF!</definedName>
    <definedName name="Percent_Threshold" localSheetId="2">#REF!</definedName>
    <definedName name="Percent_Threshold">#REF!</definedName>
    <definedName name="PL_Dollar_Threshold" localSheetId="56">#REF!</definedName>
    <definedName name="PL_Dollar_Threshold" localSheetId="70">#REF!</definedName>
    <definedName name="PL_Dollar_Threshold" localSheetId="82">#REF!</definedName>
    <definedName name="PL_Dollar_Threshold" localSheetId="58">#REF!</definedName>
    <definedName name="PL_Dollar_Threshold" localSheetId="68">#REF!</definedName>
    <definedName name="PL_Dollar_Threshold" localSheetId="78">#REF!</definedName>
    <definedName name="PL_Dollar_Threshold" localSheetId="73">#REF!</definedName>
    <definedName name="PL_Dollar_Threshold" localSheetId="83">#REF!</definedName>
    <definedName name="PL_Dollar_Threshold" localSheetId="59">#REF!</definedName>
    <definedName name="PL_Dollar_Threshold" localSheetId="2">#REF!</definedName>
    <definedName name="PL_Dollar_Threshold">#REF!</definedName>
    <definedName name="PL_Percent_Threshold" localSheetId="56">#REF!</definedName>
    <definedName name="PL_Percent_Threshold" localSheetId="70">#REF!</definedName>
    <definedName name="PL_Percent_Threshold" localSheetId="82">#REF!</definedName>
    <definedName name="PL_Percent_Threshold" localSheetId="58">#REF!</definedName>
    <definedName name="PL_Percent_Threshold" localSheetId="68">#REF!</definedName>
    <definedName name="PL_Percent_Threshold" localSheetId="78">#REF!</definedName>
    <definedName name="PL_Percent_Threshold" localSheetId="73">#REF!</definedName>
    <definedName name="PL_Percent_Threshold" localSheetId="83">#REF!</definedName>
    <definedName name="PL_Percent_Threshold" localSheetId="59">#REF!</definedName>
    <definedName name="PL_Percent_Threshold" localSheetId="2">#REF!</definedName>
    <definedName name="PL_Percent_Threshold">#REF!</definedName>
    <definedName name="Print" localSheetId="56">#REF!</definedName>
    <definedName name="Print" localSheetId="70">#REF!</definedName>
    <definedName name="Print" localSheetId="82">#REF!</definedName>
    <definedName name="Print" localSheetId="58">#REF!</definedName>
    <definedName name="Print" localSheetId="77">#REF!</definedName>
    <definedName name="Print" localSheetId="68">#REF!</definedName>
    <definedName name="Print" localSheetId="78">#REF!</definedName>
    <definedName name="Print" localSheetId="73">#REF!</definedName>
    <definedName name="Print" localSheetId="83">#REF!</definedName>
    <definedName name="Print" localSheetId="59">#REF!</definedName>
    <definedName name="Print" localSheetId="76">#REF!</definedName>
    <definedName name="Print" localSheetId="63">#REF!</definedName>
    <definedName name="Print" localSheetId="2">#REF!</definedName>
    <definedName name="Print">#REF!</definedName>
    <definedName name="_xlnm.Print_Area" localSheetId="56">BS!$A$5:$G$162</definedName>
    <definedName name="_xlnm.Print_Area" localSheetId="80">'BS - G Statutoryo'!$A$1:$J$210</definedName>
    <definedName name="_xlnm.Print_Area" localSheetId="71">'BS- E Statutory'!$A$1:$J$210</definedName>
    <definedName name="_xlnm.Print_Area" localSheetId="61">'BS old'!$A$5:$G$142</definedName>
    <definedName name="_xlnm.Print_Area" localSheetId="69">'BS-E Cover sheet'!$A$1:$AN$53</definedName>
    <definedName name="_xlnm.Print_Area" localSheetId="70">'BS-E Statutory'!$A$1:$L$248</definedName>
    <definedName name="_xlnm.Print_Area" localSheetId="79">'BS-G Cover sheet'!$A$1:$AM$54</definedName>
    <definedName name="_xlnm.Print_Area" localSheetId="82">'BS-G Statutory'!$A$1:$L$248</definedName>
    <definedName name="_xlnm.Print_Area" localSheetId="58">'BS-SK Statutory'!$A$1:$L$248</definedName>
    <definedName name="_xlnm.Print_Area" localSheetId="64">'BS-SK Statutory old'!$A$1:$L$210</definedName>
    <definedName name="_xlnm.Print_Area" localSheetId="77">'Cash Flow (ENG)'!$A$1:$F$97</definedName>
    <definedName name="_xlnm.Print_Area" localSheetId="67">'Cash Flow SK'!$A$1:$G$101</definedName>
    <definedName name="_xlnm.Print_Area" localSheetId="68">'E_Cover sheet'!$A$1:$AK$54</definedName>
    <definedName name="_xlnm.Print_Area" localSheetId="78">'G-Cover sheet'!$A$1:$AM$55</definedName>
    <definedName name="_xlnm.Print_Area" localSheetId="72">'IS-E Cover sheet'!$A$1:$AN$53</definedName>
    <definedName name="_xlnm.Print_Area" localSheetId="73">'IS-E Statutory'!$A$1:$H$72</definedName>
    <definedName name="_xlnm.Print_Area" localSheetId="74">'IS-E Statutory m'!$A$1:$F$66</definedName>
    <definedName name="_xlnm.Print_Area" localSheetId="81">'IS-G Cover sheet'!$A$1:$AM$55</definedName>
    <definedName name="_xlnm.Print_Area" localSheetId="83">'IS-G Statutory'!$A$1:$H$66</definedName>
    <definedName name="_xlnm.Print_Area" localSheetId="66">'IS-SK Cover sheet'!$A$1:$AM$55</definedName>
    <definedName name="_xlnm.Print_Area" localSheetId="59">'IS-SK Statutory '!$A$1:$H$66</definedName>
    <definedName name="_xlnm.Print_Area" localSheetId="65">'IS-SK Statutoryold '!$A$1:$F$66</definedName>
    <definedName name="_xlnm.Print_Area" localSheetId="76">'Notes - E Template'!$B$2:$AH$1502</definedName>
    <definedName name="_xlnm.Print_Area" localSheetId="60">'Notes- SK Template'!$B$2:$AH$1358</definedName>
    <definedName name="_xlnm.Print_Area" localSheetId="75">'Notes-E Cover sheet'!$A$1:$AK$55</definedName>
    <definedName name="_xlnm.Print_Area" localSheetId="63">'Notes-SK Cover sheet'!$A$1:$AK$55</definedName>
    <definedName name="_xlnm.Print_Area" localSheetId="2">'P&amp;L'!$A$4:$F$68</definedName>
    <definedName name="_xlnm.Print_Area" localSheetId="62">'P&amp;L old'!$A$4:$E$68</definedName>
    <definedName name="_xlnm.Print_Area" localSheetId="57">'SK Cover sheet'!$A$1:$AM$54</definedName>
    <definedName name="_xlnm.Print_Area">#REF!</definedName>
    <definedName name="Print_Area_ENG" localSheetId="56">#REF!</definedName>
    <definedName name="Print_Area_ENG" localSheetId="70">#REF!</definedName>
    <definedName name="Print_Area_ENG" localSheetId="82">#REF!</definedName>
    <definedName name="Print_Area_ENG" localSheetId="58">#REF!</definedName>
    <definedName name="Print_Area_ENG" localSheetId="77">#REF!</definedName>
    <definedName name="Print_Area_ENG" localSheetId="68">#REF!</definedName>
    <definedName name="Print_Area_ENG" localSheetId="78">#REF!</definedName>
    <definedName name="Print_Area_ENG" localSheetId="73">#REF!</definedName>
    <definedName name="Print_Area_ENG" localSheetId="83">#REF!</definedName>
    <definedName name="Print_Area_ENG" localSheetId="59">#REF!</definedName>
    <definedName name="Print_Area_ENG" localSheetId="2">#REF!</definedName>
    <definedName name="Print_Area_ENG">#REF!</definedName>
    <definedName name="_xlnm.Print_Titles" localSheetId="80">'BS - G Statutoryo'!$1:$3</definedName>
    <definedName name="_xlnm.Print_Titles" localSheetId="71">'BS- E Statutory'!$1:$3</definedName>
    <definedName name="_xlnm.Print_Titles" localSheetId="70">'BS-E Statutory'!$1:$3</definedName>
    <definedName name="_xlnm.Print_Titles" localSheetId="82">'BS-G Statutory'!$1:$3</definedName>
    <definedName name="_xlnm.Print_Titles" localSheetId="58">'BS-SK Statutory'!$1:$3</definedName>
    <definedName name="_xlnm.Print_Titles" localSheetId="64">'BS-SK Statutory old'!$1:$3</definedName>
    <definedName name="_xlnm.Print_Titles" localSheetId="77">'Cash Flow (ENG)'!$3:$5</definedName>
    <definedName name="_xlnm.Print_Titles" localSheetId="67">'Cash Flow SK'!$7:$9</definedName>
    <definedName name="_xlnm.Print_Titles" localSheetId="73">'IS-E Statutory'!$1:$5</definedName>
    <definedName name="_xlnm.Print_Titles" localSheetId="74">'IS-E Statutory m'!$1:$5</definedName>
    <definedName name="_xlnm.Print_Titles" localSheetId="83">'IS-G Statutory'!$1:$5</definedName>
    <definedName name="_xlnm.Print_Titles" localSheetId="59">'IS-SK Statutory '!$1:$5</definedName>
    <definedName name="_xlnm.Print_Titles" localSheetId="65">'IS-SK Statutoryold '!$1:$5</definedName>
    <definedName name="_xlnm.Print_Titles" localSheetId="76">'Notes - E Template'!$2:$6</definedName>
    <definedName name="_xlnm.Print_Titles" localSheetId="60">'Notes- SK Template'!$2:$6</definedName>
    <definedName name="PY_Accounts_Receivable" localSheetId="56">#REF!</definedName>
    <definedName name="PY_Accounts_Receivable" localSheetId="70">#REF!</definedName>
    <definedName name="PY_Accounts_Receivable" localSheetId="82">#REF!</definedName>
    <definedName name="PY_Accounts_Receivable" localSheetId="58">#REF!</definedName>
    <definedName name="PY_Accounts_Receivable" localSheetId="68">#REF!</definedName>
    <definedName name="PY_Accounts_Receivable" localSheetId="78">#REF!</definedName>
    <definedName name="PY_Accounts_Receivable" localSheetId="73">#REF!</definedName>
    <definedName name="PY_Accounts_Receivable" localSheetId="83">#REF!</definedName>
    <definedName name="PY_Accounts_Receivable" localSheetId="59">#REF!</definedName>
    <definedName name="PY_Accounts_Receivable" localSheetId="2">#REF!</definedName>
    <definedName name="PY_Accounts_Receivable">#REF!</definedName>
    <definedName name="PY_Administration" localSheetId="56">#REF!</definedName>
    <definedName name="PY_Administration" localSheetId="70">#REF!</definedName>
    <definedName name="PY_Administration" localSheetId="82">#REF!</definedName>
    <definedName name="PY_Administration" localSheetId="58">#REF!</definedName>
    <definedName name="PY_Administration" localSheetId="68">#REF!</definedName>
    <definedName name="PY_Administration" localSheetId="78">#REF!</definedName>
    <definedName name="PY_Administration" localSheetId="73">#REF!</definedName>
    <definedName name="PY_Administration" localSheetId="83">#REF!</definedName>
    <definedName name="PY_Administration" localSheetId="59">#REF!</definedName>
    <definedName name="PY_Administration" localSheetId="2">#REF!</definedName>
    <definedName name="PY_Administration">#REF!</definedName>
    <definedName name="PY_Cash" localSheetId="56">#REF!</definedName>
    <definedName name="PY_Cash" localSheetId="70">#REF!</definedName>
    <definedName name="PY_Cash" localSheetId="82">#REF!</definedName>
    <definedName name="PY_Cash" localSheetId="58">#REF!</definedName>
    <definedName name="PY_Cash" localSheetId="68">#REF!</definedName>
    <definedName name="PY_Cash" localSheetId="78">#REF!</definedName>
    <definedName name="PY_Cash" localSheetId="73">#REF!</definedName>
    <definedName name="PY_Cash" localSheetId="83">#REF!</definedName>
    <definedName name="PY_Cash" localSheetId="59">#REF!</definedName>
    <definedName name="PY_Cash" localSheetId="2">#REF!</definedName>
    <definedName name="PY_Cash">#REF!</definedName>
    <definedName name="PY_Common_Equity" localSheetId="56">#REF!</definedName>
    <definedName name="PY_Common_Equity" localSheetId="70">#REF!</definedName>
    <definedName name="PY_Common_Equity" localSheetId="82">#REF!</definedName>
    <definedName name="PY_Common_Equity" localSheetId="58">#REF!</definedName>
    <definedName name="PY_Common_Equity" localSheetId="68">#REF!</definedName>
    <definedName name="PY_Common_Equity" localSheetId="78">#REF!</definedName>
    <definedName name="PY_Common_Equity" localSheetId="73">#REF!</definedName>
    <definedName name="PY_Common_Equity" localSheetId="83">#REF!</definedName>
    <definedName name="PY_Common_Equity" localSheetId="59">#REF!</definedName>
    <definedName name="PY_Common_Equity" localSheetId="2">#REF!</definedName>
    <definedName name="PY_Common_Equity">#REF!</definedName>
    <definedName name="PY_Cost_of_Sales" localSheetId="56">#REF!</definedName>
    <definedName name="PY_Cost_of_Sales" localSheetId="70">#REF!</definedName>
    <definedName name="PY_Cost_of_Sales" localSheetId="82">#REF!</definedName>
    <definedName name="PY_Cost_of_Sales" localSheetId="58">#REF!</definedName>
    <definedName name="PY_Cost_of_Sales" localSheetId="68">#REF!</definedName>
    <definedName name="PY_Cost_of_Sales" localSheetId="78">#REF!</definedName>
    <definedName name="PY_Cost_of_Sales" localSheetId="73">#REF!</definedName>
    <definedName name="PY_Cost_of_Sales" localSheetId="83">#REF!</definedName>
    <definedName name="PY_Cost_of_Sales" localSheetId="59">#REF!</definedName>
    <definedName name="PY_Cost_of_Sales" localSheetId="2">#REF!</definedName>
    <definedName name="PY_Cost_of_Sales">#REF!</definedName>
    <definedName name="PY_Current_Liabilities" localSheetId="56">#REF!</definedName>
    <definedName name="PY_Current_Liabilities" localSheetId="70">#REF!</definedName>
    <definedName name="PY_Current_Liabilities" localSheetId="82">#REF!</definedName>
    <definedName name="PY_Current_Liabilities" localSheetId="58">#REF!</definedName>
    <definedName name="PY_Current_Liabilities" localSheetId="68">#REF!</definedName>
    <definedName name="PY_Current_Liabilities" localSheetId="78">#REF!</definedName>
    <definedName name="PY_Current_Liabilities" localSheetId="73">#REF!</definedName>
    <definedName name="PY_Current_Liabilities" localSheetId="83">#REF!</definedName>
    <definedName name="PY_Current_Liabilities" localSheetId="59">#REF!</definedName>
    <definedName name="PY_Current_Liabilities" localSheetId="2">#REF!</definedName>
    <definedName name="PY_Current_Liabilities">#REF!</definedName>
    <definedName name="PY_Depreciation" localSheetId="56">#REF!</definedName>
    <definedName name="PY_Depreciation" localSheetId="70">#REF!</definedName>
    <definedName name="PY_Depreciation" localSheetId="82">#REF!</definedName>
    <definedName name="PY_Depreciation" localSheetId="58">#REF!</definedName>
    <definedName name="PY_Depreciation" localSheetId="68">#REF!</definedName>
    <definedName name="PY_Depreciation" localSheetId="78">#REF!</definedName>
    <definedName name="PY_Depreciation" localSheetId="73">#REF!</definedName>
    <definedName name="PY_Depreciation" localSheetId="83">#REF!</definedName>
    <definedName name="PY_Depreciation" localSheetId="59">#REF!</definedName>
    <definedName name="PY_Depreciation" localSheetId="2">#REF!</definedName>
    <definedName name="PY_Depreciation">#REF!</definedName>
    <definedName name="PY_Gross_Profit" localSheetId="56">#REF!</definedName>
    <definedName name="PY_Gross_Profit" localSheetId="70">#REF!</definedName>
    <definedName name="PY_Gross_Profit" localSheetId="82">#REF!</definedName>
    <definedName name="PY_Gross_Profit" localSheetId="58">#REF!</definedName>
    <definedName name="PY_Gross_Profit" localSheetId="68">#REF!</definedName>
    <definedName name="PY_Gross_Profit" localSheetId="78">#REF!</definedName>
    <definedName name="PY_Gross_Profit" localSheetId="73">#REF!</definedName>
    <definedName name="PY_Gross_Profit" localSheetId="83">#REF!</definedName>
    <definedName name="PY_Gross_Profit" localSheetId="59">#REF!</definedName>
    <definedName name="PY_Gross_Profit" localSheetId="2">#REF!</definedName>
    <definedName name="PY_Gross_Profit">#REF!</definedName>
    <definedName name="PY_Inc_Bef_Tax" localSheetId="56">#REF!</definedName>
    <definedName name="PY_Inc_Bef_Tax" localSheetId="70">#REF!</definedName>
    <definedName name="PY_Inc_Bef_Tax" localSheetId="82">#REF!</definedName>
    <definedName name="PY_Inc_Bef_Tax" localSheetId="58">#REF!</definedName>
    <definedName name="PY_Inc_Bef_Tax" localSheetId="68">#REF!</definedName>
    <definedName name="PY_Inc_Bef_Tax" localSheetId="78">#REF!</definedName>
    <definedName name="PY_Inc_Bef_Tax" localSheetId="73">#REF!</definedName>
    <definedName name="PY_Inc_Bef_Tax" localSheetId="83">#REF!</definedName>
    <definedName name="PY_Inc_Bef_Tax" localSheetId="59">#REF!</definedName>
    <definedName name="PY_Inc_Bef_Tax" localSheetId="2">#REF!</definedName>
    <definedName name="PY_Inc_Bef_Tax">#REF!</definedName>
    <definedName name="PY_Intangible_Assets" localSheetId="56">#REF!</definedName>
    <definedName name="PY_Intangible_Assets" localSheetId="70">#REF!</definedName>
    <definedName name="PY_Intangible_Assets" localSheetId="82">#REF!</definedName>
    <definedName name="PY_Intangible_Assets" localSheetId="58">#REF!</definedName>
    <definedName name="PY_Intangible_Assets" localSheetId="68">#REF!</definedName>
    <definedName name="PY_Intangible_Assets" localSheetId="78">#REF!</definedName>
    <definedName name="PY_Intangible_Assets" localSheetId="73">#REF!</definedName>
    <definedName name="PY_Intangible_Assets" localSheetId="83">#REF!</definedName>
    <definedName name="PY_Intangible_Assets" localSheetId="59">#REF!</definedName>
    <definedName name="PY_Intangible_Assets" localSheetId="2">#REF!</definedName>
    <definedName name="PY_Intangible_Assets">#REF!</definedName>
    <definedName name="PY_Interest_Expense" localSheetId="56">#REF!</definedName>
    <definedName name="PY_Interest_Expense" localSheetId="70">#REF!</definedName>
    <definedName name="PY_Interest_Expense" localSheetId="82">#REF!</definedName>
    <definedName name="PY_Interest_Expense" localSheetId="58">#REF!</definedName>
    <definedName name="PY_Interest_Expense" localSheetId="68">#REF!</definedName>
    <definedName name="PY_Interest_Expense" localSheetId="78">#REF!</definedName>
    <definedName name="PY_Interest_Expense" localSheetId="73">#REF!</definedName>
    <definedName name="PY_Interest_Expense" localSheetId="83">#REF!</definedName>
    <definedName name="PY_Interest_Expense" localSheetId="59">#REF!</definedName>
    <definedName name="PY_Interest_Expense" localSheetId="2">#REF!</definedName>
    <definedName name="PY_Interest_Expense">#REF!</definedName>
    <definedName name="PY_Inventory" localSheetId="56">#REF!</definedName>
    <definedName name="PY_Inventory" localSheetId="70">#REF!</definedName>
    <definedName name="PY_Inventory" localSheetId="82">#REF!</definedName>
    <definedName name="PY_Inventory" localSheetId="58">#REF!</definedName>
    <definedName name="PY_Inventory" localSheetId="68">#REF!</definedName>
    <definedName name="PY_Inventory" localSheetId="78">#REF!</definedName>
    <definedName name="PY_Inventory" localSheetId="73">#REF!</definedName>
    <definedName name="PY_Inventory" localSheetId="83">#REF!</definedName>
    <definedName name="PY_Inventory" localSheetId="59">#REF!</definedName>
    <definedName name="PY_Inventory" localSheetId="2">#REF!</definedName>
    <definedName name="PY_Inventory">#REF!</definedName>
    <definedName name="PY_LIABIL_EQUITY" localSheetId="56">#REF!</definedName>
    <definedName name="PY_LIABIL_EQUITY" localSheetId="70">#REF!</definedName>
    <definedName name="PY_LIABIL_EQUITY" localSheetId="82">#REF!</definedName>
    <definedName name="PY_LIABIL_EQUITY" localSheetId="58">#REF!</definedName>
    <definedName name="PY_LIABIL_EQUITY" localSheetId="68">#REF!</definedName>
    <definedName name="PY_LIABIL_EQUITY" localSheetId="78">#REF!</definedName>
    <definedName name="PY_LIABIL_EQUITY" localSheetId="73">#REF!</definedName>
    <definedName name="PY_LIABIL_EQUITY" localSheetId="83">#REF!</definedName>
    <definedName name="PY_LIABIL_EQUITY" localSheetId="59">#REF!</definedName>
    <definedName name="PY_LIABIL_EQUITY" localSheetId="2">#REF!</definedName>
    <definedName name="PY_LIABIL_EQUITY">#REF!</definedName>
    <definedName name="PY_LT_Debt" localSheetId="56">#REF!</definedName>
    <definedName name="PY_LT_Debt" localSheetId="70">#REF!</definedName>
    <definedName name="PY_LT_Debt" localSheetId="82">#REF!</definedName>
    <definedName name="PY_LT_Debt" localSheetId="58">#REF!</definedName>
    <definedName name="PY_LT_Debt" localSheetId="68">#REF!</definedName>
    <definedName name="PY_LT_Debt" localSheetId="78">#REF!</definedName>
    <definedName name="PY_LT_Debt" localSheetId="73">#REF!</definedName>
    <definedName name="PY_LT_Debt" localSheetId="83">#REF!</definedName>
    <definedName name="PY_LT_Debt" localSheetId="59">#REF!</definedName>
    <definedName name="PY_LT_Debt" localSheetId="2">#REF!</definedName>
    <definedName name="PY_LT_Debt">#REF!</definedName>
    <definedName name="PY_Market_Value_of_Equity" localSheetId="56">#REF!</definedName>
    <definedName name="PY_Market_Value_of_Equity" localSheetId="70">#REF!</definedName>
    <definedName name="PY_Market_Value_of_Equity" localSheetId="82">#REF!</definedName>
    <definedName name="PY_Market_Value_of_Equity" localSheetId="58">#REF!</definedName>
    <definedName name="PY_Market_Value_of_Equity" localSheetId="68">#REF!</definedName>
    <definedName name="PY_Market_Value_of_Equity" localSheetId="78">#REF!</definedName>
    <definedName name="PY_Market_Value_of_Equity" localSheetId="73">#REF!</definedName>
    <definedName name="PY_Market_Value_of_Equity" localSheetId="83">#REF!</definedName>
    <definedName name="PY_Market_Value_of_Equity" localSheetId="59">#REF!</definedName>
    <definedName name="PY_Market_Value_of_Equity" localSheetId="2">#REF!</definedName>
    <definedName name="PY_Market_Value_of_Equity">#REF!</definedName>
    <definedName name="PY_Marketable_Sec" localSheetId="56">#REF!</definedName>
    <definedName name="PY_Marketable_Sec" localSheetId="70">#REF!</definedName>
    <definedName name="PY_Marketable_Sec" localSheetId="82">#REF!</definedName>
    <definedName name="PY_Marketable_Sec" localSheetId="58">#REF!</definedName>
    <definedName name="PY_Marketable_Sec" localSheetId="68">#REF!</definedName>
    <definedName name="PY_Marketable_Sec" localSheetId="78">#REF!</definedName>
    <definedName name="PY_Marketable_Sec" localSheetId="73">#REF!</definedName>
    <definedName name="PY_Marketable_Sec" localSheetId="83">#REF!</definedName>
    <definedName name="PY_Marketable_Sec" localSheetId="59">#REF!</definedName>
    <definedName name="PY_Marketable_Sec" localSheetId="2">#REF!</definedName>
    <definedName name="PY_Marketable_Sec">#REF!</definedName>
    <definedName name="PY_NET_PROFIT" localSheetId="56">#REF!</definedName>
    <definedName name="PY_NET_PROFIT" localSheetId="70">#REF!</definedName>
    <definedName name="PY_NET_PROFIT" localSheetId="82">#REF!</definedName>
    <definedName name="PY_NET_PROFIT" localSheetId="58">#REF!</definedName>
    <definedName name="PY_NET_PROFIT" localSheetId="68">#REF!</definedName>
    <definedName name="PY_NET_PROFIT" localSheetId="78">#REF!</definedName>
    <definedName name="PY_NET_PROFIT" localSheetId="73">#REF!</definedName>
    <definedName name="PY_NET_PROFIT" localSheetId="83">#REF!</definedName>
    <definedName name="PY_NET_PROFIT" localSheetId="59">#REF!</definedName>
    <definedName name="PY_NET_PROFIT" localSheetId="2">#REF!</definedName>
    <definedName name="PY_NET_PROFIT">#REF!</definedName>
    <definedName name="PY_Net_Revenue" localSheetId="56">#REF!</definedName>
    <definedName name="PY_Net_Revenue" localSheetId="70">#REF!</definedName>
    <definedName name="PY_Net_Revenue" localSheetId="82">#REF!</definedName>
    <definedName name="PY_Net_Revenue" localSheetId="58">#REF!</definedName>
    <definedName name="PY_Net_Revenue" localSheetId="68">#REF!</definedName>
    <definedName name="PY_Net_Revenue" localSheetId="78">#REF!</definedName>
    <definedName name="PY_Net_Revenue" localSheetId="73">#REF!</definedName>
    <definedName name="PY_Net_Revenue" localSheetId="83">#REF!</definedName>
    <definedName name="PY_Net_Revenue" localSheetId="59">#REF!</definedName>
    <definedName name="PY_Net_Revenue" localSheetId="2">#REF!</definedName>
    <definedName name="PY_Net_Revenue">#REF!</definedName>
    <definedName name="PY_Operating_Inc" localSheetId="56">#REF!</definedName>
    <definedName name="PY_Operating_Inc" localSheetId="70">#REF!</definedName>
    <definedName name="PY_Operating_Inc" localSheetId="82">#REF!</definedName>
    <definedName name="PY_Operating_Inc" localSheetId="58">#REF!</definedName>
    <definedName name="PY_Operating_Inc" localSheetId="68">#REF!</definedName>
    <definedName name="PY_Operating_Inc" localSheetId="78">#REF!</definedName>
    <definedName name="PY_Operating_Inc" localSheetId="73">#REF!</definedName>
    <definedName name="PY_Operating_Inc" localSheetId="83">#REF!</definedName>
    <definedName name="PY_Operating_Inc" localSheetId="59">#REF!</definedName>
    <definedName name="PY_Operating_Inc" localSheetId="2">#REF!</definedName>
    <definedName name="PY_Operating_Inc">#REF!</definedName>
    <definedName name="PY_Operating_Income" localSheetId="56">#REF!</definedName>
    <definedName name="PY_Operating_Income" localSheetId="70">#REF!</definedName>
    <definedName name="PY_Operating_Income" localSheetId="82">#REF!</definedName>
    <definedName name="PY_Operating_Income" localSheetId="58">#REF!</definedName>
    <definedName name="PY_Operating_Income" localSheetId="68">#REF!</definedName>
    <definedName name="PY_Operating_Income" localSheetId="78">#REF!</definedName>
    <definedName name="PY_Operating_Income" localSheetId="73">#REF!</definedName>
    <definedName name="PY_Operating_Income" localSheetId="83">#REF!</definedName>
    <definedName name="PY_Operating_Income" localSheetId="59">#REF!</definedName>
    <definedName name="PY_Operating_Income" localSheetId="2">#REF!</definedName>
    <definedName name="PY_Operating_Income">#REF!</definedName>
    <definedName name="PY_Other_Curr_Assets" localSheetId="56">#REF!</definedName>
    <definedName name="PY_Other_Curr_Assets" localSheetId="70">#REF!</definedName>
    <definedName name="PY_Other_Curr_Assets" localSheetId="82">#REF!</definedName>
    <definedName name="PY_Other_Curr_Assets" localSheetId="58">#REF!</definedName>
    <definedName name="PY_Other_Curr_Assets" localSheetId="68">#REF!</definedName>
    <definedName name="PY_Other_Curr_Assets" localSheetId="78">#REF!</definedName>
    <definedName name="PY_Other_Curr_Assets" localSheetId="73">#REF!</definedName>
    <definedName name="PY_Other_Curr_Assets" localSheetId="83">#REF!</definedName>
    <definedName name="PY_Other_Curr_Assets" localSheetId="59">#REF!</definedName>
    <definedName name="PY_Other_Curr_Assets" localSheetId="2">#REF!</definedName>
    <definedName name="PY_Other_Curr_Assets">#REF!</definedName>
    <definedName name="PY_Other_Exp" localSheetId="56">#REF!</definedName>
    <definedName name="PY_Other_Exp" localSheetId="70">#REF!</definedName>
    <definedName name="PY_Other_Exp" localSheetId="82">#REF!</definedName>
    <definedName name="PY_Other_Exp" localSheetId="58">#REF!</definedName>
    <definedName name="PY_Other_Exp" localSheetId="68">#REF!</definedName>
    <definedName name="PY_Other_Exp" localSheetId="78">#REF!</definedName>
    <definedName name="PY_Other_Exp" localSheetId="73">#REF!</definedName>
    <definedName name="PY_Other_Exp" localSheetId="83">#REF!</definedName>
    <definedName name="PY_Other_Exp" localSheetId="59">#REF!</definedName>
    <definedName name="PY_Other_Exp" localSheetId="2">#REF!</definedName>
    <definedName name="PY_Other_Exp">#REF!</definedName>
    <definedName name="PY_Other_LT_Assets" localSheetId="56">#REF!</definedName>
    <definedName name="PY_Other_LT_Assets" localSheetId="70">#REF!</definedName>
    <definedName name="PY_Other_LT_Assets" localSheetId="82">#REF!</definedName>
    <definedName name="PY_Other_LT_Assets" localSheetId="58">#REF!</definedName>
    <definedName name="PY_Other_LT_Assets" localSheetId="68">#REF!</definedName>
    <definedName name="PY_Other_LT_Assets" localSheetId="78">#REF!</definedName>
    <definedName name="PY_Other_LT_Assets" localSheetId="73">#REF!</definedName>
    <definedName name="PY_Other_LT_Assets" localSheetId="83">#REF!</definedName>
    <definedName name="PY_Other_LT_Assets" localSheetId="59">#REF!</definedName>
    <definedName name="PY_Other_LT_Assets" localSheetId="2">#REF!</definedName>
    <definedName name="PY_Other_LT_Assets">#REF!</definedName>
    <definedName name="PY_Other_LT_Liabilities" localSheetId="56">#REF!</definedName>
    <definedName name="PY_Other_LT_Liabilities" localSheetId="70">#REF!</definedName>
    <definedName name="PY_Other_LT_Liabilities" localSheetId="82">#REF!</definedName>
    <definedName name="PY_Other_LT_Liabilities" localSheetId="58">#REF!</definedName>
    <definedName name="PY_Other_LT_Liabilities" localSheetId="68">#REF!</definedName>
    <definedName name="PY_Other_LT_Liabilities" localSheetId="78">#REF!</definedName>
    <definedName name="PY_Other_LT_Liabilities" localSheetId="73">#REF!</definedName>
    <definedName name="PY_Other_LT_Liabilities" localSheetId="83">#REF!</definedName>
    <definedName name="PY_Other_LT_Liabilities" localSheetId="59">#REF!</definedName>
    <definedName name="PY_Other_LT_Liabilities" localSheetId="2">#REF!</definedName>
    <definedName name="PY_Other_LT_Liabilities">#REF!</definedName>
    <definedName name="PY_Preferred_Stock" localSheetId="56">#REF!</definedName>
    <definedName name="PY_Preferred_Stock" localSheetId="70">#REF!</definedName>
    <definedName name="PY_Preferred_Stock" localSheetId="82">#REF!</definedName>
    <definedName name="PY_Preferred_Stock" localSheetId="58">#REF!</definedName>
    <definedName name="PY_Preferred_Stock" localSheetId="68">#REF!</definedName>
    <definedName name="PY_Preferred_Stock" localSheetId="78">#REF!</definedName>
    <definedName name="PY_Preferred_Stock" localSheetId="73">#REF!</definedName>
    <definedName name="PY_Preferred_Stock" localSheetId="83">#REF!</definedName>
    <definedName name="PY_Preferred_Stock" localSheetId="59">#REF!</definedName>
    <definedName name="PY_Preferred_Stock" localSheetId="2">#REF!</definedName>
    <definedName name="PY_Preferred_Stock">#REF!</definedName>
    <definedName name="PY_QUICK_ASSETS" localSheetId="56">#REF!</definedName>
    <definedName name="PY_QUICK_ASSETS" localSheetId="70">#REF!</definedName>
    <definedName name="PY_QUICK_ASSETS" localSheetId="82">#REF!</definedName>
    <definedName name="PY_QUICK_ASSETS" localSheetId="58">#REF!</definedName>
    <definedName name="PY_QUICK_ASSETS" localSheetId="68">#REF!</definedName>
    <definedName name="PY_QUICK_ASSETS" localSheetId="78">#REF!</definedName>
    <definedName name="PY_QUICK_ASSETS" localSheetId="73">#REF!</definedName>
    <definedName name="PY_QUICK_ASSETS" localSheetId="83">#REF!</definedName>
    <definedName name="PY_QUICK_ASSETS" localSheetId="59">#REF!</definedName>
    <definedName name="PY_QUICK_ASSETS" localSheetId="2">#REF!</definedName>
    <definedName name="PY_QUICK_ASSETS">#REF!</definedName>
    <definedName name="PY_Retained_Earnings" localSheetId="56">#REF!</definedName>
    <definedName name="PY_Retained_Earnings" localSheetId="70">#REF!</definedName>
    <definedName name="PY_Retained_Earnings" localSheetId="82">#REF!</definedName>
    <definedName name="PY_Retained_Earnings" localSheetId="58">#REF!</definedName>
    <definedName name="PY_Retained_Earnings" localSheetId="68">#REF!</definedName>
    <definedName name="PY_Retained_Earnings" localSheetId="78">#REF!</definedName>
    <definedName name="PY_Retained_Earnings" localSheetId="73">#REF!</definedName>
    <definedName name="PY_Retained_Earnings" localSheetId="83">#REF!</definedName>
    <definedName name="PY_Retained_Earnings" localSheetId="59">#REF!</definedName>
    <definedName name="PY_Retained_Earnings" localSheetId="2">#REF!</definedName>
    <definedName name="PY_Retained_Earnings">#REF!</definedName>
    <definedName name="PY_Selling" localSheetId="56">#REF!</definedName>
    <definedName name="PY_Selling" localSheetId="70">#REF!</definedName>
    <definedName name="PY_Selling" localSheetId="82">#REF!</definedName>
    <definedName name="PY_Selling" localSheetId="58">#REF!</definedName>
    <definedName name="PY_Selling" localSheetId="68">#REF!</definedName>
    <definedName name="PY_Selling" localSheetId="78">#REF!</definedName>
    <definedName name="PY_Selling" localSheetId="73">#REF!</definedName>
    <definedName name="PY_Selling" localSheetId="83">#REF!</definedName>
    <definedName name="PY_Selling" localSheetId="59">#REF!</definedName>
    <definedName name="PY_Selling" localSheetId="2">#REF!</definedName>
    <definedName name="PY_Selling">#REF!</definedName>
    <definedName name="PY_Tangible_Assets" localSheetId="56">#REF!</definedName>
    <definedName name="PY_Tangible_Assets" localSheetId="70">#REF!</definedName>
    <definedName name="PY_Tangible_Assets" localSheetId="82">#REF!</definedName>
    <definedName name="PY_Tangible_Assets" localSheetId="58">#REF!</definedName>
    <definedName name="PY_Tangible_Assets" localSheetId="68">#REF!</definedName>
    <definedName name="PY_Tangible_Assets" localSheetId="78">#REF!</definedName>
    <definedName name="PY_Tangible_Assets" localSheetId="73">#REF!</definedName>
    <definedName name="PY_Tangible_Assets" localSheetId="83">#REF!</definedName>
    <definedName name="PY_Tangible_Assets" localSheetId="59">#REF!</definedName>
    <definedName name="PY_Tangible_Assets" localSheetId="2">#REF!</definedName>
    <definedName name="PY_Tangible_Assets">#REF!</definedName>
    <definedName name="PY_Tangible_Net_Worth" localSheetId="56">#REF!</definedName>
    <definedName name="PY_Tangible_Net_Worth" localSheetId="70">#REF!</definedName>
    <definedName name="PY_Tangible_Net_Worth" localSheetId="82">#REF!</definedName>
    <definedName name="PY_Tangible_Net_Worth" localSheetId="58">#REF!</definedName>
    <definedName name="PY_Tangible_Net_Worth" localSheetId="68">#REF!</definedName>
    <definedName name="PY_Tangible_Net_Worth" localSheetId="78">#REF!</definedName>
    <definedName name="PY_Tangible_Net_Worth" localSheetId="73">#REF!</definedName>
    <definedName name="PY_Tangible_Net_Worth" localSheetId="83">#REF!</definedName>
    <definedName name="PY_Tangible_Net_Worth" localSheetId="59">#REF!</definedName>
    <definedName name="PY_Tangible_Net_Worth" localSheetId="2">#REF!</definedName>
    <definedName name="PY_Tangible_Net_Worth">#REF!</definedName>
    <definedName name="PY_Taxes" localSheetId="56">#REF!</definedName>
    <definedName name="PY_Taxes" localSheetId="70">#REF!</definedName>
    <definedName name="PY_Taxes" localSheetId="82">#REF!</definedName>
    <definedName name="PY_Taxes" localSheetId="58">#REF!</definedName>
    <definedName name="PY_Taxes" localSheetId="68">#REF!</definedName>
    <definedName name="PY_Taxes" localSheetId="78">#REF!</definedName>
    <definedName name="PY_Taxes" localSheetId="73">#REF!</definedName>
    <definedName name="PY_Taxes" localSheetId="83">#REF!</definedName>
    <definedName name="PY_Taxes" localSheetId="59">#REF!</definedName>
    <definedName name="PY_Taxes" localSheetId="2">#REF!</definedName>
    <definedName name="PY_Taxes">#REF!</definedName>
    <definedName name="PY_TOTAL_ASSETS" localSheetId="56">#REF!</definedName>
    <definedName name="PY_TOTAL_ASSETS" localSheetId="70">#REF!</definedName>
    <definedName name="PY_TOTAL_ASSETS" localSheetId="82">#REF!</definedName>
    <definedName name="PY_TOTAL_ASSETS" localSheetId="58">#REF!</definedName>
    <definedName name="PY_TOTAL_ASSETS" localSheetId="68">#REF!</definedName>
    <definedName name="PY_TOTAL_ASSETS" localSheetId="78">#REF!</definedName>
    <definedName name="PY_TOTAL_ASSETS" localSheetId="73">#REF!</definedName>
    <definedName name="PY_TOTAL_ASSETS" localSheetId="83">#REF!</definedName>
    <definedName name="PY_TOTAL_ASSETS" localSheetId="59">#REF!</definedName>
    <definedName name="PY_TOTAL_ASSETS" localSheetId="2">#REF!</definedName>
    <definedName name="PY_TOTAL_ASSETS">#REF!</definedName>
    <definedName name="PY_TOTAL_CURR_ASSETS" localSheetId="56">#REF!</definedName>
    <definedName name="PY_TOTAL_CURR_ASSETS" localSheetId="70">#REF!</definedName>
    <definedName name="PY_TOTAL_CURR_ASSETS" localSheetId="82">#REF!</definedName>
    <definedName name="PY_TOTAL_CURR_ASSETS" localSheetId="58">#REF!</definedName>
    <definedName name="PY_TOTAL_CURR_ASSETS" localSheetId="68">#REF!</definedName>
    <definedName name="PY_TOTAL_CURR_ASSETS" localSheetId="78">#REF!</definedName>
    <definedName name="PY_TOTAL_CURR_ASSETS" localSheetId="73">#REF!</definedName>
    <definedName name="PY_TOTAL_CURR_ASSETS" localSheetId="83">#REF!</definedName>
    <definedName name="PY_TOTAL_CURR_ASSETS" localSheetId="59">#REF!</definedName>
    <definedName name="PY_TOTAL_CURR_ASSETS" localSheetId="2">#REF!</definedName>
    <definedName name="PY_TOTAL_CURR_ASSETS">#REF!</definedName>
    <definedName name="PY_TOTAL_DEBT" localSheetId="56">#REF!</definedName>
    <definedName name="PY_TOTAL_DEBT" localSheetId="70">#REF!</definedName>
    <definedName name="PY_TOTAL_DEBT" localSheetId="82">#REF!</definedName>
    <definedName name="PY_TOTAL_DEBT" localSheetId="58">#REF!</definedName>
    <definedName name="PY_TOTAL_DEBT" localSheetId="68">#REF!</definedName>
    <definedName name="PY_TOTAL_DEBT" localSheetId="78">#REF!</definedName>
    <definedName name="PY_TOTAL_DEBT" localSheetId="73">#REF!</definedName>
    <definedName name="PY_TOTAL_DEBT" localSheetId="83">#REF!</definedName>
    <definedName name="PY_TOTAL_DEBT" localSheetId="59">#REF!</definedName>
    <definedName name="PY_TOTAL_DEBT" localSheetId="2">#REF!</definedName>
    <definedName name="PY_TOTAL_DEBT">#REF!</definedName>
    <definedName name="PY_TOTAL_EQUITY" localSheetId="56">#REF!</definedName>
    <definedName name="PY_TOTAL_EQUITY" localSheetId="70">#REF!</definedName>
    <definedName name="PY_TOTAL_EQUITY" localSheetId="82">#REF!</definedName>
    <definedName name="PY_TOTAL_EQUITY" localSheetId="58">#REF!</definedName>
    <definedName name="PY_TOTAL_EQUITY" localSheetId="68">#REF!</definedName>
    <definedName name="PY_TOTAL_EQUITY" localSheetId="78">#REF!</definedName>
    <definedName name="PY_TOTAL_EQUITY" localSheetId="73">#REF!</definedName>
    <definedName name="PY_TOTAL_EQUITY" localSheetId="83">#REF!</definedName>
    <definedName name="PY_TOTAL_EQUITY" localSheetId="59">#REF!</definedName>
    <definedName name="PY_TOTAL_EQUITY" localSheetId="2">#REF!</definedName>
    <definedName name="PY_TOTAL_EQUITY">#REF!</definedName>
    <definedName name="PY_Working_Capital" localSheetId="56">#REF!</definedName>
    <definedName name="PY_Working_Capital" localSheetId="70">#REF!</definedName>
    <definedName name="PY_Working_Capital" localSheetId="82">#REF!</definedName>
    <definedName name="PY_Working_Capital" localSheetId="58">#REF!</definedName>
    <definedName name="PY_Working_Capital" localSheetId="68">#REF!</definedName>
    <definedName name="PY_Working_Capital" localSheetId="78">#REF!</definedName>
    <definedName name="PY_Working_Capital" localSheetId="73">#REF!</definedName>
    <definedName name="PY_Working_Capital" localSheetId="83">#REF!</definedName>
    <definedName name="PY_Working_Capital" localSheetId="59">#REF!</definedName>
    <definedName name="PY_Working_Capital" localSheetId="2">#REF!</definedName>
    <definedName name="PY_Working_Capital">#REF!</definedName>
    <definedName name="PY2_Accounts_Receivable" localSheetId="56">#REF!</definedName>
    <definedName name="PY2_Accounts_Receivable" localSheetId="70">#REF!</definedName>
    <definedName name="PY2_Accounts_Receivable" localSheetId="82">#REF!</definedName>
    <definedName name="PY2_Accounts_Receivable" localSheetId="58">#REF!</definedName>
    <definedName name="PY2_Accounts_Receivable" localSheetId="68">#REF!</definedName>
    <definedName name="PY2_Accounts_Receivable" localSheetId="78">#REF!</definedName>
    <definedName name="PY2_Accounts_Receivable" localSheetId="73">#REF!</definedName>
    <definedName name="PY2_Accounts_Receivable" localSheetId="83">#REF!</definedName>
    <definedName name="PY2_Accounts_Receivable" localSheetId="59">#REF!</definedName>
    <definedName name="PY2_Accounts_Receivable" localSheetId="2">#REF!</definedName>
    <definedName name="PY2_Accounts_Receivable">#REF!</definedName>
    <definedName name="PY2_Administration" localSheetId="56">#REF!</definedName>
    <definedName name="PY2_Administration" localSheetId="70">#REF!</definedName>
    <definedName name="PY2_Administration" localSheetId="82">#REF!</definedName>
    <definedName name="PY2_Administration" localSheetId="58">#REF!</definedName>
    <definedName name="PY2_Administration" localSheetId="68">#REF!</definedName>
    <definedName name="PY2_Administration" localSheetId="78">#REF!</definedName>
    <definedName name="PY2_Administration" localSheetId="73">#REF!</definedName>
    <definedName name="PY2_Administration" localSheetId="83">#REF!</definedName>
    <definedName name="PY2_Administration" localSheetId="59">#REF!</definedName>
    <definedName name="PY2_Administration" localSheetId="2">#REF!</definedName>
    <definedName name="PY2_Administration">#REF!</definedName>
    <definedName name="PY2_Cash" localSheetId="56">#REF!</definedName>
    <definedName name="PY2_Cash" localSheetId="70">#REF!</definedName>
    <definedName name="PY2_Cash" localSheetId="82">#REF!</definedName>
    <definedName name="PY2_Cash" localSheetId="58">#REF!</definedName>
    <definedName name="PY2_Cash" localSheetId="68">#REF!</definedName>
    <definedName name="PY2_Cash" localSheetId="78">#REF!</definedName>
    <definedName name="PY2_Cash" localSheetId="73">#REF!</definedName>
    <definedName name="PY2_Cash" localSheetId="83">#REF!</definedName>
    <definedName name="PY2_Cash" localSheetId="59">#REF!</definedName>
    <definedName name="PY2_Cash" localSheetId="2">#REF!</definedName>
    <definedName name="PY2_Cash">#REF!</definedName>
    <definedName name="PY2_Common_Equity" localSheetId="56">#REF!</definedName>
    <definedName name="PY2_Common_Equity" localSheetId="70">#REF!</definedName>
    <definedName name="PY2_Common_Equity" localSheetId="82">#REF!</definedName>
    <definedName name="PY2_Common_Equity" localSheetId="58">#REF!</definedName>
    <definedName name="PY2_Common_Equity" localSheetId="68">#REF!</definedName>
    <definedName name="PY2_Common_Equity" localSheetId="78">#REF!</definedName>
    <definedName name="PY2_Common_Equity" localSheetId="73">#REF!</definedName>
    <definedName name="PY2_Common_Equity" localSheetId="83">#REF!</definedName>
    <definedName name="PY2_Common_Equity" localSheetId="59">#REF!</definedName>
    <definedName name="PY2_Common_Equity" localSheetId="2">#REF!</definedName>
    <definedName name="PY2_Common_Equity">#REF!</definedName>
    <definedName name="PY2_Cost_of_Sales" localSheetId="56">#REF!</definedName>
    <definedName name="PY2_Cost_of_Sales" localSheetId="70">#REF!</definedName>
    <definedName name="PY2_Cost_of_Sales" localSheetId="82">#REF!</definedName>
    <definedName name="PY2_Cost_of_Sales" localSheetId="58">#REF!</definedName>
    <definedName name="PY2_Cost_of_Sales" localSheetId="68">#REF!</definedName>
    <definedName name="PY2_Cost_of_Sales" localSheetId="78">#REF!</definedName>
    <definedName name="PY2_Cost_of_Sales" localSheetId="73">#REF!</definedName>
    <definedName name="PY2_Cost_of_Sales" localSheetId="83">#REF!</definedName>
    <definedName name="PY2_Cost_of_Sales" localSheetId="59">#REF!</definedName>
    <definedName name="PY2_Cost_of_Sales" localSheetId="2">#REF!</definedName>
    <definedName name="PY2_Cost_of_Sales">#REF!</definedName>
    <definedName name="PY2_Current_Liabilities" localSheetId="56">#REF!</definedName>
    <definedName name="PY2_Current_Liabilities" localSheetId="70">#REF!</definedName>
    <definedName name="PY2_Current_Liabilities" localSheetId="82">#REF!</definedName>
    <definedName name="PY2_Current_Liabilities" localSheetId="58">#REF!</definedName>
    <definedName name="PY2_Current_Liabilities" localSheetId="68">#REF!</definedName>
    <definedName name="PY2_Current_Liabilities" localSheetId="78">#REF!</definedName>
    <definedName name="PY2_Current_Liabilities" localSheetId="73">#REF!</definedName>
    <definedName name="PY2_Current_Liabilities" localSheetId="83">#REF!</definedName>
    <definedName name="PY2_Current_Liabilities" localSheetId="59">#REF!</definedName>
    <definedName name="PY2_Current_Liabilities" localSheetId="2">#REF!</definedName>
    <definedName name="PY2_Current_Liabilities">#REF!</definedName>
    <definedName name="PY2_Depreciation" localSheetId="56">#REF!</definedName>
    <definedName name="PY2_Depreciation" localSheetId="70">#REF!</definedName>
    <definedName name="PY2_Depreciation" localSheetId="82">#REF!</definedName>
    <definedName name="PY2_Depreciation" localSheetId="58">#REF!</definedName>
    <definedName name="PY2_Depreciation" localSheetId="68">#REF!</definedName>
    <definedName name="PY2_Depreciation" localSheetId="78">#REF!</definedName>
    <definedName name="PY2_Depreciation" localSheetId="73">#REF!</definedName>
    <definedName name="PY2_Depreciation" localSheetId="83">#REF!</definedName>
    <definedName name="PY2_Depreciation" localSheetId="59">#REF!</definedName>
    <definedName name="PY2_Depreciation" localSheetId="2">#REF!</definedName>
    <definedName name="PY2_Depreciation">#REF!</definedName>
    <definedName name="PY2_Gross_Profit" localSheetId="56">#REF!</definedName>
    <definedName name="PY2_Gross_Profit" localSheetId="70">#REF!</definedName>
    <definedName name="PY2_Gross_Profit" localSheetId="82">#REF!</definedName>
    <definedName name="PY2_Gross_Profit" localSheetId="58">#REF!</definedName>
    <definedName name="PY2_Gross_Profit" localSheetId="68">#REF!</definedName>
    <definedName name="PY2_Gross_Profit" localSheetId="78">#REF!</definedName>
    <definedName name="PY2_Gross_Profit" localSheetId="73">#REF!</definedName>
    <definedName name="PY2_Gross_Profit" localSheetId="83">#REF!</definedName>
    <definedName name="PY2_Gross_Profit" localSheetId="59">#REF!</definedName>
    <definedName name="PY2_Gross_Profit" localSheetId="2">#REF!</definedName>
    <definedName name="PY2_Gross_Profit">#REF!</definedName>
    <definedName name="PY2_Inc_Bef_Tax" localSheetId="56">#REF!</definedName>
    <definedName name="PY2_Inc_Bef_Tax" localSheetId="70">#REF!</definedName>
    <definedName name="PY2_Inc_Bef_Tax" localSheetId="82">#REF!</definedName>
    <definedName name="PY2_Inc_Bef_Tax" localSheetId="58">#REF!</definedName>
    <definedName name="PY2_Inc_Bef_Tax" localSheetId="68">#REF!</definedName>
    <definedName name="PY2_Inc_Bef_Tax" localSheetId="78">#REF!</definedName>
    <definedName name="PY2_Inc_Bef_Tax" localSheetId="73">#REF!</definedName>
    <definedName name="PY2_Inc_Bef_Tax" localSheetId="83">#REF!</definedName>
    <definedName name="PY2_Inc_Bef_Tax" localSheetId="59">#REF!</definedName>
    <definedName name="PY2_Inc_Bef_Tax" localSheetId="2">#REF!</definedName>
    <definedName name="PY2_Inc_Bef_Tax">#REF!</definedName>
    <definedName name="PY2_Intangible_Assets" localSheetId="56">#REF!</definedName>
    <definedName name="PY2_Intangible_Assets" localSheetId="70">#REF!</definedName>
    <definedName name="PY2_Intangible_Assets" localSheetId="82">#REF!</definedName>
    <definedName name="PY2_Intangible_Assets" localSheetId="58">#REF!</definedName>
    <definedName name="PY2_Intangible_Assets" localSheetId="68">#REF!</definedName>
    <definedName name="PY2_Intangible_Assets" localSheetId="78">#REF!</definedName>
    <definedName name="PY2_Intangible_Assets" localSheetId="73">#REF!</definedName>
    <definedName name="PY2_Intangible_Assets" localSheetId="83">#REF!</definedName>
    <definedName name="PY2_Intangible_Assets" localSheetId="59">#REF!</definedName>
    <definedName name="PY2_Intangible_Assets" localSheetId="2">#REF!</definedName>
    <definedName name="PY2_Intangible_Assets">#REF!</definedName>
    <definedName name="PY2_Interest_Expense" localSheetId="56">#REF!</definedName>
    <definedName name="PY2_Interest_Expense" localSheetId="70">#REF!</definedName>
    <definedName name="PY2_Interest_Expense" localSheetId="82">#REF!</definedName>
    <definedName name="PY2_Interest_Expense" localSheetId="58">#REF!</definedName>
    <definedName name="PY2_Interest_Expense" localSheetId="68">#REF!</definedName>
    <definedName name="PY2_Interest_Expense" localSheetId="78">#REF!</definedName>
    <definedName name="PY2_Interest_Expense" localSheetId="73">#REF!</definedName>
    <definedName name="PY2_Interest_Expense" localSheetId="83">#REF!</definedName>
    <definedName name="PY2_Interest_Expense" localSheetId="59">#REF!</definedName>
    <definedName name="PY2_Interest_Expense" localSheetId="2">#REF!</definedName>
    <definedName name="PY2_Interest_Expense">#REF!</definedName>
    <definedName name="PY2_Inventory" localSheetId="56">#REF!</definedName>
    <definedName name="PY2_Inventory" localSheetId="70">#REF!</definedName>
    <definedName name="PY2_Inventory" localSheetId="82">#REF!</definedName>
    <definedName name="PY2_Inventory" localSheetId="58">#REF!</definedName>
    <definedName name="PY2_Inventory" localSheetId="68">#REF!</definedName>
    <definedName name="PY2_Inventory" localSheetId="78">#REF!</definedName>
    <definedName name="PY2_Inventory" localSheetId="73">#REF!</definedName>
    <definedName name="PY2_Inventory" localSheetId="83">#REF!</definedName>
    <definedName name="PY2_Inventory" localSheetId="59">#REF!</definedName>
    <definedName name="PY2_Inventory" localSheetId="2">#REF!</definedName>
    <definedName name="PY2_Inventory">#REF!</definedName>
    <definedName name="PY2_LIABIL_EQUITY" localSheetId="56">#REF!</definedName>
    <definedName name="PY2_LIABIL_EQUITY" localSheetId="70">#REF!</definedName>
    <definedName name="PY2_LIABIL_EQUITY" localSheetId="82">#REF!</definedName>
    <definedName name="PY2_LIABIL_EQUITY" localSheetId="58">#REF!</definedName>
    <definedName name="PY2_LIABIL_EQUITY" localSheetId="68">#REF!</definedName>
    <definedName name="PY2_LIABIL_EQUITY" localSheetId="78">#REF!</definedName>
    <definedName name="PY2_LIABIL_EQUITY" localSheetId="73">#REF!</definedName>
    <definedName name="PY2_LIABIL_EQUITY" localSheetId="83">#REF!</definedName>
    <definedName name="PY2_LIABIL_EQUITY" localSheetId="59">#REF!</definedName>
    <definedName name="PY2_LIABIL_EQUITY" localSheetId="2">#REF!</definedName>
    <definedName name="PY2_LIABIL_EQUITY">#REF!</definedName>
    <definedName name="PY2_LT_Debt" localSheetId="56">#REF!</definedName>
    <definedName name="PY2_LT_Debt" localSheetId="70">#REF!</definedName>
    <definedName name="PY2_LT_Debt" localSheetId="82">#REF!</definedName>
    <definedName name="PY2_LT_Debt" localSheetId="58">#REF!</definedName>
    <definedName name="PY2_LT_Debt" localSheetId="68">#REF!</definedName>
    <definedName name="PY2_LT_Debt" localSheetId="78">#REF!</definedName>
    <definedName name="PY2_LT_Debt" localSheetId="73">#REF!</definedName>
    <definedName name="PY2_LT_Debt" localSheetId="83">#REF!</definedName>
    <definedName name="PY2_LT_Debt" localSheetId="59">#REF!</definedName>
    <definedName name="PY2_LT_Debt" localSheetId="2">#REF!</definedName>
    <definedName name="PY2_LT_Debt">#REF!</definedName>
    <definedName name="PY2_Marketable_Sec" localSheetId="56">#REF!</definedName>
    <definedName name="PY2_Marketable_Sec" localSheetId="70">#REF!</definedName>
    <definedName name="PY2_Marketable_Sec" localSheetId="82">#REF!</definedName>
    <definedName name="PY2_Marketable_Sec" localSheetId="58">#REF!</definedName>
    <definedName name="PY2_Marketable_Sec" localSheetId="68">#REF!</definedName>
    <definedName name="PY2_Marketable_Sec" localSheetId="78">#REF!</definedName>
    <definedName name="PY2_Marketable_Sec" localSheetId="73">#REF!</definedName>
    <definedName name="PY2_Marketable_Sec" localSheetId="83">#REF!</definedName>
    <definedName name="PY2_Marketable_Sec" localSheetId="59">#REF!</definedName>
    <definedName name="PY2_Marketable_Sec" localSheetId="2">#REF!</definedName>
    <definedName name="PY2_Marketable_Sec">#REF!</definedName>
    <definedName name="PY2_NET_PROFIT" localSheetId="56">#REF!</definedName>
    <definedName name="PY2_NET_PROFIT" localSheetId="70">#REF!</definedName>
    <definedName name="PY2_NET_PROFIT" localSheetId="82">#REF!</definedName>
    <definedName name="PY2_NET_PROFIT" localSheetId="58">#REF!</definedName>
    <definedName name="PY2_NET_PROFIT" localSheetId="68">#REF!</definedName>
    <definedName name="PY2_NET_PROFIT" localSheetId="78">#REF!</definedName>
    <definedName name="PY2_NET_PROFIT" localSheetId="73">#REF!</definedName>
    <definedName name="PY2_NET_PROFIT" localSheetId="83">#REF!</definedName>
    <definedName name="PY2_NET_PROFIT" localSheetId="59">#REF!</definedName>
    <definedName name="PY2_NET_PROFIT" localSheetId="2">#REF!</definedName>
    <definedName name="PY2_NET_PROFIT">#REF!</definedName>
    <definedName name="PY2_Net_Revenue" localSheetId="56">#REF!</definedName>
    <definedName name="PY2_Net_Revenue" localSheetId="70">#REF!</definedName>
    <definedName name="PY2_Net_Revenue" localSheetId="82">#REF!</definedName>
    <definedName name="PY2_Net_Revenue" localSheetId="58">#REF!</definedName>
    <definedName name="PY2_Net_Revenue" localSheetId="68">#REF!</definedName>
    <definedName name="PY2_Net_Revenue" localSheetId="78">#REF!</definedName>
    <definedName name="PY2_Net_Revenue" localSheetId="73">#REF!</definedName>
    <definedName name="PY2_Net_Revenue" localSheetId="83">#REF!</definedName>
    <definedName name="PY2_Net_Revenue" localSheetId="59">#REF!</definedName>
    <definedName name="PY2_Net_Revenue" localSheetId="2">#REF!</definedName>
    <definedName name="PY2_Net_Revenue">#REF!</definedName>
    <definedName name="PY2_Operating_Inc" localSheetId="56">#REF!</definedName>
    <definedName name="PY2_Operating_Inc" localSheetId="70">#REF!</definedName>
    <definedName name="PY2_Operating_Inc" localSheetId="82">#REF!</definedName>
    <definedName name="PY2_Operating_Inc" localSheetId="58">#REF!</definedName>
    <definedName name="PY2_Operating_Inc" localSheetId="68">#REF!</definedName>
    <definedName name="PY2_Operating_Inc" localSheetId="78">#REF!</definedName>
    <definedName name="PY2_Operating_Inc" localSheetId="73">#REF!</definedName>
    <definedName name="PY2_Operating_Inc" localSheetId="83">#REF!</definedName>
    <definedName name="PY2_Operating_Inc" localSheetId="59">#REF!</definedName>
    <definedName name="PY2_Operating_Inc" localSheetId="2">#REF!</definedName>
    <definedName name="PY2_Operating_Inc">#REF!</definedName>
    <definedName name="PY2_Operating_Income" localSheetId="56">#REF!</definedName>
    <definedName name="PY2_Operating_Income" localSheetId="70">#REF!</definedName>
    <definedName name="PY2_Operating_Income" localSheetId="82">#REF!</definedName>
    <definedName name="PY2_Operating_Income" localSheetId="58">#REF!</definedName>
    <definedName name="PY2_Operating_Income" localSheetId="68">#REF!</definedName>
    <definedName name="PY2_Operating_Income" localSheetId="78">#REF!</definedName>
    <definedName name="PY2_Operating_Income" localSheetId="73">#REF!</definedName>
    <definedName name="PY2_Operating_Income" localSheetId="83">#REF!</definedName>
    <definedName name="PY2_Operating_Income" localSheetId="59">#REF!</definedName>
    <definedName name="PY2_Operating_Income" localSheetId="2">#REF!</definedName>
    <definedName name="PY2_Operating_Income">#REF!</definedName>
    <definedName name="PY2_Other_Curr_Assets" localSheetId="56">#REF!</definedName>
    <definedName name="PY2_Other_Curr_Assets" localSheetId="70">#REF!</definedName>
    <definedName name="PY2_Other_Curr_Assets" localSheetId="82">#REF!</definedName>
    <definedName name="PY2_Other_Curr_Assets" localSheetId="58">#REF!</definedName>
    <definedName name="PY2_Other_Curr_Assets" localSheetId="68">#REF!</definedName>
    <definedName name="PY2_Other_Curr_Assets" localSheetId="78">#REF!</definedName>
    <definedName name="PY2_Other_Curr_Assets" localSheetId="73">#REF!</definedName>
    <definedName name="PY2_Other_Curr_Assets" localSheetId="83">#REF!</definedName>
    <definedName name="PY2_Other_Curr_Assets" localSheetId="59">#REF!</definedName>
    <definedName name="PY2_Other_Curr_Assets" localSheetId="2">#REF!</definedName>
    <definedName name="PY2_Other_Curr_Assets">#REF!</definedName>
    <definedName name="PY2_Other_Exp." localSheetId="56">#REF!</definedName>
    <definedName name="PY2_Other_Exp." localSheetId="70">#REF!</definedName>
    <definedName name="PY2_Other_Exp." localSheetId="82">#REF!</definedName>
    <definedName name="PY2_Other_Exp." localSheetId="58">#REF!</definedName>
    <definedName name="PY2_Other_Exp." localSheetId="68">#REF!</definedName>
    <definedName name="PY2_Other_Exp." localSheetId="78">#REF!</definedName>
    <definedName name="PY2_Other_Exp." localSheetId="73">#REF!</definedName>
    <definedName name="PY2_Other_Exp." localSheetId="83">#REF!</definedName>
    <definedName name="PY2_Other_Exp." localSheetId="59">#REF!</definedName>
    <definedName name="PY2_Other_Exp." localSheetId="2">#REF!</definedName>
    <definedName name="PY2_Other_Exp.">#REF!</definedName>
    <definedName name="PY2_Other_LT_Assets" localSheetId="56">#REF!</definedName>
    <definedName name="PY2_Other_LT_Assets" localSheetId="70">#REF!</definedName>
    <definedName name="PY2_Other_LT_Assets" localSheetId="82">#REF!</definedName>
    <definedName name="PY2_Other_LT_Assets" localSheetId="58">#REF!</definedName>
    <definedName name="PY2_Other_LT_Assets" localSheetId="68">#REF!</definedName>
    <definedName name="PY2_Other_LT_Assets" localSheetId="78">#REF!</definedName>
    <definedName name="PY2_Other_LT_Assets" localSheetId="73">#REF!</definedName>
    <definedName name="PY2_Other_LT_Assets" localSheetId="83">#REF!</definedName>
    <definedName name="PY2_Other_LT_Assets" localSheetId="59">#REF!</definedName>
    <definedName name="PY2_Other_LT_Assets" localSheetId="2">#REF!</definedName>
    <definedName name="PY2_Other_LT_Assets">#REF!</definedName>
    <definedName name="PY2_Other_LT_Liabilities" localSheetId="56">#REF!</definedName>
    <definedName name="PY2_Other_LT_Liabilities" localSheetId="70">#REF!</definedName>
    <definedName name="PY2_Other_LT_Liabilities" localSheetId="82">#REF!</definedName>
    <definedName name="PY2_Other_LT_Liabilities" localSheetId="58">#REF!</definedName>
    <definedName name="PY2_Other_LT_Liabilities" localSheetId="68">#REF!</definedName>
    <definedName name="PY2_Other_LT_Liabilities" localSheetId="78">#REF!</definedName>
    <definedName name="PY2_Other_LT_Liabilities" localSheetId="73">#REF!</definedName>
    <definedName name="PY2_Other_LT_Liabilities" localSheetId="83">#REF!</definedName>
    <definedName name="PY2_Other_LT_Liabilities" localSheetId="59">#REF!</definedName>
    <definedName name="PY2_Other_LT_Liabilities" localSheetId="2">#REF!</definedName>
    <definedName name="PY2_Other_LT_Liabilities">#REF!</definedName>
    <definedName name="PY2_Preferred_Stock" localSheetId="56">#REF!</definedName>
    <definedName name="PY2_Preferred_Stock" localSheetId="70">#REF!</definedName>
    <definedName name="PY2_Preferred_Stock" localSheetId="82">#REF!</definedName>
    <definedName name="PY2_Preferred_Stock" localSheetId="58">#REF!</definedName>
    <definedName name="PY2_Preferred_Stock" localSheetId="68">#REF!</definedName>
    <definedName name="PY2_Preferred_Stock" localSheetId="78">#REF!</definedName>
    <definedName name="PY2_Preferred_Stock" localSheetId="73">#REF!</definedName>
    <definedName name="PY2_Preferred_Stock" localSheetId="83">#REF!</definedName>
    <definedName name="PY2_Preferred_Stock" localSheetId="59">#REF!</definedName>
    <definedName name="PY2_Preferred_Stock" localSheetId="2">#REF!</definedName>
    <definedName name="PY2_Preferred_Stock">#REF!</definedName>
    <definedName name="PY2_QUICK_ASSETS" localSheetId="56">#REF!</definedName>
    <definedName name="PY2_QUICK_ASSETS" localSheetId="70">#REF!</definedName>
    <definedName name="PY2_QUICK_ASSETS" localSheetId="82">#REF!</definedName>
    <definedName name="PY2_QUICK_ASSETS" localSheetId="58">#REF!</definedName>
    <definedName name="PY2_QUICK_ASSETS" localSheetId="68">#REF!</definedName>
    <definedName name="PY2_QUICK_ASSETS" localSheetId="78">#REF!</definedName>
    <definedName name="PY2_QUICK_ASSETS" localSheetId="73">#REF!</definedName>
    <definedName name="PY2_QUICK_ASSETS" localSheetId="83">#REF!</definedName>
    <definedName name="PY2_QUICK_ASSETS" localSheetId="59">#REF!</definedName>
    <definedName name="PY2_QUICK_ASSETS" localSheetId="2">#REF!</definedName>
    <definedName name="PY2_QUICK_ASSETS">#REF!</definedName>
    <definedName name="PY2_Retained_Earnings" localSheetId="56">#REF!</definedName>
    <definedName name="PY2_Retained_Earnings" localSheetId="70">#REF!</definedName>
    <definedName name="PY2_Retained_Earnings" localSheetId="82">#REF!</definedName>
    <definedName name="PY2_Retained_Earnings" localSheetId="58">#REF!</definedName>
    <definedName name="PY2_Retained_Earnings" localSheetId="68">#REF!</definedName>
    <definedName name="PY2_Retained_Earnings" localSheetId="78">#REF!</definedName>
    <definedName name="PY2_Retained_Earnings" localSheetId="73">#REF!</definedName>
    <definedName name="PY2_Retained_Earnings" localSheetId="83">#REF!</definedName>
    <definedName name="PY2_Retained_Earnings" localSheetId="59">#REF!</definedName>
    <definedName name="PY2_Retained_Earnings" localSheetId="2">#REF!</definedName>
    <definedName name="PY2_Retained_Earnings">#REF!</definedName>
    <definedName name="PY2_Selling" localSheetId="56">#REF!</definedName>
    <definedName name="PY2_Selling" localSheetId="70">#REF!</definedName>
    <definedName name="PY2_Selling" localSheetId="82">#REF!</definedName>
    <definedName name="PY2_Selling" localSheetId="58">#REF!</definedName>
    <definedName name="PY2_Selling" localSheetId="68">#REF!</definedName>
    <definedName name="PY2_Selling" localSheetId="78">#REF!</definedName>
    <definedName name="PY2_Selling" localSheetId="73">#REF!</definedName>
    <definedName name="PY2_Selling" localSheetId="83">#REF!</definedName>
    <definedName name="PY2_Selling" localSheetId="59">#REF!</definedName>
    <definedName name="PY2_Selling" localSheetId="2">#REF!</definedName>
    <definedName name="PY2_Selling">#REF!</definedName>
    <definedName name="PY2_Tangible_Assets" localSheetId="56">#REF!</definedName>
    <definedName name="PY2_Tangible_Assets" localSheetId="70">#REF!</definedName>
    <definedName name="PY2_Tangible_Assets" localSheetId="82">#REF!</definedName>
    <definedName name="PY2_Tangible_Assets" localSheetId="58">#REF!</definedName>
    <definedName name="PY2_Tangible_Assets" localSheetId="68">#REF!</definedName>
    <definedName name="PY2_Tangible_Assets" localSheetId="78">#REF!</definedName>
    <definedName name="PY2_Tangible_Assets" localSheetId="73">#REF!</definedName>
    <definedName name="PY2_Tangible_Assets" localSheetId="83">#REF!</definedName>
    <definedName name="PY2_Tangible_Assets" localSheetId="59">#REF!</definedName>
    <definedName name="PY2_Tangible_Assets" localSheetId="2">#REF!</definedName>
    <definedName name="PY2_Tangible_Assets">#REF!</definedName>
    <definedName name="PY2_Tangible_Net_Worth" localSheetId="56">#REF!</definedName>
    <definedName name="PY2_Tangible_Net_Worth" localSheetId="70">#REF!</definedName>
    <definedName name="PY2_Tangible_Net_Worth" localSheetId="82">#REF!</definedName>
    <definedName name="PY2_Tangible_Net_Worth" localSheetId="58">#REF!</definedName>
    <definedName name="PY2_Tangible_Net_Worth" localSheetId="68">#REF!</definedName>
    <definedName name="PY2_Tangible_Net_Worth" localSheetId="78">#REF!</definedName>
    <definedName name="PY2_Tangible_Net_Worth" localSheetId="73">#REF!</definedName>
    <definedName name="PY2_Tangible_Net_Worth" localSheetId="83">#REF!</definedName>
    <definedName name="PY2_Tangible_Net_Worth" localSheetId="59">#REF!</definedName>
    <definedName name="PY2_Tangible_Net_Worth" localSheetId="2">#REF!</definedName>
    <definedName name="PY2_Tangible_Net_Worth">#REF!</definedName>
    <definedName name="PY2_Taxes" localSheetId="56">#REF!</definedName>
    <definedName name="PY2_Taxes" localSheetId="70">#REF!</definedName>
    <definedName name="PY2_Taxes" localSheetId="82">#REF!</definedName>
    <definedName name="PY2_Taxes" localSheetId="58">#REF!</definedName>
    <definedName name="PY2_Taxes" localSheetId="68">#REF!</definedName>
    <definedName name="PY2_Taxes" localSheetId="78">#REF!</definedName>
    <definedName name="PY2_Taxes" localSheetId="73">#REF!</definedName>
    <definedName name="PY2_Taxes" localSheetId="83">#REF!</definedName>
    <definedName name="PY2_Taxes" localSheetId="59">#REF!</definedName>
    <definedName name="PY2_Taxes" localSheetId="2">#REF!</definedName>
    <definedName name="PY2_Taxes">#REF!</definedName>
    <definedName name="PY2_TOTAL_ASSETS" localSheetId="56">#REF!</definedName>
    <definedName name="PY2_TOTAL_ASSETS" localSheetId="70">#REF!</definedName>
    <definedName name="PY2_TOTAL_ASSETS" localSheetId="82">#REF!</definedName>
    <definedName name="PY2_TOTAL_ASSETS" localSheetId="58">#REF!</definedName>
    <definedName name="PY2_TOTAL_ASSETS" localSheetId="68">#REF!</definedName>
    <definedName name="PY2_TOTAL_ASSETS" localSheetId="78">#REF!</definedName>
    <definedName name="PY2_TOTAL_ASSETS" localSheetId="73">#REF!</definedName>
    <definedName name="PY2_TOTAL_ASSETS" localSheetId="83">#REF!</definedName>
    <definedName name="PY2_TOTAL_ASSETS" localSheetId="59">#REF!</definedName>
    <definedName name="PY2_TOTAL_ASSETS" localSheetId="2">#REF!</definedName>
    <definedName name="PY2_TOTAL_ASSETS">#REF!</definedName>
    <definedName name="PY2_TOTAL_CURR_ASSETS" localSheetId="56">#REF!</definedName>
    <definedName name="PY2_TOTAL_CURR_ASSETS" localSheetId="70">#REF!</definedName>
    <definedName name="PY2_TOTAL_CURR_ASSETS" localSheetId="82">#REF!</definedName>
    <definedName name="PY2_TOTAL_CURR_ASSETS" localSheetId="58">#REF!</definedName>
    <definedName name="PY2_TOTAL_CURR_ASSETS" localSheetId="68">#REF!</definedName>
    <definedName name="PY2_TOTAL_CURR_ASSETS" localSheetId="78">#REF!</definedName>
    <definedName name="PY2_TOTAL_CURR_ASSETS" localSheetId="73">#REF!</definedName>
    <definedName name="PY2_TOTAL_CURR_ASSETS" localSheetId="83">#REF!</definedName>
    <definedName name="PY2_TOTAL_CURR_ASSETS" localSheetId="59">#REF!</definedName>
    <definedName name="PY2_TOTAL_CURR_ASSETS" localSheetId="2">#REF!</definedName>
    <definedName name="PY2_TOTAL_CURR_ASSETS">#REF!</definedName>
    <definedName name="PY2_TOTAL_DEBT" localSheetId="56">#REF!</definedName>
    <definedName name="PY2_TOTAL_DEBT" localSheetId="70">#REF!</definedName>
    <definedName name="PY2_TOTAL_DEBT" localSheetId="82">#REF!</definedName>
    <definedName name="PY2_TOTAL_DEBT" localSheetId="58">#REF!</definedName>
    <definedName name="PY2_TOTAL_DEBT" localSheetId="68">#REF!</definedName>
    <definedName name="PY2_TOTAL_DEBT" localSheetId="78">#REF!</definedName>
    <definedName name="PY2_TOTAL_DEBT" localSheetId="73">#REF!</definedName>
    <definedName name="PY2_TOTAL_DEBT" localSheetId="83">#REF!</definedName>
    <definedName name="PY2_TOTAL_DEBT" localSheetId="59">#REF!</definedName>
    <definedName name="PY2_TOTAL_DEBT" localSheetId="2">#REF!</definedName>
    <definedName name="PY2_TOTAL_DEBT">#REF!</definedName>
    <definedName name="PY2_TOTAL_EQUITY" localSheetId="56">#REF!</definedName>
    <definedName name="PY2_TOTAL_EQUITY" localSheetId="70">#REF!</definedName>
    <definedName name="PY2_TOTAL_EQUITY" localSheetId="82">#REF!</definedName>
    <definedName name="PY2_TOTAL_EQUITY" localSheetId="58">#REF!</definedName>
    <definedName name="PY2_TOTAL_EQUITY" localSheetId="68">#REF!</definedName>
    <definedName name="PY2_TOTAL_EQUITY" localSheetId="78">#REF!</definedName>
    <definedName name="PY2_TOTAL_EQUITY" localSheetId="73">#REF!</definedName>
    <definedName name="PY2_TOTAL_EQUITY" localSheetId="83">#REF!</definedName>
    <definedName name="PY2_TOTAL_EQUITY" localSheetId="59">#REF!</definedName>
    <definedName name="PY2_TOTAL_EQUITY" localSheetId="2">#REF!</definedName>
    <definedName name="PY2_TOTAL_EQUITY">#REF!</definedName>
    <definedName name="PY2_Working_Capital" localSheetId="56">#REF!</definedName>
    <definedName name="PY2_Working_Capital" localSheetId="70">#REF!</definedName>
    <definedName name="PY2_Working_Capital" localSheetId="82">#REF!</definedName>
    <definedName name="PY2_Working_Capital" localSheetId="58">#REF!</definedName>
    <definedName name="PY2_Working_Capital" localSheetId="68">#REF!</definedName>
    <definedName name="PY2_Working_Capital" localSheetId="78">#REF!</definedName>
    <definedName name="PY2_Working_Capital" localSheetId="73">#REF!</definedName>
    <definedName name="PY2_Working_Capital" localSheetId="83">#REF!</definedName>
    <definedName name="PY2_Working_Capital" localSheetId="59">#REF!</definedName>
    <definedName name="PY2_Working_Capital" localSheetId="2">#REF!</definedName>
    <definedName name="PY2_Working_Capital">#REF!</definedName>
    <definedName name="Účty">[1]Sheet3!$A$4:$BF$371</definedName>
    <definedName name="VER_CF_BALANCES" localSheetId="56">#REF!</definedName>
    <definedName name="VER_CF_BALANCES" localSheetId="80">#REF!</definedName>
    <definedName name="VER_CF_BALANCES" localSheetId="71">#REF!</definedName>
    <definedName name="VER_CF_BALANCES" localSheetId="69">#REF!</definedName>
    <definedName name="VER_CF_BALANCES" localSheetId="70">#REF!</definedName>
    <definedName name="VER_CF_BALANCES" localSheetId="79">#REF!</definedName>
    <definedName name="VER_CF_BALANCES" localSheetId="82">#REF!</definedName>
    <definedName name="VER_CF_BALANCES" localSheetId="58">#REF!</definedName>
    <definedName name="VER_CF_BALANCES" localSheetId="64">#REF!</definedName>
    <definedName name="VER_CF_BALANCES" localSheetId="68">#REF!</definedName>
    <definedName name="VER_CF_BALANCES" localSheetId="78">#REF!</definedName>
    <definedName name="VER_CF_BALANCES" localSheetId="0">#REF!</definedName>
    <definedName name="VER_CF_BALANCES" localSheetId="72">#REF!</definedName>
    <definedName name="VER_CF_BALANCES" localSheetId="73">#REF!</definedName>
    <definedName name="VER_CF_BALANCES" localSheetId="74">#REF!</definedName>
    <definedName name="VER_CF_BALANCES" localSheetId="81">#REF!</definedName>
    <definedName name="VER_CF_BALANCES" localSheetId="83">#REF!</definedName>
    <definedName name="VER_CF_BALANCES" localSheetId="66">#REF!</definedName>
    <definedName name="VER_CF_BALANCES" localSheetId="59">#REF!</definedName>
    <definedName name="VER_CF_BALANCES" localSheetId="65">#REF!</definedName>
    <definedName name="VER_CF_BALANCES" localSheetId="76">#REF!</definedName>
    <definedName name="VER_CF_BALANCES" localSheetId="63">#REF!</definedName>
    <definedName name="VER_CF_BALANCES" localSheetId="2">#REF!</definedName>
    <definedName name="VER_CF_BALANCES" localSheetId="57">#REF!</definedName>
    <definedName name="VER_CF_BALANCES">#REF!</definedName>
    <definedName name="VER_SH_RATIOS" localSheetId="56">#REF!</definedName>
    <definedName name="VER_SH_RATIOS" localSheetId="80">#REF!</definedName>
    <definedName name="VER_SH_RATIOS" localSheetId="71">#REF!</definedName>
    <definedName name="VER_SH_RATIOS" localSheetId="69">#REF!</definedName>
    <definedName name="VER_SH_RATIOS" localSheetId="70">#REF!</definedName>
    <definedName name="VER_SH_RATIOS" localSheetId="79">#REF!</definedName>
    <definedName name="VER_SH_RATIOS" localSheetId="82">#REF!</definedName>
    <definedName name="VER_SH_RATIOS" localSheetId="58">#REF!</definedName>
    <definedName name="VER_SH_RATIOS" localSheetId="64">#REF!</definedName>
    <definedName name="VER_SH_RATIOS" localSheetId="68">#REF!</definedName>
    <definedName name="VER_SH_RATIOS" localSheetId="78">#REF!</definedName>
    <definedName name="VER_SH_RATIOS" localSheetId="0">#REF!</definedName>
    <definedName name="VER_SH_RATIOS" localSheetId="72">#REF!</definedName>
    <definedName name="VER_SH_RATIOS" localSheetId="73">#REF!</definedName>
    <definedName name="VER_SH_RATIOS" localSheetId="74">#REF!</definedName>
    <definedName name="VER_SH_RATIOS" localSheetId="81">#REF!</definedName>
    <definedName name="VER_SH_RATIOS" localSheetId="83">#REF!</definedName>
    <definedName name="VER_SH_RATIOS" localSheetId="66">#REF!</definedName>
    <definedName name="VER_SH_RATIOS" localSheetId="59">#REF!</definedName>
    <definedName name="VER_SH_RATIOS" localSheetId="65">#REF!</definedName>
    <definedName name="VER_SH_RATIOS" localSheetId="76">#REF!</definedName>
    <definedName name="VER_SH_RATIOS" localSheetId="63">#REF!</definedName>
    <definedName name="VER_SH_RATIOS" localSheetId="2">#REF!</definedName>
    <definedName name="VER_SH_RATIOS" localSheetId="57">#REF!</definedName>
    <definedName name="VER_SH_RATIOS">#REF!</definedName>
    <definedName name="VER_SCH_10" localSheetId="56">#REF!</definedName>
    <definedName name="VER_SCH_10" localSheetId="80">#REF!</definedName>
    <definedName name="VER_SCH_10" localSheetId="71">#REF!</definedName>
    <definedName name="VER_SCH_10" localSheetId="69">#REF!</definedName>
    <definedName name="VER_SCH_10" localSheetId="70">#REF!</definedName>
    <definedName name="VER_SCH_10" localSheetId="79">#REF!</definedName>
    <definedName name="VER_SCH_10" localSheetId="82">#REF!</definedName>
    <definedName name="VER_SCH_10" localSheetId="58">#REF!</definedName>
    <definedName name="VER_SCH_10" localSheetId="64">#REF!</definedName>
    <definedName name="VER_SCH_10" localSheetId="68">#REF!</definedName>
    <definedName name="VER_SCH_10" localSheetId="78">#REF!</definedName>
    <definedName name="VER_SCH_10" localSheetId="0">#REF!</definedName>
    <definedName name="VER_SCH_10" localSheetId="72">#REF!</definedName>
    <definedName name="VER_SCH_10" localSheetId="73">#REF!</definedName>
    <definedName name="VER_SCH_10" localSheetId="74">#REF!</definedName>
    <definedName name="VER_SCH_10" localSheetId="81">#REF!</definedName>
    <definedName name="VER_SCH_10" localSheetId="83">#REF!</definedName>
    <definedName name="VER_SCH_10" localSheetId="66">#REF!</definedName>
    <definedName name="VER_SCH_10" localSheetId="59">#REF!</definedName>
    <definedName name="VER_SCH_10" localSheetId="65">#REF!</definedName>
    <definedName name="VER_SCH_10" localSheetId="76">#REF!</definedName>
    <definedName name="VER_SCH_10" localSheetId="63">#REF!</definedName>
    <definedName name="VER_SCH_10" localSheetId="2">#REF!</definedName>
    <definedName name="VER_SCH_10" localSheetId="57">#REF!</definedName>
    <definedName name="VER_SCH_10">#REF!</definedName>
    <definedName name="VER_SCH_14" localSheetId="56">#REF!</definedName>
    <definedName name="VER_SCH_14" localSheetId="70">#REF!</definedName>
    <definedName name="VER_SCH_14" localSheetId="82">#REF!</definedName>
    <definedName name="VER_SCH_14" localSheetId="58">#REF!</definedName>
    <definedName name="VER_SCH_14" localSheetId="68">#REF!</definedName>
    <definedName name="VER_SCH_14" localSheetId="78">#REF!</definedName>
    <definedName name="VER_SCH_14" localSheetId="73">#REF!</definedName>
    <definedName name="VER_SCH_14" localSheetId="83">#REF!</definedName>
    <definedName name="VER_SCH_14" localSheetId="59">#REF!</definedName>
    <definedName name="VER_SCH_14" localSheetId="76">#REF!</definedName>
    <definedName name="VER_SCH_14" localSheetId="63">#REF!</definedName>
    <definedName name="VER_SCH_14" localSheetId="2">#REF!</definedName>
    <definedName name="VER_SCH_14">#REF!</definedName>
    <definedName name="VER_SCH_2" localSheetId="56">#REF!</definedName>
    <definedName name="VER_SCH_2" localSheetId="70">#REF!</definedName>
    <definedName name="VER_SCH_2" localSheetId="82">#REF!</definedName>
    <definedName name="VER_SCH_2" localSheetId="58">#REF!</definedName>
    <definedName name="VER_SCH_2" localSheetId="68">#REF!</definedName>
    <definedName name="VER_SCH_2" localSheetId="78">#REF!</definedName>
    <definedName name="VER_SCH_2" localSheetId="73">#REF!</definedName>
    <definedName name="VER_SCH_2" localSheetId="83">#REF!</definedName>
    <definedName name="VER_SCH_2" localSheetId="59">#REF!</definedName>
    <definedName name="VER_SCH_2" localSheetId="76">#REF!</definedName>
    <definedName name="VER_SCH_2" localSheetId="63">#REF!</definedName>
    <definedName name="VER_SCH_2" localSheetId="2">#REF!</definedName>
    <definedName name="VER_SCH_2">#REF!</definedName>
    <definedName name="VER_SCH_7" localSheetId="56">#REF!</definedName>
    <definedName name="VER_SCH_7" localSheetId="70">#REF!</definedName>
    <definedName name="VER_SCH_7" localSheetId="82">#REF!</definedName>
    <definedName name="VER_SCH_7" localSheetId="58">#REF!</definedName>
    <definedName name="VER_SCH_7" localSheetId="68">#REF!</definedName>
    <definedName name="VER_SCH_7" localSheetId="78">#REF!</definedName>
    <definedName name="VER_SCH_7" localSheetId="73">#REF!</definedName>
    <definedName name="VER_SCH_7" localSheetId="83">#REF!</definedName>
    <definedName name="VER_SCH_7" localSheetId="59">#REF!</definedName>
    <definedName name="VER_SCH_7" localSheetId="76">#REF!</definedName>
    <definedName name="VER_SCH_7" localSheetId="63">#REF!</definedName>
    <definedName name="VER_SCH_7" localSheetId="2">#REF!</definedName>
    <definedName name="VER_SCH_7">#REF!</definedName>
    <definedName name="Visit">[1]Sheet2!$I$3</definedName>
    <definedName name="wrn.Aging._.and._.Trend._.Analysis." localSheetId="56"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82" hidden="1">{#N/A,#N/A,FALSE,"Aging Summary";#N/A,#N/A,FALSE,"Ratio Analysis";#N/A,#N/A,FALSE,"Test 120 Day Accts";#N/A,#N/A,FALSE,"Tickmarks"}</definedName>
    <definedName name="wrn.Aging._.and._.Trend._.Analysis." localSheetId="58"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localSheetId="83" hidden="1">{#N/A,#N/A,FALSE,"Aging Summary";#N/A,#N/A,FALSE,"Ratio Analysis";#N/A,#N/A,FALSE,"Test 120 Day Accts";#N/A,#N/A,FALSE,"Tickmarks"}</definedName>
    <definedName name="wrn.Aging._.and._.Trend._.Analysis." localSheetId="5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YearEnd">[1]Sheet2!$I$2</definedName>
    <definedName name="Z_4D14509E_B826_11D1_8159_444553540000_.wvu.Cols" localSheetId="56" hidden="1">BS!#REF!</definedName>
    <definedName name="Z_4D14509E_B826_11D1_8159_444553540000_.wvu.Cols" localSheetId="61" hidden="1">'BS old'!#REF!</definedName>
    <definedName name="Z_4D14509E_B826_11D1_8159_444553540000_.wvu.Cols" localSheetId="2" hidden="1">'P&amp;L'!#REF!</definedName>
    <definedName name="Z_4D14509E_B826_11D1_8159_444553540000_.wvu.Cols" localSheetId="62" hidden="1">'P&amp;L old'!#REF!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1230" i="71" l="1"/>
  <c r="X1090" i="71"/>
  <c r="N1050" i="71"/>
  <c r="N1051" i="71"/>
  <c r="N1087" i="71"/>
  <c r="X1087" i="71"/>
  <c r="J1033" i="71"/>
  <c r="N819" i="71"/>
  <c r="M674" i="71"/>
  <c r="E9" i="90" l="1"/>
  <c r="D9" i="90"/>
  <c r="D63" i="89"/>
  <c r="E63" i="89"/>
  <c r="F63" i="89"/>
  <c r="G63" i="89"/>
  <c r="N1129" i="71" l="1"/>
  <c r="K457" i="71" l="1"/>
  <c r="AD1201" i="71" l="1"/>
  <c r="R1193" i="71" l="1"/>
  <c r="Z1193" i="71"/>
  <c r="Z1131" i="71"/>
  <c r="Z1130" i="71"/>
  <c r="N1130" i="71"/>
  <c r="Z1129" i="71"/>
  <c r="N1053" i="71"/>
  <c r="N1048" i="71"/>
  <c r="X1053" i="71"/>
  <c r="X1048" i="71"/>
  <c r="N1084" i="71" l="1"/>
  <c r="H457" i="71"/>
  <c r="N1131" i="71" l="1"/>
  <c r="I805" i="71" l="1"/>
  <c r="M393" i="71" l="1"/>
  <c r="Y379" i="71"/>
  <c r="R1172" i="71" l="1"/>
  <c r="Z1172" i="71" l="1"/>
  <c r="N1088" i="71" l="1"/>
  <c r="X1088" i="71"/>
  <c r="M385" i="71" l="1"/>
  <c r="N1139" i="71" l="1"/>
  <c r="Z1139" i="71"/>
  <c r="N817" i="71" l="1"/>
  <c r="X1084" i="71" l="1"/>
  <c r="N1078" i="71"/>
  <c r="N1077" i="71" s="1"/>
  <c r="R1139" i="71" l="1"/>
  <c r="AD1139" i="71"/>
  <c r="AD1237" i="71" l="1"/>
  <c r="AD1239" i="71"/>
  <c r="V1136" i="71" l="1"/>
  <c r="AD1130" i="71"/>
  <c r="AD1136" i="71" s="1"/>
  <c r="X1078" i="71"/>
  <c r="X1077" i="71" s="1"/>
  <c r="Z1136" i="71" l="1"/>
  <c r="R1130" i="71"/>
  <c r="R1136" i="71" s="1"/>
  <c r="N1136" i="71" l="1"/>
  <c r="AC807" i="71" l="1"/>
  <c r="AC808" i="71"/>
  <c r="AC809" i="71"/>
  <c r="AC806" i="71"/>
  <c r="AA674" i="71"/>
  <c r="AC805" i="71" l="1"/>
  <c r="AD1214" i="71"/>
  <c r="AD1215" i="71"/>
  <c r="AD1216" i="71"/>
  <c r="N820" i="71" l="1"/>
  <c r="J1136" i="71" l="1"/>
  <c r="N1094" i="71" l="1"/>
  <c r="N1091" i="71" l="1"/>
  <c r="P60" i="71" l="1"/>
  <c r="U60" i="71"/>
  <c r="Y60" i="71"/>
  <c r="AC60" i="71"/>
  <c r="R1192" i="71" l="1"/>
  <c r="Z1192" i="71"/>
  <c r="X1094" i="71" l="1"/>
  <c r="X805" i="71"/>
  <c r="N805" i="71"/>
  <c r="AC797" i="71"/>
  <c r="P742" i="71"/>
  <c r="AC50" i="71"/>
  <c r="X50" i="71"/>
  <c r="S50" i="71"/>
  <c r="D138" i="89"/>
  <c r="E138" i="89"/>
  <c r="B1" i="89"/>
  <c r="B1" i="90"/>
  <c r="E23" i="90"/>
  <c r="E29" i="90"/>
  <c r="AL787" i="71" l="1"/>
  <c r="AC796" i="71"/>
  <c r="X1091" i="71"/>
  <c r="D102" i="89"/>
  <c r="E102" i="89"/>
  <c r="B67" i="95" l="1"/>
  <c r="B68" i="95"/>
  <c r="B69" i="95"/>
  <c r="B70" i="95"/>
  <c r="B71" i="95"/>
  <c r="B72" i="95"/>
  <c r="B66" i="95"/>
  <c r="B37" i="95"/>
  <c r="B38" i="95"/>
  <c r="B39" i="95"/>
  <c r="B40" i="95"/>
  <c r="B41" i="95"/>
  <c r="B42" i="95"/>
  <c r="B43" i="95"/>
  <c r="B44" i="95"/>
  <c r="B45" i="95"/>
  <c r="B46" i="95"/>
  <c r="B47" i="95"/>
  <c r="B48" i="95"/>
  <c r="B49" i="95"/>
  <c r="B50" i="95"/>
  <c r="B51" i="95"/>
  <c r="B52" i="95"/>
  <c r="B53" i="95"/>
  <c r="B54" i="95"/>
  <c r="B55" i="95"/>
  <c r="B56" i="95"/>
  <c r="B57" i="95"/>
  <c r="B58" i="95"/>
  <c r="B59" i="95"/>
  <c r="B60" i="95"/>
  <c r="B61" i="95"/>
  <c r="B62" i="95"/>
  <c r="B36" i="95"/>
  <c r="B7" i="95"/>
  <c r="B8" i="95"/>
  <c r="B9" i="95"/>
  <c r="B10" i="95"/>
  <c r="B11" i="95"/>
  <c r="B12" i="95"/>
  <c r="B13" i="95"/>
  <c r="B14" i="95"/>
  <c r="B15" i="95"/>
  <c r="B16" i="95"/>
  <c r="B17" i="95"/>
  <c r="B18" i="95"/>
  <c r="B19" i="95"/>
  <c r="B20" i="95"/>
  <c r="B21" i="95"/>
  <c r="B22" i="95"/>
  <c r="B23" i="95"/>
  <c r="B24" i="95"/>
  <c r="B25" i="95"/>
  <c r="B26" i="95"/>
  <c r="B27" i="95"/>
  <c r="B28" i="95"/>
  <c r="B29" i="95"/>
  <c r="B30" i="95"/>
  <c r="B31" i="95"/>
  <c r="B32" i="95"/>
  <c r="B6" i="95"/>
  <c r="B222" i="99"/>
  <c r="B223" i="99"/>
  <c r="B224" i="99"/>
  <c r="B225" i="99"/>
  <c r="B226" i="99"/>
  <c r="B227" i="99"/>
  <c r="B228" i="99"/>
  <c r="B229" i="99"/>
  <c r="B230" i="99"/>
  <c r="B231" i="99"/>
  <c r="B232" i="99"/>
  <c r="B233" i="99"/>
  <c r="B234" i="99"/>
  <c r="B235" i="99"/>
  <c r="B236" i="99"/>
  <c r="B237" i="99"/>
  <c r="B238" i="99"/>
  <c r="B239" i="99"/>
  <c r="B240" i="99"/>
  <c r="B241" i="99"/>
  <c r="B242" i="99"/>
  <c r="B243" i="99"/>
  <c r="B244" i="99"/>
  <c r="B245" i="99"/>
  <c r="B246" i="99"/>
  <c r="B247" i="99"/>
  <c r="B248" i="99"/>
  <c r="B221" i="99"/>
  <c r="B193" i="99"/>
  <c r="B194" i="99"/>
  <c r="B195" i="99"/>
  <c r="B196" i="99"/>
  <c r="B197" i="99"/>
  <c r="B198" i="99"/>
  <c r="B199" i="99"/>
  <c r="B200" i="99"/>
  <c r="B201" i="99"/>
  <c r="B202" i="99"/>
  <c r="B203" i="99"/>
  <c r="B204" i="99"/>
  <c r="B205" i="99"/>
  <c r="B206" i="99"/>
  <c r="B207" i="99"/>
  <c r="B208" i="99"/>
  <c r="B209" i="99"/>
  <c r="B210" i="99"/>
  <c r="B211" i="99"/>
  <c r="B212" i="99"/>
  <c r="B213" i="99"/>
  <c r="B214" i="99"/>
  <c r="B215" i="99"/>
  <c r="B216" i="99"/>
  <c r="B217" i="99"/>
  <c r="B218" i="99"/>
  <c r="B219" i="99"/>
  <c r="B192" i="99"/>
  <c r="B181" i="99"/>
  <c r="B182" i="99"/>
  <c r="B183" i="99"/>
  <c r="B184" i="99"/>
  <c r="B185" i="99"/>
  <c r="B186" i="99"/>
  <c r="B187" i="99"/>
  <c r="B188" i="99"/>
  <c r="B189" i="99"/>
  <c r="B190" i="99"/>
  <c r="B180" i="99"/>
  <c r="AP1057" i="71" l="1"/>
  <c r="AO1057" i="71"/>
  <c r="G51" i="89" l="1"/>
  <c r="F51" i="89"/>
  <c r="E51" i="89"/>
  <c r="D51" i="89"/>
  <c r="R13" i="65" l="1"/>
  <c r="R12" i="65"/>
  <c r="G30" i="89"/>
  <c r="F30" i="89"/>
  <c r="E30" i="89"/>
  <c r="D30" i="89"/>
  <c r="AG3" i="86" l="1"/>
  <c r="AF3" i="86"/>
  <c r="AE3" i="86"/>
  <c r="AD3" i="86"/>
  <c r="AC3" i="86"/>
  <c r="AB3" i="86"/>
  <c r="AA3" i="86"/>
  <c r="Z3" i="86"/>
  <c r="W3" i="86"/>
  <c r="V3" i="86"/>
  <c r="U3" i="86"/>
  <c r="T3" i="86"/>
  <c r="S3" i="86"/>
  <c r="R3" i="86"/>
  <c r="Q3" i="86"/>
  <c r="P3" i="86"/>
  <c r="O3" i="86"/>
  <c r="N3" i="86"/>
  <c r="X817" i="71" l="1"/>
  <c r="X820" i="71"/>
  <c r="AM813" i="71" s="1"/>
  <c r="AL813" i="71"/>
  <c r="S805" i="71"/>
  <c r="X803" i="71"/>
  <c r="S803" i="71"/>
  <c r="N803" i="71"/>
  <c r="I803" i="71"/>
  <c r="X795" i="71"/>
  <c r="S795" i="71"/>
  <c r="N795" i="71"/>
  <c r="I795" i="71"/>
  <c r="X793" i="71"/>
  <c r="I793" i="71"/>
  <c r="Y742" i="71"/>
  <c r="Y746" i="71"/>
  <c r="P748" i="71"/>
  <c r="Y748" i="71"/>
  <c r="AO735" i="71"/>
  <c r="AC795" i="71" l="1"/>
  <c r="AP743" i="71"/>
  <c r="AM743" i="71"/>
  <c r="AO743" i="71"/>
  <c r="AL743" i="71"/>
  <c r="AC803" i="71"/>
  <c r="AF3" i="71"/>
  <c r="AE3" i="71"/>
  <c r="AD3" i="71"/>
  <c r="AC3" i="71"/>
  <c r="AB3" i="71"/>
  <c r="AA3" i="71"/>
  <c r="Z3" i="71"/>
  <c r="Y3" i="71"/>
  <c r="E151" i="89" l="1"/>
  <c r="D151" i="89"/>
  <c r="E156" i="89" l="1"/>
  <c r="D156" i="89"/>
  <c r="E137" i="89"/>
  <c r="D137" i="89"/>
  <c r="E133" i="89"/>
  <c r="D133" i="89"/>
  <c r="E117" i="89"/>
  <c r="D117" i="89"/>
  <c r="E112" i="89"/>
  <c r="D112" i="89"/>
  <c r="E108" i="89"/>
  <c r="D108" i="89"/>
  <c r="E105" i="89"/>
  <c r="D105" i="89"/>
  <c r="E96" i="89"/>
  <c r="D96" i="89"/>
  <c r="G83" i="89"/>
  <c r="F83" i="89"/>
  <c r="E83" i="89"/>
  <c r="D83" i="89"/>
  <c r="G80" i="89"/>
  <c r="F80" i="89"/>
  <c r="E80" i="89"/>
  <c r="D80" i="89"/>
  <c r="G75" i="89"/>
  <c r="F75" i="89"/>
  <c r="E75" i="89"/>
  <c r="D75" i="89"/>
  <c r="G62" i="89"/>
  <c r="F62" i="89"/>
  <c r="E62" i="89"/>
  <c r="D62" i="89"/>
  <c r="G43" i="89"/>
  <c r="F43" i="89"/>
  <c r="E43" i="89"/>
  <c r="D43" i="89"/>
  <c r="G20" i="89"/>
  <c r="F20" i="89"/>
  <c r="E20" i="89"/>
  <c r="D20" i="89"/>
  <c r="G12" i="89"/>
  <c r="F12" i="89"/>
  <c r="E12" i="89"/>
  <c r="D12" i="89"/>
  <c r="E65" i="90"/>
  <c r="D65" i="90"/>
  <c r="E53" i="90"/>
  <c r="D53" i="90"/>
  <c r="E37" i="90"/>
  <c r="D37" i="90"/>
  <c r="E36" i="90"/>
  <c r="D36" i="90"/>
  <c r="E18" i="90"/>
  <c r="D29" i="90"/>
  <c r="D23" i="90"/>
  <c r="E10" i="90"/>
  <c r="D10" i="90"/>
  <c r="D18" i="90" l="1"/>
  <c r="E42" i="89"/>
  <c r="F42" i="89"/>
  <c r="F11" i="89"/>
  <c r="D35" i="90"/>
  <c r="G32" i="103" s="1"/>
  <c r="E11" i="89"/>
  <c r="E10" i="101" s="1"/>
  <c r="D63" i="90"/>
  <c r="G60" i="103" s="1"/>
  <c r="D11" i="89"/>
  <c r="E9" i="99" s="1"/>
  <c r="D116" i="89"/>
  <c r="I203" i="99" s="1"/>
  <c r="E116" i="89"/>
  <c r="K203" i="101" s="1"/>
  <c r="G42" i="89"/>
  <c r="J78" i="101" s="1"/>
  <c r="G11" i="89"/>
  <c r="J10" i="101" s="1"/>
  <c r="E63" i="90"/>
  <c r="H60" i="103" s="1"/>
  <c r="E35" i="90"/>
  <c r="H32" i="103" s="1"/>
  <c r="D42" i="89"/>
  <c r="E77" i="101" s="1"/>
  <c r="H65" i="103"/>
  <c r="G65" i="103"/>
  <c r="H64" i="103"/>
  <c r="G64" i="103"/>
  <c r="H63" i="103"/>
  <c r="G63" i="103"/>
  <c r="H62" i="103"/>
  <c r="G62" i="103"/>
  <c r="H59" i="103"/>
  <c r="G59" i="103"/>
  <c r="H58" i="103"/>
  <c r="G58" i="103"/>
  <c r="H57" i="103"/>
  <c r="G57" i="103"/>
  <c r="H56" i="103"/>
  <c r="G56" i="103"/>
  <c r="H55" i="103"/>
  <c r="G55" i="103"/>
  <c r="H54" i="103"/>
  <c r="G54" i="103"/>
  <c r="H53" i="103"/>
  <c r="G53" i="103"/>
  <c r="H52" i="103"/>
  <c r="G52" i="103"/>
  <c r="H51" i="103"/>
  <c r="G51" i="103"/>
  <c r="H50" i="103"/>
  <c r="G50" i="103"/>
  <c r="H49" i="103"/>
  <c r="G49" i="103"/>
  <c r="H48" i="103"/>
  <c r="G48" i="103"/>
  <c r="H47" i="103"/>
  <c r="G47" i="103"/>
  <c r="H46" i="103"/>
  <c r="G46" i="103"/>
  <c r="H45" i="103"/>
  <c r="G45" i="103"/>
  <c r="H44" i="103"/>
  <c r="G44" i="103"/>
  <c r="H43" i="103"/>
  <c r="G43" i="103"/>
  <c r="H42" i="103"/>
  <c r="G42" i="103"/>
  <c r="H41" i="103"/>
  <c r="G41" i="103"/>
  <c r="H40" i="103"/>
  <c r="G40" i="103"/>
  <c r="H39" i="103"/>
  <c r="G39" i="103"/>
  <c r="H38" i="103"/>
  <c r="G38" i="103"/>
  <c r="H37" i="103"/>
  <c r="G37" i="103"/>
  <c r="H36" i="103"/>
  <c r="G36" i="103"/>
  <c r="H35" i="103"/>
  <c r="G35" i="103"/>
  <c r="H34" i="103"/>
  <c r="G34" i="103"/>
  <c r="H33" i="103"/>
  <c r="G33" i="103"/>
  <c r="H31" i="103"/>
  <c r="G31" i="103"/>
  <c r="H30" i="103"/>
  <c r="G30" i="103"/>
  <c r="H29" i="103"/>
  <c r="G29" i="103"/>
  <c r="H28" i="103"/>
  <c r="G28" i="103"/>
  <c r="H27" i="103"/>
  <c r="G27" i="103"/>
  <c r="H26" i="103"/>
  <c r="G26" i="103"/>
  <c r="H25" i="103"/>
  <c r="G25" i="103"/>
  <c r="H24" i="103"/>
  <c r="G24" i="103"/>
  <c r="H23" i="103"/>
  <c r="G23" i="103"/>
  <c r="H22" i="103"/>
  <c r="G22" i="103"/>
  <c r="H21" i="103"/>
  <c r="G21" i="103"/>
  <c r="H20" i="103"/>
  <c r="G20" i="103"/>
  <c r="H19" i="103"/>
  <c r="G19" i="103"/>
  <c r="H18" i="103"/>
  <c r="G18" i="103"/>
  <c r="H17" i="103"/>
  <c r="G17" i="103"/>
  <c r="H16" i="103"/>
  <c r="G16" i="103"/>
  <c r="H15" i="103"/>
  <c r="G15" i="103"/>
  <c r="H14" i="103"/>
  <c r="G14" i="103"/>
  <c r="H13" i="103"/>
  <c r="G13" i="103"/>
  <c r="H12" i="103"/>
  <c r="G12" i="103"/>
  <c r="H11" i="103"/>
  <c r="G11" i="103"/>
  <c r="H10" i="103"/>
  <c r="G10" i="103"/>
  <c r="H9" i="103"/>
  <c r="G9" i="103"/>
  <c r="H8" i="103"/>
  <c r="G8" i="103"/>
  <c r="H7" i="103"/>
  <c r="G7" i="103"/>
  <c r="H6" i="103"/>
  <c r="G6" i="103"/>
  <c r="K248" i="101"/>
  <c r="I248" i="101"/>
  <c r="K247" i="101"/>
  <c r="I247" i="101"/>
  <c r="K246" i="101"/>
  <c r="I246" i="101"/>
  <c r="K245" i="101"/>
  <c r="I245" i="101"/>
  <c r="K244" i="101"/>
  <c r="I244" i="101"/>
  <c r="K243" i="101"/>
  <c r="I243" i="101"/>
  <c r="K242" i="101"/>
  <c r="I242" i="101"/>
  <c r="K241" i="101"/>
  <c r="I241" i="101"/>
  <c r="K240" i="101"/>
  <c r="I240" i="101"/>
  <c r="K239" i="101"/>
  <c r="I239" i="101"/>
  <c r="K238" i="101"/>
  <c r="I238" i="101"/>
  <c r="K237" i="101"/>
  <c r="I237" i="101"/>
  <c r="K236" i="101"/>
  <c r="I236" i="101"/>
  <c r="K235" i="101"/>
  <c r="I235" i="101"/>
  <c r="K234" i="101"/>
  <c r="I234" i="101"/>
  <c r="K233" i="101"/>
  <c r="I233" i="101"/>
  <c r="K232" i="101"/>
  <c r="I232" i="101"/>
  <c r="K231" i="101"/>
  <c r="I231" i="101"/>
  <c r="K230" i="101"/>
  <c r="I230" i="101"/>
  <c r="K229" i="101"/>
  <c r="I229" i="101"/>
  <c r="K228" i="101"/>
  <c r="I228" i="101"/>
  <c r="K227" i="101"/>
  <c r="I227" i="101"/>
  <c r="K226" i="101"/>
  <c r="I226" i="101"/>
  <c r="K225" i="101"/>
  <c r="I225" i="101"/>
  <c r="K224" i="101"/>
  <c r="I224" i="101"/>
  <c r="K223" i="101"/>
  <c r="I223" i="101"/>
  <c r="K222" i="101"/>
  <c r="I222" i="101"/>
  <c r="K221" i="101"/>
  <c r="I221" i="101"/>
  <c r="K219" i="101"/>
  <c r="I219" i="101"/>
  <c r="K218" i="101"/>
  <c r="I218" i="101"/>
  <c r="K217" i="101"/>
  <c r="I217" i="101"/>
  <c r="K216" i="101"/>
  <c r="I216" i="101"/>
  <c r="K215" i="101"/>
  <c r="I215" i="101"/>
  <c r="K214" i="101"/>
  <c r="I214" i="101"/>
  <c r="K213" i="101"/>
  <c r="I213" i="101"/>
  <c r="K212" i="101"/>
  <c r="I212" i="101"/>
  <c r="K211" i="101"/>
  <c r="I211" i="101"/>
  <c r="K210" i="101"/>
  <c r="I210" i="101"/>
  <c r="K209" i="101"/>
  <c r="I209" i="101"/>
  <c r="K208" i="101"/>
  <c r="I208" i="101"/>
  <c r="K207" i="101"/>
  <c r="I207" i="101"/>
  <c r="K206" i="101"/>
  <c r="I206" i="101"/>
  <c r="K205" i="101"/>
  <c r="I205" i="101"/>
  <c r="K204" i="101"/>
  <c r="I204" i="101"/>
  <c r="K201" i="101"/>
  <c r="I201" i="101"/>
  <c r="K200" i="101"/>
  <c r="I200" i="101"/>
  <c r="K199" i="101"/>
  <c r="I199" i="101"/>
  <c r="K198" i="101"/>
  <c r="I198" i="101"/>
  <c r="K197" i="101"/>
  <c r="I197" i="101"/>
  <c r="K196" i="101"/>
  <c r="I196" i="101"/>
  <c r="K195" i="101"/>
  <c r="I195" i="101"/>
  <c r="K194" i="101"/>
  <c r="I194" i="101"/>
  <c r="K193" i="101"/>
  <c r="I193" i="101"/>
  <c r="K192" i="101"/>
  <c r="I192" i="101"/>
  <c r="K190" i="101"/>
  <c r="I190" i="101"/>
  <c r="K189" i="101"/>
  <c r="I189" i="101"/>
  <c r="K188" i="101"/>
  <c r="I188" i="101"/>
  <c r="K187" i="101"/>
  <c r="I187" i="101"/>
  <c r="K186" i="101"/>
  <c r="I186" i="101"/>
  <c r="K185" i="101"/>
  <c r="I185" i="101"/>
  <c r="K184" i="101"/>
  <c r="I184" i="101"/>
  <c r="K183" i="101"/>
  <c r="I183" i="101"/>
  <c r="K182" i="101"/>
  <c r="I182" i="101"/>
  <c r="J177" i="101"/>
  <c r="J175" i="101"/>
  <c r="J173" i="101"/>
  <c r="J171" i="101"/>
  <c r="J169" i="101"/>
  <c r="J167" i="101"/>
  <c r="J165" i="101"/>
  <c r="J163" i="101"/>
  <c r="E177" i="101"/>
  <c r="E176" i="101"/>
  <c r="E175" i="101"/>
  <c r="E174" i="101"/>
  <c r="E173" i="101"/>
  <c r="E172" i="101"/>
  <c r="E171" i="101"/>
  <c r="E170" i="101"/>
  <c r="E169" i="101"/>
  <c r="E168" i="101"/>
  <c r="E167" i="101"/>
  <c r="E166" i="101"/>
  <c r="E165" i="101"/>
  <c r="E164" i="101"/>
  <c r="E163" i="101"/>
  <c r="E162" i="101"/>
  <c r="J158" i="101"/>
  <c r="J156" i="101"/>
  <c r="J154" i="101"/>
  <c r="J152" i="101"/>
  <c r="J150" i="101"/>
  <c r="J148" i="101"/>
  <c r="J146" i="101"/>
  <c r="J144" i="101"/>
  <c r="J142" i="101"/>
  <c r="J140" i="101"/>
  <c r="J138" i="101"/>
  <c r="J136" i="101"/>
  <c r="J134" i="101"/>
  <c r="J132" i="101"/>
  <c r="E158" i="101"/>
  <c r="E157" i="101"/>
  <c r="E156" i="101"/>
  <c r="E155" i="101"/>
  <c r="E154" i="101"/>
  <c r="E153" i="101"/>
  <c r="E152" i="101"/>
  <c r="E151" i="101"/>
  <c r="E150" i="101"/>
  <c r="E149" i="101"/>
  <c r="E148" i="101"/>
  <c r="E147" i="101"/>
  <c r="E146" i="101"/>
  <c r="E145" i="101"/>
  <c r="E144" i="101"/>
  <c r="E143" i="101"/>
  <c r="E142" i="101"/>
  <c r="E141" i="101"/>
  <c r="E140" i="101"/>
  <c r="E139" i="101"/>
  <c r="E138" i="101"/>
  <c r="E137" i="101"/>
  <c r="E136" i="101"/>
  <c r="E135" i="101"/>
  <c r="E134" i="101"/>
  <c r="E133" i="101"/>
  <c r="E132" i="101"/>
  <c r="E131" i="101"/>
  <c r="J127" i="101"/>
  <c r="J125" i="101"/>
  <c r="J123" i="101"/>
  <c r="J121" i="101"/>
  <c r="J119" i="101"/>
  <c r="J117" i="101"/>
  <c r="J115" i="101"/>
  <c r="J113" i="101"/>
  <c r="J111" i="101"/>
  <c r="J109" i="101"/>
  <c r="J107" i="101"/>
  <c r="J105" i="101"/>
  <c r="J103" i="101"/>
  <c r="J101" i="101"/>
  <c r="E127" i="101"/>
  <c r="E126" i="101"/>
  <c r="E125" i="101"/>
  <c r="E124" i="101"/>
  <c r="E123" i="101"/>
  <c r="E122" i="101"/>
  <c r="E121" i="101"/>
  <c r="E120" i="101"/>
  <c r="E119" i="101"/>
  <c r="E118" i="101"/>
  <c r="E117" i="101"/>
  <c r="E116" i="101"/>
  <c r="E115" i="101"/>
  <c r="E114" i="101"/>
  <c r="E113" i="101"/>
  <c r="E112" i="101"/>
  <c r="E111" i="101"/>
  <c r="E110" i="101"/>
  <c r="E109" i="101"/>
  <c r="E108" i="101"/>
  <c r="E107" i="101"/>
  <c r="E106" i="101"/>
  <c r="E105" i="101"/>
  <c r="E104" i="101"/>
  <c r="E103" i="101"/>
  <c r="E102" i="101"/>
  <c r="E101" i="101"/>
  <c r="E100" i="101"/>
  <c r="J96" i="101"/>
  <c r="J94" i="101"/>
  <c r="J92" i="101"/>
  <c r="J90" i="101"/>
  <c r="J88" i="101"/>
  <c r="J86" i="101"/>
  <c r="J84" i="101"/>
  <c r="J82" i="101"/>
  <c r="J80" i="101"/>
  <c r="J76" i="101"/>
  <c r="J74" i="101"/>
  <c r="J72" i="101"/>
  <c r="J70" i="101"/>
  <c r="E96" i="101"/>
  <c r="E95" i="101"/>
  <c r="E94" i="101"/>
  <c r="E93" i="101"/>
  <c r="E92" i="101"/>
  <c r="E91" i="101"/>
  <c r="E90" i="101"/>
  <c r="E89" i="101"/>
  <c r="E88" i="101"/>
  <c r="E87" i="101"/>
  <c r="E86" i="101"/>
  <c r="E85" i="101"/>
  <c r="E84" i="101"/>
  <c r="E83" i="101"/>
  <c r="E82" i="101"/>
  <c r="E81" i="101"/>
  <c r="E80" i="101"/>
  <c r="E79" i="101"/>
  <c r="E78" i="101"/>
  <c r="E76" i="101"/>
  <c r="E75" i="101"/>
  <c r="E74" i="101"/>
  <c r="E73" i="101"/>
  <c r="E72" i="101"/>
  <c r="E71" i="101"/>
  <c r="E70" i="101"/>
  <c r="E69" i="101"/>
  <c r="J65" i="101"/>
  <c r="J63" i="101"/>
  <c r="J61" i="101"/>
  <c r="J59" i="101"/>
  <c r="J57" i="101"/>
  <c r="J55" i="101"/>
  <c r="J53" i="101"/>
  <c r="J51" i="101"/>
  <c r="J49" i="101"/>
  <c r="J47" i="101"/>
  <c r="J45" i="101"/>
  <c r="J43" i="101"/>
  <c r="J41" i="101"/>
  <c r="J39"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J34" i="101"/>
  <c r="J32" i="101"/>
  <c r="J30" i="101"/>
  <c r="J28" i="101"/>
  <c r="J26" i="101"/>
  <c r="J24" i="101"/>
  <c r="J22" i="101"/>
  <c r="J20" i="101"/>
  <c r="J18" i="101"/>
  <c r="J16" i="101"/>
  <c r="J14" i="101"/>
  <c r="J12" i="101"/>
  <c r="E34" i="101"/>
  <c r="E33" i="101"/>
  <c r="E32" i="101"/>
  <c r="E31" i="101"/>
  <c r="E30" i="101"/>
  <c r="E29" i="101"/>
  <c r="E28" i="101"/>
  <c r="E27" i="101"/>
  <c r="E26" i="101"/>
  <c r="E25" i="101"/>
  <c r="E24" i="101"/>
  <c r="E23" i="101"/>
  <c r="E22" i="101"/>
  <c r="E21" i="101"/>
  <c r="E20" i="101"/>
  <c r="E19" i="101"/>
  <c r="E18" i="101"/>
  <c r="E17" i="101"/>
  <c r="E16" i="101"/>
  <c r="E15" i="101"/>
  <c r="E14" i="101"/>
  <c r="E13" i="101"/>
  <c r="E12" i="101"/>
  <c r="E11" i="101"/>
  <c r="K248" i="99"/>
  <c r="I248" i="99"/>
  <c r="K247" i="99"/>
  <c r="I247" i="99"/>
  <c r="K246" i="99"/>
  <c r="I246" i="99"/>
  <c r="K245" i="99"/>
  <c r="I245" i="99"/>
  <c r="K244" i="99"/>
  <c r="I244" i="99"/>
  <c r="K243" i="99"/>
  <c r="I243" i="99"/>
  <c r="K242" i="99"/>
  <c r="I242" i="99"/>
  <c r="K241" i="99"/>
  <c r="I241" i="99"/>
  <c r="K240" i="99"/>
  <c r="I240" i="99"/>
  <c r="K239" i="99"/>
  <c r="I239" i="99"/>
  <c r="K238" i="99"/>
  <c r="I238" i="99"/>
  <c r="K237" i="99"/>
  <c r="I237" i="99"/>
  <c r="K236" i="99"/>
  <c r="I236" i="99"/>
  <c r="K235" i="99"/>
  <c r="I235" i="99"/>
  <c r="K234" i="99"/>
  <c r="I234" i="99"/>
  <c r="K233" i="99"/>
  <c r="I233" i="99"/>
  <c r="K232" i="99"/>
  <c r="I232" i="99"/>
  <c r="K231" i="99"/>
  <c r="I231" i="99"/>
  <c r="K230" i="99"/>
  <c r="I230" i="99"/>
  <c r="K229" i="99"/>
  <c r="I229" i="99"/>
  <c r="K228" i="99"/>
  <c r="I228" i="99"/>
  <c r="K227" i="99"/>
  <c r="I227" i="99"/>
  <c r="K226" i="99"/>
  <c r="I226" i="99"/>
  <c r="K225" i="99"/>
  <c r="I225" i="99"/>
  <c r="K224" i="99"/>
  <c r="I224" i="99"/>
  <c r="K223" i="99"/>
  <c r="I223" i="99"/>
  <c r="K222" i="99"/>
  <c r="I222" i="99"/>
  <c r="K221" i="99"/>
  <c r="I221" i="99"/>
  <c r="K219" i="99"/>
  <c r="I219" i="99"/>
  <c r="K218" i="99"/>
  <c r="I218" i="99"/>
  <c r="K217" i="99"/>
  <c r="I217" i="99"/>
  <c r="K216" i="99"/>
  <c r="I216" i="99"/>
  <c r="K215" i="99"/>
  <c r="I215" i="99"/>
  <c r="K214" i="99"/>
  <c r="I214" i="99"/>
  <c r="K213" i="99"/>
  <c r="I213" i="99"/>
  <c r="K212" i="99"/>
  <c r="I212" i="99"/>
  <c r="K211" i="99"/>
  <c r="I211" i="99"/>
  <c r="K210" i="99"/>
  <c r="I210" i="99"/>
  <c r="K209" i="99"/>
  <c r="I209" i="99"/>
  <c r="K208" i="99"/>
  <c r="I208" i="99"/>
  <c r="K207" i="99"/>
  <c r="I207" i="99"/>
  <c r="K206" i="99"/>
  <c r="I206" i="99"/>
  <c r="K205" i="99"/>
  <c r="I205" i="99"/>
  <c r="K204" i="99"/>
  <c r="I204" i="99"/>
  <c r="K201" i="99"/>
  <c r="I201" i="99"/>
  <c r="K200" i="99"/>
  <c r="I200" i="99"/>
  <c r="K199" i="99"/>
  <c r="I199" i="99"/>
  <c r="K198" i="99"/>
  <c r="I198" i="99"/>
  <c r="K197" i="99"/>
  <c r="I197" i="99"/>
  <c r="K196" i="99"/>
  <c r="I196" i="99"/>
  <c r="K195" i="99"/>
  <c r="I195" i="99"/>
  <c r="K194" i="99"/>
  <c r="I194" i="99"/>
  <c r="K193" i="99"/>
  <c r="I193" i="99"/>
  <c r="K192" i="99"/>
  <c r="I192" i="99"/>
  <c r="K190" i="99"/>
  <c r="I190" i="99"/>
  <c r="K189" i="99"/>
  <c r="I189" i="99"/>
  <c r="K188" i="99"/>
  <c r="I188" i="99"/>
  <c r="K187" i="99"/>
  <c r="I187" i="99"/>
  <c r="K186" i="99"/>
  <c r="I186" i="99"/>
  <c r="K185" i="99"/>
  <c r="I185" i="99"/>
  <c r="K184" i="99"/>
  <c r="I184" i="99"/>
  <c r="K183" i="99"/>
  <c r="I183" i="99"/>
  <c r="K182" i="99"/>
  <c r="I182" i="99"/>
  <c r="J177" i="99"/>
  <c r="J175" i="99"/>
  <c r="J173" i="99"/>
  <c r="J171" i="99"/>
  <c r="J169" i="99"/>
  <c r="J167" i="99"/>
  <c r="J165" i="99"/>
  <c r="J163" i="99"/>
  <c r="E177" i="99"/>
  <c r="E176" i="99"/>
  <c r="E175" i="99"/>
  <c r="E174" i="99"/>
  <c r="E173" i="99"/>
  <c r="E172" i="99"/>
  <c r="E171" i="99"/>
  <c r="E170" i="99"/>
  <c r="E169" i="99"/>
  <c r="E168" i="99"/>
  <c r="E167" i="99"/>
  <c r="E166" i="99"/>
  <c r="E165" i="99"/>
  <c r="E164" i="99"/>
  <c r="E163" i="99"/>
  <c r="E162" i="99"/>
  <c r="J158" i="99"/>
  <c r="J156" i="99"/>
  <c r="J154" i="99"/>
  <c r="J152" i="99"/>
  <c r="J150" i="99"/>
  <c r="J148" i="99"/>
  <c r="J146" i="99"/>
  <c r="J144" i="99"/>
  <c r="J142" i="99"/>
  <c r="J140" i="99"/>
  <c r="J138" i="99"/>
  <c r="J136" i="99"/>
  <c r="J134" i="99"/>
  <c r="J132" i="99"/>
  <c r="E158" i="99"/>
  <c r="E157" i="99"/>
  <c r="E156" i="99"/>
  <c r="E155" i="99"/>
  <c r="E154" i="99"/>
  <c r="E153" i="99"/>
  <c r="E152" i="99"/>
  <c r="E151" i="99"/>
  <c r="E150" i="99"/>
  <c r="E149" i="99"/>
  <c r="E148" i="99"/>
  <c r="E147" i="99"/>
  <c r="E146" i="99"/>
  <c r="E145" i="99"/>
  <c r="E144" i="99"/>
  <c r="E143" i="99"/>
  <c r="E142" i="99"/>
  <c r="E141" i="99"/>
  <c r="E140" i="99"/>
  <c r="E139" i="99"/>
  <c r="E138" i="99"/>
  <c r="E137" i="99"/>
  <c r="E136" i="99"/>
  <c r="E135" i="99"/>
  <c r="E134" i="99"/>
  <c r="E133" i="99"/>
  <c r="E132" i="99"/>
  <c r="E131" i="99"/>
  <c r="J127" i="99"/>
  <c r="J125" i="99"/>
  <c r="J123" i="99"/>
  <c r="J121" i="99"/>
  <c r="J119" i="99"/>
  <c r="J117" i="99"/>
  <c r="J115" i="99"/>
  <c r="J113" i="99"/>
  <c r="J111" i="99"/>
  <c r="J109" i="99"/>
  <c r="J107" i="99"/>
  <c r="J105" i="99"/>
  <c r="J103" i="99"/>
  <c r="J101" i="99"/>
  <c r="E127" i="99"/>
  <c r="E126" i="99"/>
  <c r="E125" i="99"/>
  <c r="E124" i="99"/>
  <c r="E123" i="99"/>
  <c r="E122" i="99"/>
  <c r="E121" i="99"/>
  <c r="E120" i="99"/>
  <c r="E119" i="99"/>
  <c r="E118" i="99"/>
  <c r="E117" i="99"/>
  <c r="E116" i="99"/>
  <c r="E115" i="99"/>
  <c r="E114" i="99"/>
  <c r="E113" i="99"/>
  <c r="E112" i="99"/>
  <c r="E111" i="99"/>
  <c r="E110" i="99"/>
  <c r="E109" i="99"/>
  <c r="E108" i="99"/>
  <c r="E107" i="99"/>
  <c r="E106" i="99"/>
  <c r="E105" i="99"/>
  <c r="E104" i="99"/>
  <c r="E103" i="99"/>
  <c r="E102" i="99"/>
  <c r="E101" i="99"/>
  <c r="E100" i="99"/>
  <c r="J96" i="99"/>
  <c r="J94" i="99"/>
  <c r="J92" i="99"/>
  <c r="J90" i="99"/>
  <c r="J88" i="99"/>
  <c r="J86" i="99"/>
  <c r="J84" i="99"/>
  <c r="J82" i="99"/>
  <c r="J80" i="99"/>
  <c r="J76" i="99"/>
  <c r="J74" i="99"/>
  <c r="J72" i="99"/>
  <c r="J70" i="99"/>
  <c r="E96" i="99"/>
  <c r="E95" i="99"/>
  <c r="E94" i="99"/>
  <c r="E93" i="99"/>
  <c r="E92" i="99"/>
  <c r="E91" i="99"/>
  <c r="E90" i="99"/>
  <c r="E89" i="99"/>
  <c r="E88" i="99"/>
  <c r="E87" i="99"/>
  <c r="E86" i="99"/>
  <c r="E85" i="99"/>
  <c r="E84" i="99"/>
  <c r="E83" i="99"/>
  <c r="E82" i="99"/>
  <c r="E81" i="99"/>
  <c r="E80" i="99"/>
  <c r="E79" i="99"/>
  <c r="E78" i="99"/>
  <c r="E76" i="99"/>
  <c r="E75" i="99"/>
  <c r="E74" i="99"/>
  <c r="E73" i="99"/>
  <c r="E72" i="99"/>
  <c r="E71" i="99"/>
  <c r="E70" i="99"/>
  <c r="E69" i="99"/>
  <c r="J65" i="99"/>
  <c r="J63" i="99"/>
  <c r="J61" i="99"/>
  <c r="J59" i="99"/>
  <c r="J57" i="99"/>
  <c r="J55" i="99"/>
  <c r="J53" i="99"/>
  <c r="J51" i="99"/>
  <c r="J49" i="99"/>
  <c r="J47" i="99"/>
  <c r="J45" i="99"/>
  <c r="J43" i="99"/>
  <c r="J41" i="99"/>
  <c r="J39" i="99"/>
  <c r="E65" i="99"/>
  <c r="E64" i="99"/>
  <c r="E63" i="99"/>
  <c r="E62" i="99"/>
  <c r="E61" i="99"/>
  <c r="E60" i="99"/>
  <c r="E59" i="99"/>
  <c r="E58" i="99"/>
  <c r="E57" i="99"/>
  <c r="E56" i="99"/>
  <c r="E55" i="99"/>
  <c r="E54" i="99"/>
  <c r="E53" i="99"/>
  <c r="E52" i="99"/>
  <c r="E51" i="99"/>
  <c r="E50" i="99"/>
  <c r="E49" i="99"/>
  <c r="E48" i="99"/>
  <c r="E47" i="99"/>
  <c r="E46" i="99"/>
  <c r="E45" i="99"/>
  <c r="E44" i="99"/>
  <c r="E43" i="99"/>
  <c r="E42" i="99"/>
  <c r="E41" i="99"/>
  <c r="E40" i="99"/>
  <c r="E39" i="99"/>
  <c r="E38" i="99"/>
  <c r="J34" i="99"/>
  <c r="J32" i="99"/>
  <c r="J30" i="99"/>
  <c r="J28" i="99"/>
  <c r="J26" i="99"/>
  <c r="J24" i="99"/>
  <c r="J22" i="99"/>
  <c r="J20" i="99"/>
  <c r="J18" i="99"/>
  <c r="J16" i="99"/>
  <c r="J14" i="99"/>
  <c r="J12" i="99"/>
  <c r="E34" i="99"/>
  <c r="E33" i="99"/>
  <c r="E32" i="99"/>
  <c r="E31" i="99"/>
  <c r="E30" i="99"/>
  <c r="E29" i="99"/>
  <c r="E28" i="99"/>
  <c r="E27" i="99"/>
  <c r="E26" i="99"/>
  <c r="E25" i="99"/>
  <c r="E24" i="99"/>
  <c r="E23" i="99"/>
  <c r="E22" i="99"/>
  <c r="E21" i="99"/>
  <c r="E20" i="99"/>
  <c r="E19" i="99"/>
  <c r="E18" i="99"/>
  <c r="E17" i="99"/>
  <c r="E16" i="99"/>
  <c r="E15" i="99"/>
  <c r="E14" i="99"/>
  <c r="E13" i="99"/>
  <c r="E12" i="99"/>
  <c r="E11" i="99"/>
  <c r="I79" i="99"/>
  <c r="I13" i="99" l="1"/>
  <c r="I23" i="99"/>
  <c r="I106" i="99"/>
  <c r="I114" i="99"/>
  <c r="I135" i="99"/>
  <c r="I143" i="99"/>
  <c r="I151" i="99"/>
  <c r="I164" i="99"/>
  <c r="I172" i="99"/>
  <c r="I71" i="101"/>
  <c r="I106" i="101"/>
  <c r="I168" i="101"/>
  <c r="I176" i="101"/>
  <c r="I114" i="101"/>
  <c r="I13" i="101"/>
  <c r="I21" i="101"/>
  <c r="I29" i="101"/>
  <c r="I52" i="101"/>
  <c r="I85" i="99"/>
  <c r="I93" i="99"/>
  <c r="I83" i="101"/>
  <c r="I87" i="101"/>
  <c r="I91" i="101"/>
  <c r="I95" i="101"/>
  <c r="I75" i="101"/>
  <c r="I17" i="101"/>
  <c r="I137" i="101"/>
  <c r="I145" i="101"/>
  <c r="I153" i="101"/>
  <c r="E10" i="99"/>
  <c r="I9" i="99" s="1"/>
  <c r="I203" i="101"/>
  <c r="F10" i="89"/>
  <c r="F88" i="89" s="1"/>
  <c r="E10" i="89"/>
  <c r="E88" i="89" s="1"/>
  <c r="D64" i="90"/>
  <c r="I83" i="99"/>
  <c r="I120" i="99"/>
  <c r="I133" i="99"/>
  <c r="I151" i="101"/>
  <c r="I164" i="101"/>
  <c r="I15" i="99"/>
  <c r="J78" i="99"/>
  <c r="I56" i="101"/>
  <c r="I69" i="101"/>
  <c r="I91" i="99"/>
  <c r="I112" i="99"/>
  <c r="I157" i="99"/>
  <c r="I170" i="99"/>
  <c r="I135" i="101"/>
  <c r="I143" i="101"/>
  <c r="I172" i="101"/>
  <c r="I40" i="101"/>
  <c r="I93" i="101"/>
  <c r="I104" i="99"/>
  <c r="I141" i="99"/>
  <c r="I48" i="101"/>
  <c r="I64" i="101"/>
  <c r="I85" i="101"/>
  <c r="D10" i="89"/>
  <c r="E7" i="91" s="1"/>
  <c r="I87" i="99"/>
  <c r="I95" i="99"/>
  <c r="I100" i="99"/>
  <c r="I108" i="99"/>
  <c r="I116" i="99"/>
  <c r="I124" i="99"/>
  <c r="I137" i="99"/>
  <c r="I145" i="99"/>
  <c r="I153" i="99"/>
  <c r="I166" i="99"/>
  <c r="I174" i="99"/>
  <c r="I81" i="99"/>
  <c r="I89" i="99"/>
  <c r="I102" i="99"/>
  <c r="I110" i="99"/>
  <c r="I118" i="99"/>
  <c r="I126" i="99"/>
  <c r="I131" i="99"/>
  <c r="I139" i="99"/>
  <c r="I147" i="99"/>
  <c r="I155" i="99"/>
  <c r="I176" i="99"/>
  <c r="I133" i="101"/>
  <c r="I141" i="101"/>
  <c r="I149" i="101"/>
  <c r="I157" i="101"/>
  <c r="I19" i="101"/>
  <c r="J10" i="99"/>
  <c r="I44" i="101"/>
  <c r="I60" i="101"/>
  <c r="I73" i="101"/>
  <c r="I81" i="101"/>
  <c r="I89" i="101"/>
  <c r="I102" i="101"/>
  <c r="I110" i="101"/>
  <c r="I118" i="101"/>
  <c r="I126" i="101"/>
  <c r="I131" i="101"/>
  <c r="I139" i="101"/>
  <c r="I147" i="101"/>
  <c r="I155" i="101"/>
  <c r="I15" i="101"/>
  <c r="I23" i="101"/>
  <c r="I31" i="101"/>
  <c r="I11" i="101"/>
  <c r="I25" i="99"/>
  <c r="I21" i="99"/>
  <c r="K203" i="99"/>
  <c r="E9" i="101"/>
  <c r="I9" i="101" s="1"/>
  <c r="I25" i="101"/>
  <c r="I33" i="101"/>
  <c r="G10" i="89"/>
  <c r="I17" i="99"/>
  <c r="I33" i="99"/>
  <c r="I19" i="99"/>
  <c r="I69" i="99"/>
  <c r="I29" i="99"/>
  <c r="I42" i="99"/>
  <c r="I58" i="99"/>
  <c r="I122" i="101"/>
  <c r="E64" i="90"/>
  <c r="E77" i="99"/>
  <c r="I77" i="99" s="1"/>
  <c r="I122" i="99"/>
  <c r="I168" i="99"/>
  <c r="I162" i="99"/>
  <c r="I149" i="99"/>
  <c r="I77" i="101"/>
  <c r="I79" i="101"/>
  <c r="I50" i="99"/>
  <c r="I38" i="99"/>
  <c r="I46" i="99"/>
  <c r="I54" i="99"/>
  <c r="I62" i="99"/>
  <c r="I71" i="99"/>
  <c r="I75" i="99"/>
  <c r="I31" i="99"/>
  <c r="I40" i="99"/>
  <c r="I44" i="99"/>
  <c r="I48" i="99"/>
  <c r="I52" i="99"/>
  <c r="I56" i="99"/>
  <c r="I60" i="99"/>
  <c r="I64" i="99"/>
  <c r="I73" i="99"/>
  <c r="I27" i="99"/>
  <c r="I27" i="101"/>
  <c r="I11" i="99"/>
  <c r="I46" i="101"/>
  <c r="I54" i="101"/>
  <c r="I62" i="101"/>
  <c r="I100" i="101"/>
  <c r="I108" i="101"/>
  <c r="I116" i="101"/>
  <c r="I124" i="101"/>
  <c r="I162" i="101"/>
  <c r="I166" i="101"/>
  <c r="I170" i="101"/>
  <c r="I174" i="101"/>
  <c r="I38" i="101"/>
  <c r="I42" i="101"/>
  <c r="I50" i="101"/>
  <c r="I58" i="101"/>
  <c r="I104" i="101"/>
  <c r="I112" i="101"/>
  <c r="I120" i="101"/>
  <c r="AP1131" i="71"/>
  <c r="AO1131" i="71"/>
  <c r="AP1130" i="71"/>
  <c r="AO1130" i="71"/>
  <c r="AP1121" i="71"/>
  <c r="AO1121" i="71"/>
  <c r="D115" i="89" l="1"/>
  <c r="I202" i="99" s="1"/>
  <c r="E8" i="101"/>
  <c r="E8" i="99"/>
  <c r="E7" i="99"/>
  <c r="D69" i="90"/>
  <c r="G66" i="103" s="1"/>
  <c r="G61" i="103"/>
  <c r="E7" i="101"/>
  <c r="D88" i="89"/>
  <c r="G88" i="89"/>
  <c r="E115" i="89"/>
  <c r="J8" i="101"/>
  <c r="J8" i="99"/>
  <c r="E69" i="90"/>
  <c r="H66" i="103" s="1"/>
  <c r="H61" i="103"/>
  <c r="AP1087" i="71"/>
  <c r="AO1087" i="71"/>
  <c r="AP1086" i="71"/>
  <c r="AO1086" i="71"/>
  <c r="AP1070" i="71"/>
  <c r="AP1053" i="71"/>
  <c r="AO1053" i="71"/>
  <c r="AP1047" i="71"/>
  <c r="AO1047" i="71"/>
  <c r="AP1046" i="71"/>
  <c r="AO1046" i="71"/>
  <c r="AP880" i="71"/>
  <c r="AP877" i="71"/>
  <c r="AP874" i="71"/>
  <c r="D95" i="89" l="1"/>
  <c r="D94" i="89" s="1"/>
  <c r="I202" i="101"/>
  <c r="I7" i="101"/>
  <c r="I7" i="99"/>
  <c r="K202" i="99"/>
  <c r="E95" i="89"/>
  <c r="K202" i="101"/>
  <c r="W29" i="96"/>
  <c r="I181" i="101" l="1"/>
  <c r="I181" i="99"/>
  <c r="I180" i="101"/>
  <c r="D161" i="89"/>
  <c r="I180" i="99"/>
  <c r="K181" i="99"/>
  <c r="E94" i="89"/>
  <c r="K181" i="101"/>
  <c r="W42" i="96"/>
  <c r="U41" i="96"/>
  <c r="T41" i="96"/>
  <c r="S41" i="96"/>
  <c r="R41" i="96"/>
  <c r="P41" i="96"/>
  <c r="O41" i="96"/>
  <c r="M41" i="96"/>
  <c r="L41" i="96"/>
  <c r="J41" i="96"/>
  <c r="I41" i="96"/>
  <c r="H41" i="96"/>
  <c r="G41" i="96"/>
  <c r="E41" i="96"/>
  <c r="D41" i="96"/>
  <c r="B41" i="96"/>
  <c r="A41" i="96"/>
  <c r="AK38" i="96"/>
  <c r="AJ38" i="96"/>
  <c r="AI38" i="96"/>
  <c r="AH38" i="96"/>
  <c r="AG38" i="96"/>
  <c r="AF38" i="96"/>
  <c r="AE38" i="96"/>
  <c r="AD38" i="96"/>
  <c r="AC38" i="96"/>
  <c r="AB38" i="96"/>
  <c r="AA38" i="96"/>
  <c r="Z38" i="96"/>
  <c r="Y38" i="96"/>
  <c r="X38" i="96"/>
  <c r="W38" i="96"/>
  <c r="V38" i="96"/>
  <c r="U38" i="96"/>
  <c r="T38" i="96"/>
  <c r="S38" i="96"/>
  <c r="R38" i="96"/>
  <c r="Q38" i="96"/>
  <c r="P38" i="96"/>
  <c r="O38" i="96"/>
  <c r="N38" i="96"/>
  <c r="M38" i="96"/>
  <c r="L38" i="96"/>
  <c r="K38" i="96"/>
  <c r="J38" i="96"/>
  <c r="I38" i="96"/>
  <c r="H38" i="96"/>
  <c r="G38" i="96"/>
  <c r="F38" i="96"/>
  <c r="E38" i="96"/>
  <c r="D38" i="96"/>
  <c r="C38" i="96"/>
  <c r="B38" i="96"/>
  <c r="A38" i="96"/>
  <c r="AA36" i="96"/>
  <c r="Z36" i="96"/>
  <c r="Y36" i="96"/>
  <c r="X36" i="96"/>
  <c r="W36" i="96"/>
  <c r="V36" i="96"/>
  <c r="U36" i="96"/>
  <c r="T36" i="96"/>
  <c r="R36" i="96"/>
  <c r="Q36" i="96"/>
  <c r="P36" i="96"/>
  <c r="M36" i="96"/>
  <c r="L36" i="96"/>
  <c r="K36" i="96"/>
  <c r="J36" i="96"/>
  <c r="I36" i="96"/>
  <c r="H36" i="96"/>
  <c r="G36" i="96"/>
  <c r="F36" i="96"/>
  <c r="D36" i="96"/>
  <c r="C36" i="96"/>
  <c r="B36" i="96"/>
  <c r="AK34" i="96"/>
  <c r="AJ34" i="96"/>
  <c r="AI34" i="96"/>
  <c r="AH34" i="96"/>
  <c r="AG34" i="96"/>
  <c r="AF34" i="96"/>
  <c r="AE34" i="96"/>
  <c r="AD34" i="96"/>
  <c r="AC34" i="96"/>
  <c r="AB34" i="96"/>
  <c r="AA34" i="96"/>
  <c r="Z34" i="96"/>
  <c r="Y34" i="96"/>
  <c r="X34" i="96"/>
  <c r="W34" i="96"/>
  <c r="V34" i="96"/>
  <c r="U34" i="96"/>
  <c r="T34" i="96"/>
  <c r="S34" i="96"/>
  <c r="R34" i="96"/>
  <c r="Q34" i="96"/>
  <c r="P34" i="96"/>
  <c r="O34" i="96"/>
  <c r="N34" i="96"/>
  <c r="M34" i="96"/>
  <c r="L34" i="96"/>
  <c r="K34" i="96"/>
  <c r="J34" i="96"/>
  <c r="I34" i="96"/>
  <c r="H34" i="96"/>
  <c r="G34" i="96"/>
  <c r="F34" i="96"/>
  <c r="E34" i="96"/>
  <c r="D34" i="96"/>
  <c r="C34" i="96"/>
  <c r="B34" i="96"/>
  <c r="A34" i="96"/>
  <c r="AK33" i="96"/>
  <c r="AJ33" i="96"/>
  <c r="AI33" i="96"/>
  <c r="AH33" i="96"/>
  <c r="AG33" i="96"/>
  <c r="AF33" i="96"/>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C33" i="96"/>
  <c r="B33" i="96"/>
  <c r="A33" i="96"/>
  <c r="AK31" i="96"/>
  <c r="AJ31" i="96"/>
  <c r="AI31" i="96"/>
  <c r="AH31" i="96"/>
  <c r="AG31" i="96"/>
  <c r="AF31" i="96"/>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E31" i="96"/>
  <c r="D31" i="96"/>
  <c r="C31" i="96"/>
  <c r="B31" i="96"/>
  <c r="A31" i="96"/>
  <c r="AK29" i="96"/>
  <c r="AJ29" i="96"/>
  <c r="AI29" i="96"/>
  <c r="AH29" i="96"/>
  <c r="AG29" i="96"/>
  <c r="AF29" i="96"/>
  <c r="AE29" i="96"/>
  <c r="AD29" i="96"/>
  <c r="AB29" i="96"/>
  <c r="AA29" i="96"/>
  <c r="Z29" i="96"/>
  <c r="Y29" i="96"/>
  <c r="X29" i="96"/>
  <c r="V29" i="96"/>
  <c r="U29" i="96"/>
  <c r="T29" i="96"/>
  <c r="S29" i="96"/>
  <c r="R29" i="96"/>
  <c r="Q29" i="96"/>
  <c r="P29" i="96"/>
  <c r="O29" i="96"/>
  <c r="N29" i="96"/>
  <c r="M29" i="96"/>
  <c r="L29" i="96"/>
  <c r="K29" i="96"/>
  <c r="J29" i="96"/>
  <c r="I29" i="96"/>
  <c r="H29" i="96"/>
  <c r="G29" i="96"/>
  <c r="F29" i="96"/>
  <c r="E29" i="96"/>
  <c r="D29" i="96"/>
  <c r="C29" i="96"/>
  <c r="B29" i="96"/>
  <c r="A29" i="96"/>
  <c r="AK26" i="96"/>
  <c r="AJ26" i="96"/>
  <c r="AI26" i="96"/>
  <c r="AH26" i="96"/>
  <c r="AG26" i="96"/>
  <c r="AF26" i="96"/>
  <c r="AE26" i="96"/>
  <c r="AD26" i="96"/>
  <c r="AC26" i="96"/>
  <c r="AB26" i="96"/>
  <c r="AA26" i="96"/>
  <c r="Z26" i="96"/>
  <c r="Y26" i="96"/>
  <c r="X26" i="96"/>
  <c r="W26" i="96"/>
  <c r="V26" i="96"/>
  <c r="U26" i="96"/>
  <c r="T26" i="96"/>
  <c r="S26" i="96"/>
  <c r="R26" i="96"/>
  <c r="Q26" i="96"/>
  <c r="P26" i="96"/>
  <c r="O26" i="96"/>
  <c r="N26" i="96"/>
  <c r="M26" i="96"/>
  <c r="L26" i="96"/>
  <c r="K26" i="96"/>
  <c r="J26" i="96"/>
  <c r="I26" i="96"/>
  <c r="H26" i="96"/>
  <c r="G26"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B24" i="96"/>
  <c r="A24" i="96"/>
  <c r="AK23" i="96"/>
  <c r="AJ23" i="96"/>
  <c r="AI23" i="96"/>
  <c r="AH23" i="96"/>
  <c r="AG23" i="96"/>
  <c r="AF23" i="96"/>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E23" i="96"/>
  <c r="D23" i="96"/>
  <c r="C23" i="96"/>
  <c r="B23" i="96"/>
  <c r="A23" i="96"/>
  <c r="W19" i="96"/>
  <c r="K19" i="96"/>
  <c r="B19" i="96"/>
  <c r="L16" i="96"/>
  <c r="G16" i="96"/>
  <c r="E16" i="96"/>
  <c r="D16" i="96"/>
  <c r="B16" i="96"/>
  <c r="A16" i="96"/>
  <c r="L15" i="96"/>
  <c r="R14" i="96"/>
  <c r="L14" i="96"/>
  <c r="H14" i="96"/>
  <c r="G14" i="96"/>
  <c r="F14" i="96"/>
  <c r="E14" i="96"/>
  <c r="D14" i="96"/>
  <c r="C14" i="96"/>
  <c r="B14" i="96"/>
  <c r="A14" i="96"/>
  <c r="R13" i="96"/>
  <c r="L13" i="96"/>
  <c r="J12" i="96"/>
  <c r="I12" i="96"/>
  <c r="H12" i="96"/>
  <c r="G12" i="96"/>
  <c r="F12" i="96"/>
  <c r="E12" i="96"/>
  <c r="D12" i="96"/>
  <c r="C12" i="96"/>
  <c r="B12" i="96"/>
  <c r="A12" i="96"/>
  <c r="H72" i="95"/>
  <c r="G72" i="95"/>
  <c r="H71" i="95"/>
  <c r="G71" i="95"/>
  <c r="H70" i="95"/>
  <c r="G70" i="95"/>
  <c r="H69" i="95"/>
  <c r="G69" i="95"/>
  <c r="H68" i="95"/>
  <c r="G68" i="95"/>
  <c r="H67" i="95"/>
  <c r="G67" i="95"/>
  <c r="H66" i="95"/>
  <c r="G66"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H11" i="95"/>
  <c r="G11" i="95"/>
  <c r="H10" i="95"/>
  <c r="G10" i="95"/>
  <c r="H9" i="95"/>
  <c r="G9" i="95"/>
  <c r="H8" i="95"/>
  <c r="G8" i="95"/>
  <c r="H7" i="95"/>
  <c r="G7" i="95"/>
  <c r="H6" i="95"/>
  <c r="G6" i="95"/>
  <c r="E156" i="91"/>
  <c r="E161" i="89" l="1"/>
  <c r="K180" i="99"/>
  <c r="K180" i="101"/>
  <c r="E11" i="62"/>
  <c r="D11" i="62"/>
  <c r="W41" i="93"/>
  <c r="U40" i="93"/>
  <c r="T40" i="93"/>
  <c r="S40" i="93"/>
  <c r="R40" i="93"/>
  <c r="P40" i="93"/>
  <c r="O40" i="93"/>
  <c r="M40" i="93"/>
  <c r="L40" i="93"/>
  <c r="J40" i="93"/>
  <c r="I40" i="93"/>
  <c r="H40" i="93"/>
  <c r="G40" i="93"/>
  <c r="E40" i="93"/>
  <c r="D40" i="93"/>
  <c r="B40" i="93"/>
  <c r="A40" i="93"/>
  <c r="AK37" i="93"/>
  <c r="AJ37" i="93"/>
  <c r="AI37" i="93"/>
  <c r="AH37" i="93"/>
  <c r="AG37" i="93"/>
  <c r="AF37" i="93"/>
  <c r="AE37" i="93"/>
  <c r="AD37" i="93"/>
  <c r="AC37" i="93"/>
  <c r="AB37" i="93"/>
  <c r="AA37" i="93"/>
  <c r="Z37" i="93"/>
  <c r="Y37" i="93"/>
  <c r="X37" i="93"/>
  <c r="W37" i="93"/>
  <c r="V37" i="93"/>
  <c r="U37" i="93"/>
  <c r="T37" i="93"/>
  <c r="S37" i="93"/>
  <c r="R37" i="93"/>
  <c r="Q37" i="93"/>
  <c r="P37" i="93"/>
  <c r="O37" i="93"/>
  <c r="N37" i="93"/>
  <c r="M37" i="93"/>
  <c r="L37" i="93"/>
  <c r="K37" i="93"/>
  <c r="J37" i="93"/>
  <c r="I37" i="93"/>
  <c r="H37" i="93"/>
  <c r="G37" i="93"/>
  <c r="F37" i="93"/>
  <c r="E37" i="93"/>
  <c r="D37" i="93"/>
  <c r="C37" i="93"/>
  <c r="B37" i="93"/>
  <c r="A37" i="93"/>
  <c r="AA35" i="93"/>
  <c r="Z35" i="93"/>
  <c r="Y35" i="93"/>
  <c r="X35" i="93"/>
  <c r="W35" i="93"/>
  <c r="V35" i="93"/>
  <c r="U35" i="93"/>
  <c r="T35" i="93"/>
  <c r="R35" i="93"/>
  <c r="Q35" i="93"/>
  <c r="P35" i="93"/>
  <c r="M35" i="93"/>
  <c r="L35" i="93"/>
  <c r="K35" i="93"/>
  <c r="J35" i="93"/>
  <c r="I35" i="93"/>
  <c r="H35" i="93"/>
  <c r="G35" i="93"/>
  <c r="F35" i="93"/>
  <c r="D35" i="93"/>
  <c r="C35" i="93"/>
  <c r="B35" i="93"/>
  <c r="AK33" i="93"/>
  <c r="AJ33" i="93"/>
  <c r="AI33" i="93"/>
  <c r="AH33" i="93"/>
  <c r="AG33" i="93"/>
  <c r="AF33" i="93"/>
  <c r="AE33" i="93"/>
  <c r="AD33" i="93"/>
  <c r="AC33" i="93"/>
  <c r="AB33" i="93"/>
  <c r="AA33"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A33" i="93"/>
  <c r="AK32" i="93"/>
  <c r="AJ32" i="93"/>
  <c r="AI32" i="93"/>
  <c r="AH32" i="93"/>
  <c r="AG32" i="93"/>
  <c r="AF32" i="93"/>
  <c r="AE32" i="93"/>
  <c r="AD32" i="93"/>
  <c r="AC32" i="93"/>
  <c r="AB32"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A32" i="93"/>
  <c r="AK30" i="93"/>
  <c r="AJ30" i="93"/>
  <c r="AI30" i="93"/>
  <c r="AH30" i="93"/>
  <c r="AG30" i="93"/>
  <c r="AF30" i="93"/>
  <c r="AE30" i="93"/>
  <c r="AD30" i="93"/>
  <c r="AC30" i="93"/>
  <c r="AB30" i="93"/>
  <c r="AA30" i="93"/>
  <c r="Z30" i="93"/>
  <c r="Y30" i="93"/>
  <c r="X30" i="93"/>
  <c r="W30" i="93"/>
  <c r="V30" i="93"/>
  <c r="U30" i="93"/>
  <c r="T30" i="93"/>
  <c r="S30" i="93"/>
  <c r="R30" i="93"/>
  <c r="Q30" i="93"/>
  <c r="P30" i="93"/>
  <c r="O30" i="93"/>
  <c r="N30" i="93"/>
  <c r="M30" i="93"/>
  <c r="L30" i="93"/>
  <c r="K30" i="93"/>
  <c r="J30" i="93"/>
  <c r="I30" i="93"/>
  <c r="H30" i="93"/>
  <c r="G30" i="93"/>
  <c r="E30" i="93"/>
  <c r="D30" i="93"/>
  <c r="C30" i="93"/>
  <c r="B30" i="93"/>
  <c r="A30" i="93"/>
  <c r="AK28" i="93"/>
  <c r="AJ28" i="93"/>
  <c r="AI28" i="93"/>
  <c r="AH28" i="93"/>
  <c r="AG28" i="93"/>
  <c r="AF28" i="93"/>
  <c r="AE28" i="93"/>
  <c r="AD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28" i="93"/>
  <c r="AK25" i="93"/>
  <c r="AJ25" i="93"/>
  <c r="AI25" i="93"/>
  <c r="AH25" i="93"/>
  <c r="AG25" i="93"/>
  <c r="AF25"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AK23" i="93"/>
  <c r="AJ23" i="93"/>
  <c r="AI23" i="93"/>
  <c r="AH23" i="93"/>
  <c r="AG23" i="93"/>
  <c r="AF23" i="93"/>
  <c r="AE23" i="93"/>
  <c r="AD23" i="93"/>
  <c r="AC23" i="93"/>
  <c r="AB23" i="93"/>
  <c r="AA23" i="93"/>
  <c r="Z23" i="93"/>
  <c r="Y23" i="93"/>
  <c r="X23" i="93"/>
  <c r="W23" i="93"/>
  <c r="V23" i="93"/>
  <c r="U23" i="93"/>
  <c r="T23" i="93"/>
  <c r="S23" i="93"/>
  <c r="R23" i="93"/>
  <c r="Q23" i="93"/>
  <c r="P23" i="93"/>
  <c r="O23" i="93"/>
  <c r="N23" i="93"/>
  <c r="M23" i="93"/>
  <c r="L23" i="93"/>
  <c r="K23" i="93"/>
  <c r="J23" i="93"/>
  <c r="I23" i="93"/>
  <c r="H23" i="93"/>
  <c r="G23" i="93"/>
  <c r="F23" i="93"/>
  <c r="E23" i="93"/>
  <c r="D23" i="93"/>
  <c r="C23" i="93"/>
  <c r="B23" i="93"/>
  <c r="A23" i="93"/>
  <c r="AK22" i="93"/>
  <c r="AJ22" i="93"/>
  <c r="AI22" i="93"/>
  <c r="AH22" i="93"/>
  <c r="AG22" i="93"/>
  <c r="AF22" i="93"/>
  <c r="AE22" i="93"/>
  <c r="AD22" i="93"/>
  <c r="AC22" i="93"/>
  <c r="AB22" i="93"/>
  <c r="AA22" i="93"/>
  <c r="Z22" i="93"/>
  <c r="Y22" i="93"/>
  <c r="X22" i="93"/>
  <c r="W22" i="93"/>
  <c r="V22" i="93"/>
  <c r="U22" i="93"/>
  <c r="T22" i="93"/>
  <c r="S22" i="93"/>
  <c r="R22" i="93"/>
  <c r="Q22" i="93"/>
  <c r="P22" i="93"/>
  <c r="O22" i="93"/>
  <c r="N22" i="93"/>
  <c r="M22" i="93"/>
  <c r="L22" i="93"/>
  <c r="K22" i="93"/>
  <c r="J22" i="93"/>
  <c r="I22" i="93"/>
  <c r="H22" i="93"/>
  <c r="G22" i="93"/>
  <c r="F22" i="93"/>
  <c r="E22" i="93"/>
  <c r="D22" i="93"/>
  <c r="C22" i="93"/>
  <c r="B22" i="93"/>
  <c r="A22" i="93"/>
  <c r="Z18" i="93"/>
  <c r="N18" i="93"/>
  <c r="B18" i="93"/>
  <c r="L15" i="93"/>
  <c r="G15" i="93"/>
  <c r="E15" i="93"/>
  <c r="D15" i="93"/>
  <c r="B15" i="93"/>
  <c r="A15" i="93"/>
  <c r="L14" i="93"/>
  <c r="R13" i="93"/>
  <c r="L13" i="93"/>
  <c r="H13" i="93"/>
  <c r="G13" i="93"/>
  <c r="F13" i="93"/>
  <c r="E13" i="93"/>
  <c r="D13" i="93"/>
  <c r="C13" i="93"/>
  <c r="B13" i="93"/>
  <c r="A13" i="93"/>
  <c r="R12" i="93"/>
  <c r="L12" i="93"/>
  <c r="J11" i="93"/>
  <c r="I11" i="93"/>
  <c r="H11" i="93"/>
  <c r="G11" i="93"/>
  <c r="F11" i="93"/>
  <c r="E11" i="93"/>
  <c r="D11" i="93"/>
  <c r="C11" i="93"/>
  <c r="B11" i="93"/>
  <c r="A11" i="93"/>
  <c r="D13" i="62"/>
  <c r="AP866" i="71" l="1"/>
  <c r="AO866" i="71"/>
  <c r="AP856" i="71"/>
  <c r="AO856" i="71"/>
  <c r="AP853" i="71"/>
  <c r="AO853" i="71"/>
  <c r="AP813" i="71"/>
  <c r="AO813" i="71"/>
  <c r="AP741" i="71"/>
  <c r="AO741" i="71"/>
  <c r="AP738" i="71"/>
  <c r="AO738" i="71"/>
  <c r="AP735" i="71"/>
  <c r="AP686" i="71"/>
  <c r="AO686" i="71"/>
  <c r="AP685" i="71"/>
  <c r="AO685" i="71"/>
  <c r="H35" i="92" l="1"/>
  <c r="L72" i="89"/>
  <c r="M72" i="89"/>
  <c r="N72" i="89"/>
  <c r="G7" i="92"/>
  <c r="G6" i="92"/>
  <c r="J70" i="91" l="1"/>
  <c r="E30" i="91"/>
  <c r="E101" i="91"/>
  <c r="E95" i="91"/>
  <c r="H66" i="92"/>
  <c r="H65" i="92"/>
  <c r="G65" i="92"/>
  <c r="H64" i="92"/>
  <c r="G64" i="92"/>
  <c r="H63" i="92"/>
  <c r="G63" i="92"/>
  <c r="H62" i="92"/>
  <c r="G62" i="92"/>
  <c r="H60" i="92"/>
  <c r="H59" i="92"/>
  <c r="G59" i="92"/>
  <c r="H58" i="92"/>
  <c r="G58" i="92"/>
  <c r="H57" i="92"/>
  <c r="G57" i="92"/>
  <c r="H56" i="92"/>
  <c r="G56" i="92"/>
  <c r="H55" i="92"/>
  <c r="G55" i="92"/>
  <c r="H54" i="92"/>
  <c r="G54" i="92"/>
  <c r="H53" i="92"/>
  <c r="G53" i="92"/>
  <c r="H52" i="92"/>
  <c r="G52" i="92"/>
  <c r="H51" i="92"/>
  <c r="G51" i="92"/>
  <c r="H50" i="92"/>
  <c r="G50" i="92"/>
  <c r="H49" i="92"/>
  <c r="G49" i="92"/>
  <c r="H48" i="92"/>
  <c r="G48" i="92"/>
  <c r="H47" i="92"/>
  <c r="G47" i="92"/>
  <c r="H46" i="92"/>
  <c r="G46" i="92"/>
  <c r="H45" i="92"/>
  <c r="G45" i="92"/>
  <c r="H44" i="92"/>
  <c r="G44" i="92"/>
  <c r="H43" i="92"/>
  <c r="G43" i="92"/>
  <c r="H42" i="92"/>
  <c r="G42" i="92"/>
  <c r="H41" i="92"/>
  <c r="G41" i="92"/>
  <c r="H40" i="92"/>
  <c r="G40" i="92"/>
  <c r="H39" i="92"/>
  <c r="G39" i="92"/>
  <c r="H38" i="92"/>
  <c r="G38" i="92"/>
  <c r="H37" i="92"/>
  <c r="G37" i="92"/>
  <c r="H36" i="92"/>
  <c r="G36" i="92"/>
  <c r="G35" i="92"/>
  <c r="H34" i="92"/>
  <c r="G34" i="92"/>
  <c r="H33" i="92"/>
  <c r="G33" i="92"/>
  <c r="H32" i="92"/>
  <c r="G32" i="92"/>
  <c r="H31" i="92"/>
  <c r="G31" i="92"/>
  <c r="H30" i="92"/>
  <c r="G30" i="92"/>
  <c r="H29" i="92"/>
  <c r="G29" i="92"/>
  <c r="H28" i="92"/>
  <c r="G28" i="92"/>
  <c r="H27" i="92"/>
  <c r="G27" i="92"/>
  <c r="H26" i="92"/>
  <c r="G26" i="92"/>
  <c r="H25" i="92"/>
  <c r="G25" i="92"/>
  <c r="H24" i="92"/>
  <c r="G24" i="92"/>
  <c r="H23" i="92"/>
  <c r="G23" i="92"/>
  <c r="H22" i="92"/>
  <c r="G22" i="92"/>
  <c r="H21" i="92"/>
  <c r="G21" i="92"/>
  <c r="H20" i="92"/>
  <c r="G20" i="92"/>
  <c r="H19" i="92"/>
  <c r="G19" i="92"/>
  <c r="H18" i="92"/>
  <c r="G18" i="92"/>
  <c r="H17" i="92"/>
  <c r="G17" i="92"/>
  <c r="H16" i="92"/>
  <c r="G16" i="92"/>
  <c r="H15" i="92"/>
  <c r="G15" i="92"/>
  <c r="H14" i="92"/>
  <c r="G14" i="92"/>
  <c r="H13" i="92"/>
  <c r="G13" i="92"/>
  <c r="H12" i="92"/>
  <c r="G12" i="92"/>
  <c r="H11" i="92"/>
  <c r="G11" i="92"/>
  <c r="H10" i="92"/>
  <c r="G10" i="92"/>
  <c r="H9" i="92"/>
  <c r="G9" i="92"/>
  <c r="H8" i="92"/>
  <c r="G8" i="92"/>
  <c r="H7" i="92"/>
  <c r="H6" i="92"/>
  <c r="E38" i="91"/>
  <c r="K248" i="91"/>
  <c r="I248" i="91"/>
  <c r="K247" i="91"/>
  <c r="I247" i="91"/>
  <c r="K246" i="91"/>
  <c r="I246" i="91"/>
  <c r="K245" i="91"/>
  <c r="I245" i="91"/>
  <c r="K244" i="91"/>
  <c r="I244" i="91"/>
  <c r="K243" i="91"/>
  <c r="I243" i="91"/>
  <c r="K242" i="91"/>
  <c r="I242" i="91"/>
  <c r="K241" i="91"/>
  <c r="I241" i="91"/>
  <c r="K240" i="91"/>
  <c r="I240" i="91"/>
  <c r="K239" i="91"/>
  <c r="I239" i="91"/>
  <c r="K238" i="91"/>
  <c r="I238" i="91"/>
  <c r="K237" i="91"/>
  <c r="I237" i="91"/>
  <c r="K236" i="91"/>
  <c r="I236" i="91"/>
  <c r="K235" i="91"/>
  <c r="I235" i="91"/>
  <c r="K234" i="91"/>
  <c r="I234" i="91"/>
  <c r="K233" i="91"/>
  <c r="I233" i="91"/>
  <c r="K232" i="91"/>
  <c r="I232" i="91"/>
  <c r="K231" i="91"/>
  <c r="I231" i="91"/>
  <c r="K230" i="91"/>
  <c r="I230" i="91"/>
  <c r="K229" i="91"/>
  <c r="I229" i="91"/>
  <c r="K228" i="91"/>
  <c r="I228" i="91"/>
  <c r="K227" i="91"/>
  <c r="I227" i="91"/>
  <c r="K226" i="91"/>
  <c r="I226" i="91"/>
  <c r="K225" i="91"/>
  <c r="I225" i="91"/>
  <c r="K224" i="91"/>
  <c r="I224" i="91"/>
  <c r="K223" i="91"/>
  <c r="I223" i="91"/>
  <c r="K222" i="91"/>
  <c r="I222" i="91"/>
  <c r="K221" i="91"/>
  <c r="I221" i="91"/>
  <c r="K219" i="91"/>
  <c r="I219" i="91"/>
  <c r="K218" i="91"/>
  <c r="I218" i="91"/>
  <c r="K217" i="91"/>
  <c r="I217" i="91"/>
  <c r="K216" i="91"/>
  <c r="I216" i="91"/>
  <c r="K215" i="91"/>
  <c r="I215" i="91"/>
  <c r="K214" i="91"/>
  <c r="I214" i="91"/>
  <c r="K213" i="91"/>
  <c r="I213" i="91"/>
  <c r="K212" i="91"/>
  <c r="I212" i="91"/>
  <c r="K211" i="91"/>
  <c r="I211" i="91"/>
  <c r="K210" i="91"/>
  <c r="I210" i="91"/>
  <c r="K209" i="91"/>
  <c r="I209" i="91"/>
  <c r="K208" i="91"/>
  <c r="I208" i="91"/>
  <c r="K207" i="91"/>
  <c r="I207" i="91"/>
  <c r="K206" i="91"/>
  <c r="I206" i="91"/>
  <c r="K205" i="91"/>
  <c r="I205" i="91"/>
  <c r="K204" i="91"/>
  <c r="I204" i="91"/>
  <c r="K203" i="91"/>
  <c r="I203" i="91"/>
  <c r="K202" i="91"/>
  <c r="I202" i="91"/>
  <c r="K201" i="91"/>
  <c r="I201" i="91"/>
  <c r="K200" i="91"/>
  <c r="I200" i="91"/>
  <c r="K199" i="91"/>
  <c r="I199" i="91"/>
  <c r="K198" i="91"/>
  <c r="I198" i="91"/>
  <c r="K197" i="91"/>
  <c r="I197" i="91"/>
  <c r="K196" i="91"/>
  <c r="I196" i="91"/>
  <c r="K195" i="91"/>
  <c r="I195" i="91"/>
  <c r="K194" i="91"/>
  <c r="I194" i="91"/>
  <c r="K193" i="91"/>
  <c r="I193" i="91"/>
  <c r="K192" i="91"/>
  <c r="I192" i="91"/>
  <c r="K190" i="91"/>
  <c r="I190" i="91"/>
  <c r="K189" i="91"/>
  <c r="I189" i="91"/>
  <c r="K188" i="91"/>
  <c r="I188" i="91"/>
  <c r="K187" i="91"/>
  <c r="I187" i="91"/>
  <c r="K186" i="91"/>
  <c r="I186" i="91"/>
  <c r="K185" i="91"/>
  <c r="I185" i="91"/>
  <c r="K184" i="91"/>
  <c r="I184" i="91"/>
  <c r="K183" i="91"/>
  <c r="I183" i="91"/>
  <c r="K182" i="91"/>
  <c r="I182" i="91"/>
  <c r="K181" i="91"/>
  <c r="I181" i="91"/>
  <c r="K180" i="91"/>
  <c r="I180" i="91"/>
  <c r="J177" i="91"/>
  <c r="J175" i="91"/>
  <c r="J173" i="91"/>
  <c r="J171" i="91"/>
  <c r="J169" i="91"/>
  <c r="J167" i="91"/>
  <c r="J165" i="91"/>
  <c r="E177" i="91"/>
  <c r="E176" i="91"/>
  <c r="E175" i="91"/>
  <c r="E174" i="91"/>
  <c r="E173" i="91"/>
  <c r="E172" i="91"/>
  <c r="E171" i="91"/>
  <c r="E170" i="91"/>
  <c r="E169" i="91"/>
  <c r="E168" i="91"/>
  <c r="E167" i="91"/>
  <c r="E166" i="91"/>
  <c r="E165" i="91"/>
  <c r="E164" i="91"/>
  <c r="J163" i="91"/>
  <c r="J158" i="91"/>
  <c r="J156" i="91"/>
  <c r="J154" i="91"/>
  <c r="J152" i="91"/>
  <c r="J150" i="91"/>
  <c r="J148" i="91"/>
  <c r="J146" i="91"/>
  <c r="J144" i="91"/>
  <c r="J142" i="91"/>
  <c r="J140" i="91"/>
  <c r="J138" i="91"/>
  <c r="J136" i="91"/>
  <c r="J134" i="91"/>
  <c r="J132" i="91"/>
  <c r="E163" i="91"/>
  <c r="E162" i="91"/>
  <c r="E158" i="91"/>
  <c r="E157" i="91"/>
  <c r="E155" i="91"/>
  <c r="E154" i="91"/>
  <c r="E153" i="91"/>
  <c r="E152" i="91"/>
  <c r="E151" i="91"/>
  <c r="E150" i="91"/>
  <c r="E149" i="91"/>
  <c r="E148" i="91"/>
  <c r="E147" i="91"/>
  <c r="E146" i="91"/>
  <c r="E145" i="91"/>
  <c r="E144" i="91"/>
  <c r="E143" i="91"/>
  <c r="E142" i="91"/>
  <c r="E141" i="91"/>
  <c r="E140" i="91"/>
  <c r="E139" i="91"/>
  <c r="E138" i="91"/>
  <c r="E137" i="91"/>
  <c r="E136" i="91"/>
  <c r="E135" i="91"/>
  <c r="E134" i="91"/>
  <c r="E133" i="91"/>
  <c r="E132" i="91"/>
  <c r="E131" i="91"/>
  <c r="J127" i="91"/>
  <c r="J125" i="91"/>
  <c r="J123" i="91"/>
  <c r="J121" i="91"/>
  <c r="J119" i="91"/>
  <c r="J117" i="91"/>
  <c r="J115" i="91"/>
  <c r="J113" i="91"/>
  <c r="J111" i="91"/>
  <c r="J109" i="91"/>
  <c r="J107" i="91"/>
  <c r="J105" i="91"/>
  <c r="J103" i="91"/>
  <c r="J101" i="91"/>
  <c r="J96" i="91"/>
  <c r="E127" i="91"/>
  <c r="E126" i="91"/>
  <c r="E125" i="91"/>
  <c r="E124" i="91"/>
  <c r="E123" i="91"/>
  <c r="E122" i="91"/>
  <c r="E121" i="91"/>
  <c r="E120" i="91"/>
  <c r="E119" i="91"/>
  <c r="E118" i="91"/>
  <c r="E117" i="91"/>
  <c r="E116" i="91"/>
  <c r="E115" i="91"/>
  <c r="E114" i="91"/>
  <c r="E113" i="91"/>
  <c r="E112" i="91"/>
  <c r="E111" i="91"/>
  <c r="E110" i="91"/>
  <c r="E109" i="91"/>
  <c r="E108" i="91"/>
  <c r="E107" i="91"/>
  <c r="E106" i="91"/>
  <c r="E105" i="91"/>
  <c r="E104" i="91"/>
  <c r="E103" i="91"/>
  <c r="E102" i="91"/>
  <c r="E100" i="91"/>
  <c r="E96" i="91"/>
  <c r="J94" i="91"/>
  <c r="J92" i="91"/>
  <c r="J90" i="91"/>
  <c r="J88" i="91"/>
  <c r="J86" i="91"/>
  <c r="J84" i="91"/>
  <c r="J82" i="91"/>
  <c r="J80" i="91"/>
  <c r="J78" i="91"/>
  <c r="J76" i="91"/>
  <c r="J74" i="91"/>
  <c r="J72" i="91"/>
  <c r="J65" i="91"/>
  <c r="E94" i="91"/>
  <c r="E93" i="91"/>
  <c r="E92" i="91"/>
  <c r="E91" i="91"/>
  <c r="E90" i="91"/>
  <c r="E89" i="91"/>
  <c r="E88" i="91"/>
  <c r="E87" i="91"/>
  <c r="E86" i="91"/>
  <c r="E85" i="91"/>
  <c r="E84" i="91"/>
  <c r="E83" i="91"/>
  <c r="E82" i="91"/>
  <c r="E81" i="91"/>
  <c r="E80" i="91"/>
  <c r="E79" i="91"/>
  <c r="E78" i="91"/>
  <c r="E77" i="91"/>
  <c r="E76" i="91"/>
  <c r="E75" i="91"/>
  <c r="E74" i="91"/>
  <c r="E73" i="91"/>
  <c r="E72" i="91"/>
  <c r="E71" i="91"/>
  <c r="E70" i="91"/>
  <c r="E69" i="91"/>
  <c r="E65" i="91"/>
  <c r="E64" i="91"/>
  <c r="J63" i="91"/>
  <c r="J61" i="91"/>
  <c r="J59" i="91"/>
  <c r="J57" i="91"/>
  <c r="J55" i="91"/>
  <c r="J53" i="91"/>
  <c r="J51" i="91"/>
  <c r="J49" i="91"/>
  <c r="J47" i="91"/>
  <c r="J45" i="91"/>
  <c r="J43" i="91"/>
  <c r="J41" i="91"/>
  <c r="J39" i="91"/>
  <c r="J34" i="91"/>
  <c r="E63" i="91"/>
  <c r="E62" i="91"/>
  <c r="E61" i="91"/>
  <c r="E60" i="91"/>
  <c r="E59" i="91"/>
  <c r="E58" i="91"/>
  <c r="E57" i="91"/>
  <c r="E56" i="91"/>
  <c r="E55" i="91"/>
  <c r="E54" i="91"/>
  <c r="E53" i="91"/>
  <c r="E52" i="91"/>
  <c r="E51" i="91"/>
  <c r="E50" i="91"/>
  <c r="E49" i="91"/>
  <c r="E48" i="91"/>
  <c r="E47" i="91"/>
  <c r="E46" i="91"/>
  <c r="E45" i="91"/>
  <c r="E44" i="91"/>
  <c r="E43" i="91"/>
  <c r="E42" i="91"/>
  <c r="E41" i="91"/>
  <c r="E40" i="91"/>
  <c r="E39" i="91"/>
  <c r="E34" i="91"/>
  <c r="E33" i="91"/>
  <c r="J32" i="91"/>
  <c r="J30" i="91"/>
  <c r="J28" i="91"/>
  <c r="J26" i="91"/>
  <c r="J24" i="91"/>
  <c r="J22" i="91"/>
  <c r="J20" i="91"/>
  <c r="J18" i="91"/>
  <c r="J16" i="91"/>
  <c r="J14" i="91"/>
  <c r="J12" i="91"/>
  <c r="J10" i="91"/>
  <c r="E32" i="91"/>
  <c r="E31" i="91"/>
  <c r="E29" i="91"/>
  <c r="E28" i="91"/>
  <c r="E27" i="91"/>
  <c r="E26" i="91"/>
  <c r="E25" i="91"/>
  <c r="E24" i="91"/>
  <c r="E23" i="91"/>
  <c r="E22" i="91"/>
  <c r="E21" i="91"/>
  <c r="E20" i="91"/>
  <c r="E19" i="91"/>
  <c r="E18" i="91"/>
  <c r="E17" i="91"/>
  <c r="E16" i="91"/>
  <c r="E15" i="91"/>
  <c r="E14" i="91"/>
  <c r="E13" i="91"/>
  <c r="E12" i="91"/>
  <c r="E11" i="91"/>
  <c r="E10" i="91"/>
  <c r="E9" i="91"/>
  <c r="J8" i="91"/>
  <c r="E8" i="91"/>
  <c r="G66" i="92" l="1"/>
  <c r="G61" i="92"/>
  <c r="H61" i="92"/>
  <c r="G60" i="92"/>
  <c r="I73" i="91"/>
  <c r="I81" i="91"/>
  <c r="I89" i="91"/>
  <c r="I7" i="91"/>
  <c r="I9" i="91"/>
  <c r="I170" i="91"/>
  <c r="I11" i="91"/>
  <c r="I15" i="91"/>
  <c r="I19" i="91"/>
  <c r="I23" i="91"/>
  <c r="I27" i="91"/>
  <c r="I31" i="91"/>
  <c r="I38" i="91"/>
  <c r="I42" i="91"/>
  <c r="I46" i="91"/>
  <c r="I50" i="91"/>
  <c r="I54" i="91"/>
  <c r="I58" i="91"/>
  <c r="I62" i="91"/>
  <c r="I64" i="91"/>
  <c r="I71" i="91"/>
  <c r="I75" i="91"/>
  <c r="I79" i="91"/>
  <c r="I83" i="91"/>
  <c r="I87" i="91"/>
  <c r="I91" i="91"/>
  <c r="I100" i="91"/>
  <c r="I104" i="91"/>
  <c r="I108" i="91"/>
  <c r="I112" i="91"/>
  <c r="I116" i="91"/>
  <c r="I120" i="91"/>
  <c r="I124" i="91"/>
  <c r="I164" i="91"/>
  <c r="I168" i="91"/>
  <c r="I172" i="91"/>
  <c r="I176" i="91"/>
  <c r="I131" i="91"/>
  <c r="I135" i="91"/>
  <c r="I139" i="91"/>
  <c r="I143" i="91"/>
  <c r="I147" i="91"/>
  <c r="I151" i="91"/>
  <c r="I155" i="91"/>
  <c r="I162" i="91"/>
  <c r="I133" i="91"/>
  <c r="I137" i="91"/>
  <c r="I141" i="91"/>
  <c r="I145" i="91"/>
  <c r="I149" i="91"/>
  <c r="I153" i="91"/>
  <c r="I157" i="91"/>
  <c r="I13" i="91"/>
  <c r="I17" i="91"/>
  <c r="I21" i="91"/>
  <c r="I25" i="91"/>
  <c r="I29" i="91"/>
  <c r="I33" i="91"/>
  <c r="I40" i="91"/>
  <c r="I44" i="91"/>
  <c r="I48" i="91"/>
  <c r="I52" i="91"/>
  <c r="I56" i="91"/>
  <c r="I60" i="91"/>
  <c r="I69" i="91"/>
  <c r="I77" i="91"/>
  <c r="I85" i="91"/>
  <c r="I93" i="91"/>
  <c r="I95" i="91"/>
  <c r="I102" i="91"/>
  <c r="I106" i="91"/>
  <c r="I110" i="91"/>
  <c r="I114" i="91"/>
  <c r="I118" i="91"/>
  <c r="I122" i="91"/>
  <c r="I126" i="91"/>
  <c r="I166" i="91"/>
  <c r="I174" i="91"/>
  <c r="J10" i="66"/>
  <c r="E10" i="66"/>
  <c r="E9" i="66"/>
  <c r="J8" i="66"/>
  <c r="E8" i="66"/>
  <c r="E7" i="66"/>
  <c r="X3" i="89"/>
  <c r="W3" i="89"/>
  <c r="V3" i="89"/>
  <c r="U3" i="89"/>
  <c r="T3" i="89"/>
  <c r="S3" i="89"/>
  <c r="R3" i="89"/>
  <c r="Q3" i="89"/>
  <c r="Y7" i="89" l="1"/>
  <c r="Y19" i="89"/>
  <c r="H9" i="66"/>
  <c r="H7" i="66"/>
  <c r="Y10" i="89"/>
  <c r="Y14" i="89"/>
  <c r="Y16" i="89"/>
  <c r="Y11" i="89"/>
  <c r="Y17" i="89"/>
  <c r="Y18" i="89"/>
  <c r="Y8" i="89"/>
  <c r="Y25" i="89"/>
  <c r="Y5" i="89"/>
  <c r="Y9" i="89"/>
  <c r="Y12" i="89"/>
  <c r="Y20" i="89"/>
  <c r="Y6" i="89"/>
  <c r="Y13" i="89"/>
  <c r="Y15" i="89"/>
  <c r="Y22" i="89"/>
  <c r="Y26" i="89"/>
  <c r="Y23" i="89"/>
  <c r="Y27" i="89"/>
  <c r="Y24" i="89"/>
  <c r="Y28" i="89"/>
  <c r="H10" i="89" l="1"/>
  <c r="I10" i="89" s="1"/>
  <c r="AK33" i="65" l="1"/>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C33" i="65"/>
  <c r="B33" i="65"/>
  <c r="A33"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D32" i="65"/>
  <c r="C32" i="65"/>
  <c r="B32" i="65"/>
  <c r="A32" i="65"/>
  <c r="W41" i="65"/>
  <c r="U40" i="65"/>
  <c r="T40" i="65"/>
  <c r="S40" i="65"/>
  <c r="R40" i="65"/>
  <c r="W18" i="65"/>
  <c r="K18" i="65"/>
  <c r="B18" i="65"/>
  <c r="B16" i="69" l="1"/>
  <c r="P40" i="65"/>
  <c r="O40" i="65"/>
  <c r="M40" i="65"/>
  <c r="L40" i="65"/>
  <c r="N23" i="65"/>
  <c r="L15" i="65"/>
  <c r="L14" i="65"/>
  <c r="L13" i="65"/>
  <c r="E67" i="62" l="1"/>
  <c r="D67" i="62"/>
  <c r="E27" i="62"/>
  <c r="E93" i="88" l="1"/>
  <c r="D95" i="88"/>
  <c r="E95" i="88"/>
  <c r="E62" i="88"/>
  <c r="E63" i="88"/>
  <c r="E64" i="88"/>
  <c r="E65" i="88"/>
  <c r="E66" i="88"/>
  <c r="E67" i="88"/>
  <c r="E68" i="88"/>
  <c r="E69" i="88"/>
  <c r="E70" i="88"/>
  <c r="E71" i="88"/>
  <c r="E73" i="88"/>
  <c r="E74" i="88"/>
  <c r="E75" i="88"/>
  <c r="E76" i="88"/>
  <c r="E77" i="88"/>
  <c r="E78" i="88"/>
  <c r="E79" i="88"/>
  <c r="E80" i="88"/>
  <c r="E81" i="88"/>
  <c r="E82" i="88"/>
  <c r="E83" i="88"/>
  <c r="E84" i="88"/>
  <c r="E85" i="88"/>
  <c r="E86" i="88"/>
  <c r="E87" i="88"/>
  <c r="E88" i="88"/>
  <c r="E89" i="88"/>
  <c r="E61" i="88"/>
  <c r="E39" i="88"/>
  <c r="E40" i="88"/>
  <c r="E41" i="88"/>
  <c r="E42" i="88"/>
  <c r="E43" i="88"/>
  <c r="E44" i="88"/>
  <c r="E45" i="88"/>
  <c r="E46" i="88"/>
  <c r="E47" i="88"/>
  <c r="E48" i="88"/>
  <c r="E49" i="88"/>
  <c r="E50" i="88"/>
  <c r="E51" i="88"/>
  <c r="E52" i="88"/>
  <c r="E53" i="88"/>
  <c r="E54" i="88"/>
  <c r="E55" i="88"/>
  <c r="E56" i="88"/>
  <c r="E57" i="88"/>
  <c r="E58" i="88"/>
  <c r="E59" i="88"/>
  <c r="E38" i="88"/>
  <c r="E10" i="88"/>
  <c r="E11" i="88"/>
  <c r="E12" i="88"/>
  <c r="E13" i="88"/>
  <c r="E14" i="88"/>
  <c r="E15" i="88"/>
  <c r="E16" i="88"/>
  <c r="E17" i="88"/>
  <c r="E18" i="88"/>
  <c r="E19" i="88"/>
  <c r="E20" i="88"/>
  <c r="E21" i="88"/>
  <c r="E22" i="88"/>
  <c r="E24" i="88"/>
  <c r="E25" i="88"/>
  <c r="E26" i="88"/>
  <c r="E27" i="88"/>
  <c r="E29" i="88"/>
  <c r="E30" i="88"/>
  <c r="E31" i="88"/>
  <c r="E32" i="88"/>
  <c r="E34" i="88"/>
  <c r="E35" i="88"/>
  <c r="E36" i="88"/>
  <c r="E8" i="88"/>
  <c r="D94" i="88"/>
  <c r="D62" i="88"/>
  <c r="D63" i="88"/>
  <c r="D64" i="88"/>
  <c r="D65" i="88"/>
  <c r="D66" i="88"/>
  <c r="D67" i="88"/>
  <c r="D68" i="88"/>
  <c r="D69" i="88"/>
  <c r="D70" i="88"/>
  <c r="D71" i="88"/>
  <c r="D73" i="88"/>
  <c r="D74" i="88"/>
  <c r="D75" i="88"/>
  <c r="D76" i="88"/>
  <c r="D77" i="88"/>
  <c r="D78" i="88"/>
  <c r="D79" i="88"/>
  <c r="D80" i="88"/>
  <c r="D81" i="88"/>
  <c r="D82" i="88"/>
  <c r="D83" i="88"/>
  <c r="D84" i="88"/>
  <c r="D85" i="88"/>
  <c r="D86" i="88"/>
  <c r="D87" i="88"/>
  <c r="D88" i="88"/>
  <c r="D89" i="88"/>
  <c r="D61" i="88"/>
  <c r="D39" i="88"/>
  <c r="D40" i="88"/>
  <c r="D41" i="88"/>
  <c r="D42" i="88"/>
  <c r="D43" i="88"/>
  <c r="D44" i="88"/>
  <c r="D45" i="88"/>
  <c r="D46" i="88"/>
  <c r="D47" i="88"/>
  <c r="D48" i="88"/>
  <c r="D49" i="88"/>
  <c r="D50" i="88"/>
  <c r="D51" i="88"/>
  <c r="D52" i="88"/>
  <c r="D53" i="88"/>
  <c r="D54" i="88"/>
  <c r="D55" i="88"/>
  <c r="D56" i="88"/>
  <c r="D57" i="88"/>
  <c r="D58" i="88"/>
  <c r="D59" i="88"/>
  <c r="D38" i="88"/>
  <c r="D36" i="88"/>
  <c r="D29" i="88"/>
  <c r="D30" i="88"/>
  <c r="D31" i="88"/>
  <c r="D32" i="88"/>
  <c r="D34" i="88"/>
  <c r="D35" i="88"/>
  <c r="D10" i="88"/>
  <c r="D11" i="88"/>
  <c r="D12" i="88"/>
  <c r="D13" i="88"/>
  <c r="D14" i="88"/>
  <c r="D15" i="88"/>
  <c r="D16" i="88"/>
  <c r="D17" i="88"/>
  <c r="D18" i="88"/>
  <c r="D19" i="88"/>
  <c r="D20" i="88"/>
  <c r="D21" i="88"/>
  <c r="D22" i="88"/>
  <c r="D24" i="88"/>
  <c r="D25" i="88"/>
  <c r="D26" i="88"/>
  <c r="D27" i="88"/>
  <c r="D8" i="88"/>
  <c r="D64" i="62"/>
  <c r="D60" i="88" s="1"/>
  <c r="D27" i="62"/>
  <c r="D23" i="88" s="1"/>
  <c r="A40" i="65" l="1"/>
  <c r="AK22" i="84" l="1"/>
  <c r="AJ22" i="84"/>
  <c r="AI22" i="84"/>
  <c r="AH22" i="84"/>
  <c r="AG22" i="84"/>
  <c r="AF22" i="84"/>
  <c r="AE22" i="84"/>
  <c r="AD22" i="84"/>
  <c r="AC22" i="84"/>
  <c r="AB22" i="84"/>
  <c r="AA22" i="84"/>
  <c r="Z22" i="84"/>
  <c r="Y22" i="84"/>
  <c r="X22" i="84"/>
  <c r="W22" i="84"/>
  <c r="V22" i="84"/>
  <c r="U22" i="84"/>
  <c r="T22" i="84"/>
  <c r="S22" i="84"/>
  <c r="R22" i="84"/>
  <c r="Q22" i="84"/>
  <c r="P22" i="84"/>
  <c r="O22" i="84"/>
  <c r="N22" i="84"/>
  <c r="M22" i="84"/>
  <c r="L22" i="84"/>
  <c r="K22" i="84"/>
  <c r="J22" i="84"/>
  <c r="I22" i="84"/>
  <c r="H22" i="84"/>
  <c r="G22" i="84"/>
  <c r="F22" i="84"/>
  <c r="E22" i="84"/>
  <c r="D22" i="84"/>
  <c r="C22" i="84"/>
  <c r="B22" i="84"/>
  <c r="A22" i="84"/>
  <c r="AK21" i="84"/>
  <c r="AJ21" i="84"/>
  <c r="AI21" i="84"/>
  <c r="AH21" i="84"/>
  <c r="AG21" i="84"/>
  <c r="AF21" i="84"/>
  <c r="AE21" i="84"/>
  <c r="AD21" i="84"/>
  <c r="AC21" i="84"/>
  <c r="AB21" i="84"/>
  <c r="AA21" i="84"/>
  <c r="Z21" i="84"/>
  <c r="Y21" i="84"/>
  <c r="X21" i="84"/>
  <c r="W21" i="84"/>
  <c r="V21" i="84"/>
  <c r="U21" i="84"/>
  <c r="T21" i="84"/>
  <c r="S21" i="84"/>
  <c r="R21" i="84"/>
  <c r="Q21" i="84"/>
  <c r="P21" i="84"/>
  <c r="O21" i="84"/>
  <c r="N21" i="84"/>
  <c r="M21" i="84"/>
  <c r="L21" i="84"/>
  <c r="K21" i="84"/>
  <c r="J21" i="84"/>
  <c r="I21" i="84"/>
  <c r="H21" i="84"/>
  <c r="G21" i="84"/>
  <c r="F21" i="84"/>
  <c r="E21" i="84"/>
  <c r="D21" i="84"/>
  <c r="C21" i="84"/>
  <c r="B21" i="84"/>
  <c r="A21" i="84"/>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1" i="83"/>
  <c r="A21"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20" i="83"/>
  <c r="A20" i="83"/>
  <c r="AK20" i="75"/>
  <c r="AJ20" i="75"/>
  <c r="AI20" i="75"/>
  <c r="AH20" i="75"/>
  <c r="AG20" i="75"/>
  <c r="AF20" i="75"/>
  <c r="AE20" i="75"/>
  <c r="AD20" i="75"/>
  <c r="AC20" i="75"/>
  <c r="AB20" i="75"/>
  <c r="AA20" i="75"/>
  <c r="Z20" i="75"/>
  <c r="Y20" i="75"/>
  <c r="X20" i="75"/>
  <c r="W20" i="75"/>
  <c r="V20" i="75"/>
  <c r="U20" i="75"/>
  <c r="T20" i="75"/>
  <c r="S20" i="75"/>
  <c r="R20" i="75"/>
  <c r="Q20" i="75"/>
  <c r="P20" i="75"/>
  <c r="O20" i="75"/>
  <c r="N20" i="75"/>
  <c r="M20" i="75"/>
  <c r="L20" i="75"/>
  <c r="K20" i="75"/>
  <c r="J20" i="75"/>
  <c r="I20" i="75"/>
  <c r="H20" i="75"/>
  <c r="G20" i="75"/>
  <c r="F20" i="75"/>
  <c r="E20" i="75"/>
  <c r="D20" i="75"/>
  <c r="C20" i="75"/>
  <c r="B20" i="75"/>
  <c r="A20" i="75"/>
  <c r="AK19" i="75"/>
  <c r="AJ19" i="75"/>
  <c r="AI19" i="75"/>
  <c r="AH19" i="75"/>
  <c r="AG19" i="75"/>
  <c r="AF19" i="75"/>
  <c r="AE19" i="75"/>
  <c r="AD19" i="75"/>
  <c r="AC19" i="75"/>
  <c r="AB19" i="75"/>
  <c r="AA19" i="75"/>
  <c r="Z19" i="75"/>
  <c r="Y19" i="75"/>
  <c r="X19" i="75"/>
  <c r="W19" i="75"/>
  <c r="V19" i="75"/>
  <c r="U19" i="75"/>
  <c r="T19" i="75"/>
  <c r="S19" i="75"/>
  <c r="R19" i="75"/>
  <c r="Q19" i="75"/>
  <c r="P19" i="75"/>
  <c r="O19" i="75"/>
  <c r="N19" i="75"/>
  <c r="M19" i="75"/>
  <c r="L19" i="75"/>
  <c r="K19" i="75"/>
  <c r="J19" i="75"/>
  <c r="I19" i="75"/>
  <c r="H19" i="75"/>
  <c r="G19" i="75"/>
  <c r="F19" i="75"/>
  <c r="E19" i="75"/>
  <c r="D19" i="75"/>
  <c r="C19" i="75"/>
  <c r="B19" i="75"/>
  <c r="A19" i="75"/>
  <c r="AK20" i="72"/>
  <c r="AJ20" i="72"/>
  <c r="AI20" i="72"/>
  <c r="AH20" i="72"/>
  <c r="AG20" i="72"/>
  <c r="AF20" i="72"/>
  <c r="AE20" i="72"/>
  <c r="AD20" i="72"/>
  <c r="AC20" i="72"/>
  <c r="AB20" i="72"/>
  <c r="AA20" i="72"/>
  <c r="Z20" i="72"/>
  <c r="Y20" i="72"/>
  <c r="X20" i="72"/>
  <c r="W20" i="72"/>
  <c r="V20" i="72"/>
  <c r="U20" i="72"/>
  <c r="T20" i="72"/>
  <c r="S20" i="72"/>
  <c r="R20" i="72"/>
  <c r="Q20" i="72"/>
  <c r="P20" i="72"/>
  <c r="O20" i="72"/>
  <c r="N20" i="72"/>
  <c r="M20" i="72"/>
  <c r="L20" i="72"/>
  <c r="K20" i="72"/>
  <c r="J20" i="72"/>
  <c r="I20" i="72"/>
  <c r="H20" i="72"/>
  <c r="G20" i="72"/>
  <c r="F20" i="72"/>
  <c r="E20" i="72"/>
  <c r="D20" i="72"/>
  <c r="C20" i="72"/>
  <c r="B20" i="72"/>
  <c r="A20" i="72"/>
  <c r="AK19" i="72"/>
  <c r="AJ19" i="72"/>
  <c r="AI19" i="72"/>
  <c r="AH19" i="72"/>
  <c r="AG19" i="72"/>
  <c r="AF19" i="72"/>
  <c r="AE19" i="72"/>
  <c r="AD19" i="72"/>
  <c r="AC19" i="72"/>
  <c r="AB19" i="72"/>
  <c r="AA19" i="72"/>
  <c r="Z19" i="72"/>
  <c r="Y19" i="72"/>
  <c r="X19" i="72"/>
  <c r="W19" i="72"/>
  <c r="V19" i="72"/>
  <c r="U19" i="72"/>
  <c r="T19" i="72"/>
  <c r="S19" i="72"/>
  <c r="R19" i="72"/>
  <c r="Q19" i="72"/>
  <c r="P19" i="72"/>
  <c r="O19" i="72"/>
  <c r="N19" i="72"/>
  <c r="M19" i="72"/>
  <c r="L19" i="72"/>
  <c r="K19" i="72"/>
  <c r="J19" i="72"/>
  <c r="I19" i="72"/>
  <c r="H19" i="72"/>
  <c r="G19" i="72"/>
  <c r="F19" i="72"/>
  <c r="E19" i="72"/>
  <c r="D19" i="72"/>
  <c r="C19" i="72"/>
  <c r="B19" i="72"/>
  <c r="A19" i="72"/>
  <c r="AK20" i="85"/>
  <c r="AJ20" i="85"/>
  <c r="AI20" i="85"/>
  <c r="AH20" i="85"/>
  <c r="AG20" i="85"/>
  <c r="AF20" i="85"/>
  <c r="AE20" i="85"/>
  <c r="AD20" i="85"/>
  <c r="AC20" i="85"/>
  <c r="AB20" i="85"/>
  <c r="AA20" i="85"/>
  <c r="Z20" i="85"/>
  <c r="Y20" i="85"/>
  <c r="X20" i="85"/>
  <c r="W20" i="85"/>
  <c r="V20" i="85"/>
  <c r="U20" i="85"/>
  <c r="T20" i="85"/>
  <c r="S20" i="85"/>
  <c r="R20" i="85"/>
  <c r="Q20" i="85"/>
  <c r="P20" i="85"/>
  <c r="O20" i="85"/>
  <c r="N20" i="85"/>
  <c r="M20" i="85"/>
  <c r="L20" i="85"/>
  <c r="K20" i="85"/>
  <c r="J20" i="85"/>
  <c r="I20" i="85"/>
  <c r="H20" i="85"/>
  <c r="G20" i="85"/>
  <c r="F20" i="85"/>
  <c r="E20" i="85"/>
  <c r="D20" i="85"/>
  <c r="C20" i="85"/>
  <c r="B20" i="85"/>
  <c r="A20" i="85"/>
  <c r="AK19" i="85"/>
  <c r="AJ19" i="85"/>
  <c r="AI19" i="85"/>
  <c r="AH19" i="85"/>
  <c r="AG19" i="85"/>
  <c r="AF19" i="85"/>
  <c r="AE19" i="85"/>
  <c r="AD19" i="85"/>
  <c r="AC19" i="85"/>
  <c r="AB19" i="85"/>
  <c r="AA19" i="85"/>
  <c r="Z19" i="85"/>
  <c r="Y19" i="85"/>
  <c r="X19" i="85"/>
  <c r="W19" i="85"/>
  <c r="V19" i="85"/>
  <c r="U19" i="85"/>
  <c r="T19" i="85"/>
  <c r="S19" i="85"/>
  <c r="R19" i="85"/>
  <c r="Q19" i="85"/>
  <c r="P19" i="85"/>
  <c r="O19" i="85"/>
  <c r="N19" i="85"/>
  <c r="M19" i="85"/>
  <c r="L19" i="85"/>
  <c r="K19" i="85"/>
  <c r="J19" i="85"/>
  <c r="I19" i="85"/>
  <c r="H19" i="85"/>
  <c r="G19" i="85"/>
  <c r="F19" i="85"/>
  <c r="E19" i="85"/>
  <c r="D19" i="85"/>
  <c r="C19" i="85"/>
  <c r="B19" i="85"/>
  <c r="A19" i="85"/>
  <c r="AK20" i="67"/>
  <c r="AJ20" i="67"/>
  <c r="AI20" i="67"/>
  <c r="AH20" i="67"/>
  <c r="AG20" i="67"/>
  <c r="AF20" i="67"/>
  <c r="AE20" i="67"/>
  <c r="AD20" i="67"/>
  <c r="AC20" i="67"/>
  <c r="AB20" i="67"/>
  <c r="AA20" i="67"/>
  <c r="Z20" i="67"/>
  <c r="Y20" i="67"/>
  <c r="X20" i="67"/>
  <c r="W20" i="67"/>
  <c r="V20" i="67"/>
  <c r="U20" i="67"/>
  <c r="T20" i="67"/>
  <c r="S20" i="67"/>
  <c r="R20" i="67"/>
  <c r="Q20" i="67"/>
  <c r="P20" i="67"/>
  <c r="O20" i="67"/>
  <c r="N20" i="67"/>
  <c r="M20" i="67"/>
  <c r="L20" i="67"/>
  <c r="K20" i="67"/>
  <c r="J20" i="67"/>
  <c r="I20" i="67"/>
  <c r="H20" i="67"/>
  <c r="G20" i="67"/>
  <c r="F20" i="67"/>
  <c r="E20" i="67"/>
  <c r="D20" i="67"/>
  <c r="C20" i="67"/>
  <c r="B20" i="67"/>
  <c r="A20" i="67"/>
  <c r="AK19" i="67"/>
  <c r="AJ19" i="67"/>
  <c r="AI19" i="67"/>
  <c r="AH19" i="67"/>
  <c r="AG19" i="67"/>
  <c r="AF19" i="67"/>
  <c r="AE19" i="67"/>
  <c r="AD19" i="67"/>
  <c r="AC19" i="67"/>
  <c r="AB19" i="67"/>
  <c r="AA19" i="67"/>
  <c r="Z19" i="67"/>
  <c r="Y19" i="67"/>
  <c r="X19" i="67"/>
  <c r="W19" i="67"/>
  <c r="V19" i="67"/>
  <c r="U19" i="67"/>
  <c r="T19" i="67"/>
  <c r="S19" i="67"/>
  <c r="R19" i="67"/>
  <c r="Q19" i="67"/>
  <c r="P19" i="67"/>
  <c r="O19" i="67"/>
  <c r="N19" i="67"/>
  <c r="M19" i="67"/>
  <c r="L19" i="67"/>
  <c r="K19" i="67"/>
  <c r="J19" i="67"/>
  <c r="I19" i="67"/>
  <c r="H19" i="67"/>
  <c r="G19" i="67"/>
  <c r="F19" i="67"/>
  <c r="E19" i="67"/>
  <c r="D19" i="67"/>
  <c r="C19" i="67"/>
  <c r="B19" i="67"/>
  <c r="A19" i="67"/>
  <c r="AK23" i="65"/>
  <c r="AJ23" i="65"/>
  <c r="AI23" i="65"/>
  <c r="AH23" i="65"/>
  <c r="AG23" i="65"/>
  <c r="AF23" i="65"/>
  <c r="AE23" i="65"/>
  <c r="AD23" i="65"/>
  <c r="AC23" i="65"/>
  <c r="AB23" i="65"/>
  <c r="AA23" i="65"/>
  <c r="Z23" i="65"/>
  <c r="Y23" i="65"/>
  <c r="X23" i="65"/>
  <c r="W23" i="65"/>
  <c r="V23" i="65"/>
  <c r="U23" i="65"/>
  <c r="T23" i="65"/>
  <c r="S23" i="65"/>
  <c r="R23" i="65"/>
  <c r="Q23" i="65"/>
  <c r="P23" i="65"/>
  <c r="O23" i="65"/>
  <c r="M23" i="65"/>
  <c r="L23" i="65"/>
  <c r="K23" i="65"/>
  <c r="J23" i="65"/>
  <c r="I23" i="65"/>
  <c r="H23" i="65"/>
  <c r="G23" i="65"/>
  <c r="F23" i="65"/>
  <c r="E23" i="65"/>
  <c r="D23" i="65"/>
  <c r="C23" i="65"/>
  <c r="B23" i="65"/>
  <c r="A23" i="65"/>
  <c r="AK22" i="65"/>
  <c r="AJ22" i="65"/>
  <c r="AI22" i="65"/>
  <c r="AH22" i="65"/>
  <c r="D20" i="61" l="1"/>
  <c r="D63" i="61"/>
  <c r="E63" i="61"/>
  <c r="E62" i="61"/>
  <c r="D62" i="61"/>
  <c r="E56" i="61"/>
  <c r="D56" i="61"/>
  <c r="D37" i="61"/>
  <c r="E37" i="61"/>
  <c r="E54" i="61" s="1"/>
  <c r="E20" i="61"/>
  <c r="E16" i="61"/>
  <c r="D16" i="61"/>
  <c r="E12" i="61"/>
  <c r="D12" i="61"/>
  <c r="E11" i="61"/>
  <c r="D11" i="61"/>
  <c r="G70" i="60"/>
  <c r="F70" i="60"/>
  <c r="E70" i="60"/>
  <c r="D70" i="60"/>
  <c r="G64" i="60"/>
  <c r="E64" i="60"/>
  <c r="E55" i="60"/>
  <c r="G55" i="60"/>
  <c r="E47" i="60"/>
  <c r="G47" i="60"/>
  <c r="G40" i="60"/>
  <c r="E40" i="60"/>
  <c r="D40" i="60"/>
  <c r="G30" i="60"/>
  <c r="E30" i="60"/>
  <c r="G20" i="60"/>
  <c r="E20" i="60"/>
  <c r="D20" i="60"/>
  <c r="G12" i="60"/>
  <c r="E12" i="60"/>
  <c r="D12" i="60"/>
  <c r="E11" i="60" l="1"/>
  <c r="E19" i="61"/>
  <c r="E34" i="61" s="1"/>
  <c r="D66" i="61"/>
  <c r="E66" i="61"/>
  <c r="D19" i="61"/>
  <c r="D34" i="61" s="1"/>
  <c r="D54" i="61"/>
  <c r="E39" i="60"/>
  <c r="E10" i="60" s="1"/>
  <c r="E75" i="60" s="1"/>
  <c r="G11" i="60"/>
  <c r="F12" i="60"/>
  <c r="F20" i="60"/>
  <c r="F30" i="60"/>
  <c r="F40" i="60"/>
  <c r="G39" i="60"/>
  <c r="F47" i="60"/>
  <c r="F55" i="60"/>
  <c r="F64" i="60"/>
  <c r="D47" i="60"/>
  <c r="D55" i="60"/>
  <c r="D30" i="60"/>
  <c r="D11" i="60" s="1"/>
  <c r="D64" i="60"/>
  <c r="G10" i="60" l="1"/>
  <c r="G75" i="60" s="1"/>
  <c r="D67" i="61"/>
  <c r="E67" i="61"/>
  <c r="E59" i="61"/>
  <c r="E69" i="61" s="1"/>
  <c r="F39" i="60"/>
  <c r="D39" i="60"/>
  <c r="D10" i="60" s="1"/>
  <c r="D75" i="60" s="1"/>
  <c r="F11" i="60"/>
  <c r="D59" i="61" l="1"/>
  <c r="D69" i="61" s="1"/>
  <c r="F10" i="60"/>
  <c r="F75" i="60" s="1"/>
  <c r="D5" i="71" l="1"/>
  <c r="D5" i="86" s="1"/>
  <c r="P3" i="71"/>
  <c r="AK38" i="87" l="1"/>
  <c r="AJ38" i="87"/>
  <c r="AI38" i="87"/>
  <c r="AH38" i="87"/>
  <c r="AG38" i="87"/>
  <c r="AF38" i="87"/>
  <c r="AE38" i="87"/>
  <c r="AD38" i="87"/>
  <c r="AB38" i="87"/>
  <c r="AA38" i="87"/>
  <c r="Z38" i="87"/>
  <c r="Y38" i="87"/>
  <c r="X38" i="87"/>
  <c r="W38" i="87"/>
  <c r="V38" i="87"/>
  <c r="T38" i="87"/>
  <c r="S38" i="87"/>
  <c r="R38" i="87"/>
  <c r="Q38" i="87"/>
  <c r="P38" i="87"/>
  <c r="O38" i="87"/>
  <c r="N38" i="87"/>
  <c r="M38" i="87"/>
  <c r="F37" i="87"/>
  <c r="C37" i="87"/>
  <c r="F34" i="87"/>
  <c r="C34" i="87"/>
  <c r="AK29" i="87"/>
  <c r="AJ29" i="87"/>
  <c r="AI29" i="87"/>
  <c r="AH29" i="87"/>
  <c r="AG29" i="87"/>
  <c r="AF29" i="87"/>
  <c r="AE29" i="87"/>
  <c r="AD29" i="87"/>
  <c r="AC29" i="87"/>
  <c r="AB29" i="87"/>
  <c r="S29" i="87"/>
  <c r="O29" i="87"/>
  <c r="E29" i="87"/>
  <c r="A29" i="87"/>
  <c r="AK20" i="87" l="1"/>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A20" i="87"/>
  <c r="AK19" i="87"/>
  <c r="AJ19" i="87"/>
  <c r="AI19" i="87"/>
  <c r="AH19" i="87"/>
  <c r="L15" i="87"/>
  <c r="L14" i="87"/>
  <c r="F15" i="87"/>
  <c r="C15" i="87"/>
  <c r="U4" i="87"/>
  <c r="R4" i="87"/>
  <c r="AG1426" i="86" l="1"/>
  <c r="AF1426" i="86"/>
  <c r="AE1426" i="86"/>
  <c r="AC1426" i="86"/>
  <c r="AB1426" i="86"/>
  <c r="AA1426" i="86"/>
  <c r="Z1426" i="86"/>
  <c r="Y1426" i="86"/>
  <c r="X1426" i="86"/>
  <c r="W1426" i="86"/>
  <c r="V1426" i="86"/>
  <c r="U1426" i="86"/>
  <c r="T1426" i="86"/>
  <c r="S1426" i="86"/>
  <c r="R1426" i="86"/>
  <c r="Q1426" i="86"/>
  <c r="P1426" i="86"/>
  <c r="O1426" i="86"/>
  <c r="N1426" i="86"/>
  <c r="AG1449" i="86"/>
  <c r="AF1449" i="86"/>
  <c r="AE1449" i="86"/>
  <c r="AC1449" i="86"/>
  <c r="AB1449" i="86"/>
  <c r="AA1449" i="86"/>
  <c r="Z1449" i="86"/>
  <c r="Y1449" i="86"/>
  <c r="X1449" i="86"/>
  <c r="W1449" i="86"/>
  <c r="V1449" i="86"/>
  <c r="U1449" i="86"/>
  <c r="T1449" i="86"/>
  <c r="S1449" i="86"/>
  <c r="R1449" i="86"/>
  <c r="Q1449" i="86"/>
  <c r="P1449" i="86"/>
  <c r="O1449" i="86"/>
  <c r="N1449" i="86"/>
  <c r="AD1231" i="71"/>
  <c r="AL1190" i="71" s="1"/>
  <c r="AD1208" i="71"/>
  <c r="AM1190" i="71" s="1"/>
  <c r="AG979" i="86"/>
  <c r="AF979" i="86"/>
  <c r="AE979" i="86"/>
  <c r="AD979" i="86"/>
  <c r="AC979" i="86"/>
  <c r="AB979" i="86"/>
  <c r="AA979" i="86"/>
  <c r="Z979" i="86"/>
  <c r="Y979" i="86"/>
  <c r="X979" i="86"/>
  <c r="W979" i="86"/>
  <c r="V979" i="86"/>
  <c r="U979" i="86"/>
  <c r="T979" i="86"/>
  <c r="S979" i="86"/>
  <c r="R979" i="86"/>
  <c r="Q979" i="86"/>
  <c r="P979" i="86"/>
  <c r="O979" i="86"/>
  <c r="N979" i="86"/>
  <c r="AG798" i="86"/>
  <c r="AF798" i="86"/>
  <c r="AE798" i="86"/>
  <c r="AC798" i="86"/>
  <c r="AB798" i="86"/>
  <c r="AA798" i="86"/>
  <c r="Y798" i="86"/>
  <c r="X798" i="86"/>
  <c r="W798" i="86"/>
  <c r="U798" i="86"/>
  <c r="T798" i="86"/>
  <c r="S798" i="86"/>
  <c r="Q798" i="86"/>
  <c r="P798" i="86"/>
  <c r="O798" i="86"/>
  <c r="AG797" i="86"/>
  <c r="AF797" i="86"/>
  <c r="AE797" i="86"/>
  <c r="AD797" i="86"/>
  <c r="AC797" i="86"/>
  <c r="AB797" i="86"/>
  <c r="AA797" i="86"/>
  <c r="Z797" i="86"/>
  <c r="Y797" i="86"/>
  <c r="X797" i="86"/>
  <c r="W797" i="86"/>
  <c r="V797" i="86"/>
  <c r="U797" i="86"/>
  <c r="T797" i="86"/>
  <c r="S797" i="86"/>
  <c r="R797" i="86"/>
  <c r="Q797" i="86"/>
  <c r="P797" i="86"/>
  <c r="O797" i="86"/>
  <c r="N797" i="86"/>
  <c r="AG796" i="86"/>
  <c r="AF796" i="86"/>
  <c r="AE796" i="86"/>
  <c r="AD796" i="86"/>
  <c r="AC796" i="86"/>
  <c r="AB796" i="86"/>
  <c r="AA796" i="86"/>
  <c r="Z796" i="86"/>
  <c r="Y796" i="86"/>
  <c r="X796" i="86"/>
  <c r="W796" i="86"/>
  <c r="V796" i="86"/>
  <c r="U796" i="86"/>
  <c r="T796" i="86"/>
  <c r="S796" i="86"/>
  <c r="R796" i="86"/>
  <c r="Q796" i="86"/>
  <c r="P796" i="86"/>
  <c r="O796" i="86"/>
  <c r="N796" i="86"/>
  <c r="AG795" i="86"/>
  <c r="AF795" i="86"/>
  <c r="AE795" i="86"/>
  <c r="AD795" i="86"/>
  <c r="AC795" i="86"/>
  <c r="AB795" i="86"/>
  <c r="AA795" i="86"/>
  <c r="Z795" i="86"/>
  <c r="Y795" i="86"/>
  <c r="X795" i="86"/>
  <c r="W795" i="86"/>
  <c r="V795" i="86"/>
  <c r="U795" i="86"/>
  <c r="T795" i="86"/>
  <c r="S795" i="86"/>
  <c r="R795" i="86"/>
  <c r="Q795" i="86"/>
  <c r="P795" i="86"/>
  <c r="O795" i="86"/>
  <c r="N795" i="86"/>
  <c r="AG794" i="86"/>
  <c r="AF794" i="86"/>
  <c r="AE794" i="86"/>
  <c r="AD794" i="86"/>
  <c r="AC794" i="86"/>
  <c r="AB794" i="86"/>
  <c r="AA794" i="86"/>
  <c r="Z794" i="86"/>
  <c r="Y794" i="86"/>
  <c r="X794" i="86"/>
  <c r="W794" i="86"/>
  <c r="V794" i="86"/>
  <c r="U794" i="86"/>
  <c r="T794" i="86"/>
  <c r="S794" i="86"/>
  <c r="R794" i="86"/>
  <c r="Q794" i="86"/>
  <c r="P794" i="86"/>
  <c r="O794" i="86"/>
  <c r="N794" i="86"/>
  <c r="AG793" i="86"/>
  <c r="AF793" i="86"/>
  <c r="AE793" i="86"/>
  <c r="AD793" i="86"/>
  <c r="AC793" i="86"/>
  <c r="AB793" i="86"/>
  <c r="AA793" i="86"/>
  <c r="Z793" i="86"/>
  <c r="Y793" i="86"/>
  <c r="X793" i="86"/>
  <c r="W793" i="86"/>
  <c r="V793" i="86"/>
  <c r="U793" i="86"/>
  <c r="T793" i="86"/>
  <c r="S793" i="86"/>
  <c r="R793" i="86"/>
  <c r="Q793" i="86"/>
  <c r="P793" i="86"/>
  <c r="O793" i="86"/>
  <c r="N793" i="86"/>
  <c r="AG792" i="86"/>
  <c r="AF792" i="86"/>
  <c r="AE792" i="86"/>
  <c r="AD792" i="86"/>
  <c r="AC792" i="86"/>
  <c r="AB792" i="86"/>
  <c r="AA792" i="86"/>
  <c r="Z792" i="86"/>
  <c r="Y792" i="86"/>
  <c r="X792" i="86"/>
  <c r="W792" i="86"/>
  <c r="V792" i="86"/>
  <c r="U792" i="86"/>
  <c r="T792" i="86"/>
  <c r="S792" i="86"/>
  <c r="R792" i="86"/>
  <c r="Q792" i="86"/>
  <c r="P792" i="86"/>
  <c r="O792" i="86"/>
  <c r="N792" i="86"/>
  <c r="AC527" i="86"/>
  <c r="Z527" i="86"/>
  <c r="W527" i="86"/>
  <c r="T527" i="86"/>
  <c r="Q527" i="86"/>
  <c r="N527" i="86"/>
  <c r="K527" i="86"/>
  <c r="H527" i="86"/>
  <c r="AC521" i="86"/>
  <c r="Z521" i="86"/>
  <c r="W521" i="86"/>
  <c r="T521" i="86"/>
  <c r="Q521" i="86"/>
  <c r="N521" i="86"/>
  <c r="K521" i="86"/>
  <c r="H521" i="86"/>
  <c r="AC502" i="86"/>
  <c r="Z502" i="86"/>
  <c r="W502" i="86"/>
  <c r="T502" i="86"/>
  <c r="Q502" i="86"/>
  <c r="N502" i="86"/>
  <c r="K502" i="86"/>
  <c r="H502" i="86"/>
  <c r="AC496" i="86"/>
  <c r="Z496" i="86"/>
  <c r="W496" i="86"/>
  <c r="T496" i="86"/>
  <c r="Q496" i="86"/>
  <c r="N496" i="86"/>
  <c r="K496" i="86"/>
  <c r="H496" i="86"/>
  <c r="AB448" i="86"/>
  <c r="Y448" i="86"/>
  <c r="V448" i="86"/>
  <c r="S448" i="86"/>
  <c r="P448" i="86"/>
  <c r="M448" i="86"/>
  <c r="J448" i="86"/>
  <c r="AB442" i="86"/>
  <c r="Y442" i="86"/>
  <c r="V442" i="86"/>
  <c r="S442" i="86"/>
  <c r="P442" i="86"/>
  <c r="M442" i="86"/>
  <c r="J442" i="86"/>
  <c r="AB423" i="86"/>
  <c r="Y423" i="86"/>
  <c r="V423" i="86"/>
  <c r="S423" i="86"/>
  <c r="P423" i="86"/>
  <c r="M423" i="86"/>
  <c r="AB417" i="86"/>
  <c r="Y417" i="86"/>
  <c r="V417" i="86"/>
  <c r="S417" i="86"/>
  <c r="P417" i="86"/>
  <c r="AN700" i="71"/>
  <c r="AN699" i="71"/>
  <c r="AN698" i="71"/>
  <c r="AN697" i="71"/>
  <c r="AN696" i="71"/>
  <c r="AD708" i="71"/>
  <c r="AO701" i="71" s="1"/>
  <c r="Z708" i="71"/>
  <c r="Z798" i="86" s="1"/>
  <c r="V708" i="71"/>
  <c r="V798" i="86" s="1"/>
  <c r="R708" i="71"/>
  <c r="R798" i="86" s="1"/>
  <c r="N708" i="71"/>
  <c r="N798" i="86" s="1"/>
  <c r="AM451" i="71"/>
  <c r="AC455" i="71"/>
  <c r="AP451" i="71" s="1"/>
  <c r="Z455" i="71"/>
  <c r="AO451" i="71" s="1"/>
  <c r="W455" i="71"/>
  <c r="AN451" i="71" s="1"/>
  <c r="T455" i="71"/>
  <c r="Q455" i="71"/>
  <c r="AL451" i="71" s="1"/>
  <c r="N455" i="71"/>
  <c r="AK451" i="71" s="1"/>
  <c r="K455" i="71"/>
  <c r="AJ451" i="71" s="1"/>
  <c r="H455" i="71"/>
  <c r="AI451" i="71" s="1"/>
  <c r="AM445" i="71"/>
  <c r="AC449" i="71"/>
  <c r="Z449" i="71"/>
  <c r="W449" i="71"/>
  <c r="T449" i="71"/>
  <c r="T424" i="71" s="1"/>
  <c r="Q449" i="71"/>
  <c r="N449" i="71"/>
  <c r="N420" i="71" s="1"/>
  <c r="K449" i="71"/>
  <c r="K420" i="71" s="1"/>
  <c r="H449" i="71"/>
  <c r="AF454" i="71"/>
  <c r="AQ450" i="71" s="1"/>
  <c r="AF448" i="71"/>
  <c r="AQ444" i="71" s="1"/>
  <c r="AM426" i="71"/>
  <c r="AC430" i="71"/>
  <c r="AP426" i="71" s="1"/>
  <c r="Z430" i="71"/>
  <c r="AO426" i="71" s="1"/>
  <c r="W430" i="71"/>
  <c r="AN426" i="71" s="1"/>
  <c r="T430" i="71"/>
  <c r="Q430" i="71"/>
  <c r="AL426" i="71" s="1"/>
  <c r="N430" i="71"/>
  <c r="AK426" i="71" s="1"/>
  <c r="K430" i="71"/>
  <c r="AJ426" i="71" s="1"/>
  <c r="H430" i="71"/>
  <c r="AI426" i="71" s="1"/>
  <c r="AF429" i="71"/>
  <c r="AQ425" i="71" s="1"/>
  <c r="AF423" i="71"/>
  <c r="AQ419" i="71" s="1"/>
  <c r="AB391" i="71"/>
  <c r="AO387" i="71" s="1"/>
  <c r="Y391" i="71"/>
  <c r="AW358" i="71" s="1"/>
  <c r="V391" i="71"/>
  <c r="AM387" i="71" s="1"/>
  <c r="S391" i="71"/>
  <c r="AU358" i="71" s="1"/>
  <c r="P391" i="71"/>
  <c r="AK387" i="71" s="1"/>
  <c r="M391" i="71"/>
  <c r="AJ387" i="71" s="1"/>
  <c r="J391" i="71"/>
  <c r="AI387" i="71" s="1"/>
  <c r="AB385" i="71"/>
  <c r="AO381" i="71" s="1"/>
  <c r="Y385" i="71"/>
  <c r="AN381" i="71" s="1"/>
  <c r="V385" i="71"/>
  <c r="AM381" i="71" s="1"/>
  <c r="S385" i="71"/>
  <c r="AL381" i="71" s="1"/>
  <c r="P385" i="71"/>
  <c r="AK381" i="71" s="1"/>
  <c r="J385" i="71"/>
  <c r="AI381" i="71" s="1"/>
  <c r="AE390" i="71"/>
  <c r="AE384" i="71"/>
  <c r="M417" i="86" s="1"/>
  <c r="AB366" i="71"/>
  <c r="AO362" i="71" s="1"/>
  <c r="Y366" i="71"/>
  <c r="AN362" i="71" s="1"/>
  <c r="V366" i="71"/>
  <c r="AM362" i="71" s="1"/>
  <c r="S366" i="71"/>
  <c r="AL362" i="71" s="1"/>
  <c r="P366" i="71"/>
  <c r="AK362" i="71" s="1"/>
  <c r="M366" i="71"/>
  <c r="AJ362" i="71" s="1"/>
  <c r="AB360" i="71"/>
  <c r="Y360" i="71"/>
  <c r="V360" i="71"/>
  <c r="V418" i="86" s="1"/>
  <c r="S360" i="71"/>
  <c r="S418" i="86" s="1"/>
  <c r="P360" i="71"/>
  <c r="AE381" i="71"/>
  <c r="AE382" i="71"/>
  <c r="AE383" i="71"/>
  <c r="AE387" i="71"/>
  <c r="AE388" i="71"/>
  <c r="AE389" i="71"/>
  <c r="AJ381" i="71" l="1"/>
  <c r="AS352" i="71"/>
  <c r="AM420" i="71"/>
  <c r="AJ445" i="71"/>
  <c r="K424" i="71"/>
  <c r="AN445" i="71"/>
  <c r="W424" i="71"/>
  <c r="BH420" i="71" s="1"/>
  <c r="M360" i="71"/>
  <c r="M418" i="86" s="1"/>
  <c r="AI445" i="71"/>
  <c r="AL445" i="71"/>
  <c r="Q420" i="71"/>
  <c r="Q424" i="71" s="1"/>
  <c r="BF420" i="71" s="1"/>
  <c r="AP445" i="71"/>
  <c r="AC424" i="71"/>
  <c r="BJ420" i="71" s="1"/>
  <c r="AK445" i="71"/>
  <c r="N424" i="71"/>
  <c r="BE420" i="71" s="1"/>
  <c r="AO445" i="71"/>
  <c r="Z424" i="71"/>
  <c r="BI420" i="71" s="1"/>
  <c r="AP379" i="71"/>
  <c r="AE358" i="71"/>
  <c r="AP354" i="71" s="1"/>
  <c r="AP384" i="71"/>
  <c r="AP385" i="71"/>
  <c r="AP383" i="71"/>
  <c r="AR358" i="71"/>
  <c r="AP378" i="71"/>
  <c r="AE357" i="71"/>
  <c r="AP353" i="71" s="1"/>
  <c r="AP380" i="71"/>
  <c r="AP377" i="71"/>
  <c r="AE448" i="86"/>
  <c r="AF521" i="86"/>
  <c r="AF527" i="86"/>
  <c r="AD1426" i="86"/>
  <c r="AW352" i="71"/>
  <c r="BG420" i="71"/>
  <c r="AM701" i="71"/>
  <c r="V424" i="86"/>
  <c r="AF502" i="86"/>
  <c r="AF496" i="86"/>
  <c r="AN356" i="71"/>
  <c r="BF356" i="71"/>
  <c r="AO356" i="71"/>
  <c r="BG356" i="71"/>
  <c r="AP386" i="71"/>
  <c r="Y418" i="86"/>
  <c r="Y424" i="86"/>
  <c r="AM1213" i="71"/>
  <c r="AM356" i="71"/>
  <c r="BE356" i="71"/>
  <c r="AL701" i="71"/>
  <c r="S424" i="86"/>
  <c r="AE442" i="86"/>
  <c r="AD1449" i="86"/>
  <c r="AK356" i="71"/>
  <c r="BC356" i="71"/>
  <c r="AE385" i="71"/>
  <c r="AP381" i="71" s="1"/>
  <c r="AE391" i="71"/>
  <c r="AP387" i="71" s="1"/>
  <c r="AJ701" i="71"/>
  <c r="AN701" i="71"/>
  <c r="M424" i="86"/>
  <c r="AL356" i="71"/>
  <c r="BD356" i="71"/>
  <c r="AK701" i="71"/>
  <c r="P418" i="86"/>
  <c r="AB418" i="86"/>
  <c r="P424" i="86"/>
  <c r="AB424" i="86"/>
  <c r="AD798" i="86"/>
  <c r="AN387" i="71"/>
  <c r="AL387" i="71"/>
  <c r="AX352" i="71"/>
  <c r="AT352" i="71"/>
  <c r="AV358" i="71"/>
  <c r="AU352" i="71"/>
  <c r="AS358" i="71"/>
  <c r="AV352" i="71"/>
  <c r="AX358" i="71"/>
  <c r="AT358" i="71"/>
  <c r="H424" i="71" l="1"/>
  <c r="BC420" i="71" s="1"/>
  <c r="AF420" i="71"/>
  <c r="BD420" i="71"/>
  <c r="AJ356" i="71"/>
  <c r="AJ420" i="71"/>
  <c r="AL420" i="71"/>
  <c r="AK420" i="71"/>
  <c r="BB356" i="71"/>
  <c r="AO420" i="71"/>
  <c r="AN420" i="71"/>
  <c r="AP420" i="71"/>
  <c r="AE365" i="71"/>
  <c r="J423" i="86"/>
  <c r="J360" i="71"/>
  <c r="AI356" i="71" s="1"/>
  <c r="AE356" i="71"/>
  <c r="AY352" i="71" s="1"/>
  <c r="AE359" i="71"/>
  <c r="J417" i="86"/>
  <c r="AE363" i="71"/>
  <c r="AP359" i="71" s="1"/>
  <c r="AE364" i="71"/>
  <c r="AP360" i="71" s="1"/>
  <c r="J366" i="71"/>
  <c r="AE362" i="71"/>
  <c r="AY358" i="71" s="1"/>
  <c r="AR352" i="71"/>
  <c r="AI420" i="71" l="1"/>
  <c r="AP355" i="71"/>
  <c r="AE417" i="86"/>
  <c r="AP352" i="71"/>
  <c r="AE360" i="71"/>
  <c r="J418" i="86"/>
  <c r="BA356" i="71"/>
  <c r="AP358" i="71"/>
  <c r="AE366" i="71"/>
  <c r="AI362" i="71"/>
  <c r="J424" i="86"/>
  <c r="AP361" i="71"/>
  <c r="AE423" i="86"/>
  <c r="V3" i="71"/>
  <c r="U3" i="71"/>
  <c r="T3" i="71"/>
  <c r="S3" i="71"/>
  <c r="R3" i="71"/>
  <c r="Q3" i="71"/>
  <c r="O3" i="71"/>
  <c r="N3" i="71"/>
  <c r="M3" i="71"/>
  <c r="AP362" i="71" l="1"/>
  <c r="AE424" i="86"/>
  <c r="AP356" i="71"/>
  <c r="BH356" i="71"/>
  <c r="AE418" i="86"/>
  <c r="AE1034" i="86"/>
  <c r="AD1034" i="86"/>
  <c r="AE1033" i="86"/>
  <c r="AD1033" i="86"/>
  <c r="AE1031" i="86"/>
  <c r="AD1031" i="86"/>
  <c r="AE1030" i="86"/>
  <c r="AD1030" i="86"/>
  <c r="AE1029" i="86"/>
  <c r="AD1029" i="86"/>
  <c r="AE1027" i="86"/>
  <c r="AD1027" i="86"/>
  <c r="AE1026" i="86"/>
  <c r="AD1026" i="86"/>
  <c r="AE1025" i="86"/>
  <c r="AD1025" i="86"/>
  <c r="AG1020" i="86"/>
  <c r="AF1020" i="86"/>
  <c r="AE1020" i="86"/>
  <c r="AD1020" i="86"/>
  <c r="AC1020" i="86"/>
  <c r="AB1020" i="86"/>
  <c r="AA1020" i="86"/>
  <c r="Z1020" i="86"/>
  <c r="Y1020" i="86"/>
  <c r="X1020" i="86"/>
  <c r="W1020" i="86"/>
  <c r="V1020" i="86"/>
  <c r="U1020" i="86"/>
  <c r="T1020" i="86"/>
  <c r="S1020" i="86"/>
  <c r="R1020" i="86"/>
  <c r="Q1020" i="86"/>
  <c r="P1020" i="86"/>
  <c r="O1020" i="86"/>
  <c r="N1020" i="86"/>
  <c r="M1020" i="86"/>
  <c r="L1020" i="86"/>
  <c r="K1020" i="86"/>
  <c r="J1020" i="86"/>
  <c r="I1020" i="86"/>
  <c r="H1020" i="86"/>
  <c r="G1020" i="86"/>
  <c r="F1020" i="86"/>
  <c r="E1020" i="86"/>
  <c r="D1020" i="86"/>
  <c r="AG1019" i="86"/>
  <c r="AF1019" i="86"/>
  <c r="AE1019" i="86"/>
  <c r="AD1019" i="86"/>
  <c r="AC1019" i="86"/>
  <c r="AB1019" i="86"/>
  <c r="AA1019" i="86"/>
  <c r="Z1019" i="86"/>
  <c r="Y1019" i="86"/>
  <c r="X1019" i="86"/>
  <c r="W1019" i="86"/>
  <c r="V1019" i="86"/>
  <c r="U1019" i="86"/>
  <c r="T1019" i="86"/>
  <c r="S1019" i="86"/>
  <c r="R1019" i="86"/>
  <c r="Q1019" i="86"/>
  <c r="P1019" i="86"/>
  <c r="O1019" i="86"/>
  <c r="N1019" i="86"/>
  <c r="M1019" i="86"/>
  <c r="L1019" i="86"/>
  <c r="K1019" i="86"/>
  <c r="J1019" i="86"/>
  <c r="I1019" i="86"/>
  <c r="H1019" i="86"/>
  <c r="G1019" i="86"/>
  <c r="F1019" i="86"/>
  <c r="E1019" i="86"/>
  <c r="D1019" i="86"/>
  <c r="AG1018" i="86"/>
  <c r="AF1018" i="86"/>
  <c r="AE1018" i="86"/>
  <c r="AD1018" i="86"/>
  <c r="AC1018" i="86"/>
  <c r="AB1018" i="86"/>
  <c r="AA1018" i="86"/>
  <c r="Z1018" i="86"/>
  <c r="Y1018" i="86"/>
  <c r="X1018" i="86"/>
  <c r="W1018" i="86"/>
  <c r="V1018" i="86"/>
  <c r="U1018" i="86"/>
  <c r="T1018" i="86"/>
  <c r="S1018" i="86"/>
  <c r="R1018" i="86"/>
  <c r="Q1018" i="86"/>
  <c r="P1018" i="86"/>
  <c r="O1018" i="86"/>
  <c r="N1018" i="86"/>
  <c r="M1018" i="86"/>
  <c r="L1018" i="86"/>
  <c r="K1018" i="86"/>
  <c r="J1018" i="86"/>
  <c r="I1018" i="86"/>
  <c r="H1018" i="86"/>
  <c r="G1018" i="86"/>
  <c r="F1018" i="86"/>
  <c r="E1018" i="86"/>
  <c r="D1018" i="86"/>
  <c r="AG1016" i="86"/>
  <c r="AF1016" i="86"/>
  <c r="AE1016" i="86"/>
  <c r="AD1016" i="86"/>
  <c r="AC1016" i="86"/>
  <c r="AB1016" i="86"/>
  <c r="AA1016" i="86"/>
  <c r="Z1016" i="86"/>
  <c r="Y1016" i="86"/>
  <c r="X1016" i="86"/>
  <c r="W1016" i="86"/>
  <c r="V1016" i="86"/>
  <c r="U1016" i="86"/>
  <c r="T1016" i="86"/>
  <c r="S1016" i="86"/>
  <c r="R1016" i="86"/>
  <c r="Q1016" i="86"/>
  <c r="P1016" i="86"/>
  <c r="O1016" i="86"/>
  <c r="N1016" i="86"/>
  <c r="M1016" i="86"/>
  <c r="L1016" i="86"/>
  <c r="K1016" i="86"/>
  <c r="J1016" i="86"/>
  <c r="I1016" i="86"/>
  <c r="H1016" i="86"/>
  <c r="G1016" i="86"/>
  <c r="F1016" i="86"/>
  <c r="E1016" i="86"/>
  <c r="D1016" i="86"/>
  <c r="AG1015" i="86"/>
  <c r="AF1015" i="86"/>
  <c r="AE1015" i="86"/>
  <c r="AD1015" i="86"/>
  <c r="AC1015" i="86"/>
  <c r="AB1015" i="86"/>
  <c r="AA1015" i="86"/>
  <c r="Z1015" i="86"/>
  <c r="Y1015" i="86"/>
  <c r="X1015" i="86"/>
  <c r="W1015" i="86"/>
  <c r="V1015" i="86"/>
  <c r="U1015" i="86"/>
  <c r="T1015" i="86"/>
  <c r="S1015" i="86"/>
  <c r="R1015" i="86"/>
  <c r="Q1015" i="86"/>
  <c r="P1015" i="86"/>
  <c r="O1015" i="86"/>
  <c r="N1015" i="86"/>
  <c r="M1015" i="86"/>
  <c r="L1015" i="86"/>
  <c r="K1015" i="86"/>
  <c r="J1015" i="86"/>
  <c r="I1015" i="86"/>
  <c r="H1015" i="86"/>
  <c r="G1015" i="86"/>
  <c r="F1015" i="86"/>
  <c r="E1015" i="86"/>
  <c r="D1015" i="86"/>
  <c r="AG1014" i="86"/>
  <c r="AF1014" i="86"/>
  <c r="AE1014" i="86"/>
  <c r="AD1014" i="86"/>
  <c r="AC1014" i="86"/>
  <c r="AB1014" i="86"/>
  <c r="AA1014" i="86"/>
  <c r="Z1014" i="86"/>
  <c r="Y1014" i="86"/>
  <c r="X1014" i="86"/>
  <c r="W1014" i="86"/>
  <c r="V1014" i="86"/>
  <c r="U1014" i="86"/>
  <c r="T1014" i="86"/>
  <c r="S1014" i="86"/>
  <c r="R1014" i="86"/>
  <c r="Q1014" i="86"/>
  <c r="P1014" i="86"/>
  <c r="O1014" i="86"/>
  <c r="N1014" i="86"/>
  <c r="M1014" i="86"/>
  <c r="L1014" i="86"/>
  <c r="K1014" i="86"/>
  <c r="J1014" i="86"/>
  <c r="I1014" i="86"/>
  <c r="H1014" i="86"/>
  <c r="G1014" i="86"/>
  <c r="F1014" i="86"/>
  <c r="E1014" i="86"/>
  <c r="D1014" i="86"/>
  <c r="AA1034" i="86" l="1"/>
  <c r="AA1033" i="86"/>
  <c r="AA1031" i="86"/>
  <c r="AA1030" i="86"/>
  <c r="AA1029" i="86"/>
  <c r="AA1027" i="86"/>
  <c r="AA1026" i="86"/>
  <c r="AA1025" i="86"/>
  <c r="L49" i="86" l="1"/>
  <c r="AG1460" i="86"/>
  <c r="AF1460" i="86"/>
  <c r="AE1460" i="86"/>
  <c r="AC1460" i="86"/>
  <c r="AB1460" i="86"/>
  <c r="AA1460" i="86"/>
  <c r="Z1460" i="86"/>
  <c r="Y1460" i="86"/>
  <c r="X1460" i="86"/>
  <c r="W1460" i="86"/>
  <c r="V1460" i="86"/>
  <c r="U1460" i="86"/>
  <c r="T1460" i="86"/>
  <c r="S1460" i="86"/>
  <c r="R1460" i="86"/>
  <c r="Q1460" i="86"/>
  <c r="P1460" i="86"/>
  <c r="O1460" i="86"/>
  <c r="N1460" i="86"/>
  <c r="AG1459" i="86"/>
  <c r="AF1459" i="86"/>
  <c r="AE1459" i="86"/>
  <c r="AC1459" i="86"/>
  <c r="AB1459" i="86"/>
  <c r="AA1459" i="86"/>
  <c r="Z1459" i="86"/>
  <c r="Y1459" i="86"/>
  <c r="X1459" i="86"/>
  <c r="W1459" i="86"/>
  <c r="V1459" i="86"/>
  <c r="U1459" i="86"/>
  <c r="T1459" i="86"/>
  <c r="S1459" i="86"/>
  <c r="R1459" i="86"/>
  <c r="Q1459" i="86"/>
  <c r="P1459" i="86"/>
  <c r="O1459" i="86"/>
  <c r="N1459" i="86"/>
  <c r="AG1458" i="86"/>
  <c r="AF1458" i="86"/>
  <c r="AE1458" i="86"/>
  <c r="AC1458" i="86"/>
  <c r="AB1458" i="86"/>
  <c r="AA1458" i="86"/>
  <c r="Z1458" i="86"/>
  <c r="Y1458" i="86"/>
  <c r="X1458" i="86"/>
  <c r="W1458" i="86"/>
  <c r="V1458" i="86"/>
  <c r="U1458" i="86"/>
  <c r="T1458" i="86"/>
  <c r="S1458" i="86"/>
  <c r="R1458" i="86"/>
  <c r="Q1458" i="86"/>
  <c r="P1458" i="86"/>
  <c r="O1458" i="86"/>
  <c r="N1458" i="86"/>
  <c r="AG1457" i="86"/>
  <c r="AF1457" i="86"/>
  <c r="AE1457" i="86"/>
  <c r="AC1457" i="86"/>
  <c r="AB1457" i="86"/>
  <c r="AA1457" i="86"/>
  <c r="Z1457" i="86"/>
  <c r="Y1457" i="86"/>
  <c r="X1457" i="86"/>
  <c r="W1457" i="86"/>
  <c r="V1457" i="86"/>
  <c r="U1457" i="86"/>
  <c r="T1457" i="86"/>
  <c r="S1457" i="86"/>
  <c r="R1457" i="86"/>
  <c r="Q1457" i="86"/>
  <c r="P1457" i="86"/>
  <c r="O1457" i="86"/>
  <c r="N1457" i="86"/>
  <c r="AG1456" i="86"/>
  <c r="AF1456" i="86"/>
  <c r="AE1456" i="86"/>
  <c r="AC1456" i="86"/>
  <c r="AB1456" i="86"/>
  <c r="AA1456" i="86"/>
  <c r="Z1456" i="86"/>
  <c r="Y1456" i="86"/>
  <c r="X1456" i="86"/>
  <c r="W1456" i="86"/>
  <c r="V1456" i="86"/>
  <c r="U1456" i="86"/>
  <c r="T1456" i="86"/>
  <c r="S1456" i="86"/>
  <c r="R1456" i="86"/>
  <c r="Q1456" i="86"/>
  <c r="P1456" i="86"/>
  <c r="O1456" i="86"/>
  <c r="N1456" i="86"/>
  <c r="AG1455" i="86"/>
  <c r="AF1455" i="86"/>
  <c r="AE1455" i="86"/>
  <c r="AC1455" i="86"/>
  <c r="AB1455" i="86"/>
  <c r="AA1455" i="86"/>
  <c r="Z1455" i="86"/>
  <c r="Y1455" i="86"/>
  <c r="X1455" i="86"/>
  <c r="W1455" i="86"/>
  <c r="V1455" i="86"/>
  <c r="U1455" i="86"/>
  <c r="T1455" i="86"/>
  <c r="S1455" i="86"/>
  <c r="R1455" i="86"/>
  <c r="Q1455" i="86"/>
  <c r="P1455" i="86"/>
  <c r="O1455" i="86"/>
  <c r="N1455" i="86"/>
  <c r="AG1454" i="86"/>
  <c r="AF1454" i="86"/>
  <c r="AE1454" i="86"/>
  <c r="AC1454" i="86"/>
  <c r="AB1454" i="86"/>
  <c r="AA1454" i="86"/>
  <c r="Z1454" i="86"/>
  <c r="Y1454" i="86"/>
  <c r="X1454" i="86"/>
  <c r="W1454" i="86"/>
  <c r="V1454" i="86"/>
  <c r="U1454" i="86"/>
  <c r="T1454" i="86"/>
  <c r="S1454" i="86"/>
  <c r="R1454" i="86"/>
  <c r="Q1454" i="86"/>
  <c r="P1454" i="86"/>
  <c r="O1454" i="86"/>
  <c r="N1454" i="86"/>
  <c r="AG1453" i="86"/>
  <c r="AF1453" i="86"/>
  <c r="AE1453" i="86"/>
  <c r="AC1453" i="86"/>
  <c r="AB1453" i="86"/>
  <c r="AA1453" i="86"/>
  <c r="Z1453" i="86"/>
  <c r="Y1453" i="86"/>
  <c r="X1453" i="86"/>
  <c r="W1453" i="86"/>
  <c r="V1453" i="86"/>
  <c r="U1453" i="86"/>
  <c r="T1453" i="86"/>
  <c r="S1453" i="86"/>
  <c r="R1453" i="86"/>
  <c r="Q1453" i="86"/>
  <c r="P1453" i="86"/>
  <c r="O1453" i="86"/>
  <c r="N1453" i="86"/>
  <c r="AG1452" i="86"/>
  <c r="AF1452" i="86"/>
  <c r="AE1452" i="86"/>
  <c r="AC1452" i="86"/>
  <c r="AB1452" i="86"/>
  <c r="AA1452" i="86"/>
  <c r="Z1452" i="86"/>
  <c r="Y1452" i="86"/>
  <c r="X1452" i="86"/>
  <c r="W1452" i="86"/>
  <c r="V1452" i="86"/>
  <c r="U1452" i="86"/>
  <c r="T1452" i="86"/>
  <c r="S1452" i="86"/>
  <c r="R1452" i="86"/>
  <c r="Q1452" i="86"/>
  <c r="P1452" i="86"/>
  <c r="O1452" i="86"/>
  <c r="N1452" i="86"/>
  <c r="AG1451" i="86"/>
  <c r="AF1451" i="86"/>
  <c r="AE1451" i="86"/>
  <c r="AC1451" i="86"/>
  <c r="AB1451" i="86"/>
  <c r="AA1451" i="86"/>
  <c r="Z1451" i="86"/>
  <c r="Y1451" i="86"/>
  <c r="X1451" i="86"/>
  <c r="W1451" i="86"/>
  <c r="V1451" i="86"/>
  <c r="U1451" i="86"/>
  <c r="T1451" i="86"/>
  <c r="S1451" i="86"/>
  <c r="R1451" i="86"/>
  <c r="Q1451" i="86"/>
  <c r="P1451" i="86"/>
  <c r="O1451" i="86"/>
  <c r="N1451" i="86"/>
  <c r="AG1450" i="86"/>
  <c r="AF1450" i="86"/>
  <c r="AE1450" i="86"/>
  <c r="AC1450" i="86"/>
  <c r="AB1450" i="86"/>
  <c r="AA1450" i="86"/>
  <c r="Z1450" i="86"/>
  <c r="Y1450" i="86"/>
  <c r="X1450" i="86"/>
  <c r="W1450" i="86"/>
  <c r="V1450" i="86"/>
  <c r="U1450" i="86"/>
  <c r="T1450" i="86"/>
  <c r="S1450" i="86"/>
  <c r="R1450" i="86"/>
  <c r="Q1450" i="86"/>
  <c r="P1450" i="86"/>
  <c r="O1450" i="86"/>
  <c r="N1450" i="86"/>
  <c r="AG1448" i="86"/>
  <c r="AF1448" i="86"/>
  <c r="AE1448" i="86"/>
  <c r="AC1448" i="86"/>
  <c r="AB1448" i="86"/>
  <c r="AA1448" i="86"/>
  <c r="Z1448" i="86"/>
  <c r="Y1448" i="86"/>
  <c r="X1448" i="86"/>
  <c r="W1448" i="86"/>
  <c r="V1448" i="86"/>
  <c r="U1448" i="86"/>
  <c r="T1448" i="86"/>
  <c r="S1448" i="86"/>
  <c r="R1448" i="86"/>
  <c r="Q1448" i="86"/>
  <c r="P1448" i="86"/>
  <c r="O1448" i="86"/>
  <c r="N1448" i="86"/>
  <c r="AG1447" i="86"/>
  <c r="AF1447" i="86"/>
  <c r="AE1447" i="86"/>
  <c r="AC1447" i="86"/>
  <c r="AB1447" i="86"/>
  <c r="AA1447" i="86"/>
  <c r="Z1447" i="86"/>
  <c r="Y1447" i="86"/>
  <c r="X1447" i="86"/>
  <c r="W1447" i="86"/>
  <c r="V1447" i="86"/>
  <c r="U1447" i="86"/>
  <c r="T1447" i="86"/>
  <c r="S1447" i="86"/>
  <c r="R1447" i="86"/>
  <c r="Q1447" i="86"/>
  <c r="P1447" i="86"/>
  <c r="O1447" i="86"/>
  <c r="N1447" i="86"/>
  <c r="AG1446" i="86"/>
  <c r="AF1446" i="86"/>
  <c r="AE1446" i="86"/>
  <c r="AC1446" i="86"/>
  <c r="AB1446" i="86"/>
  <c r="AA1446" i="86"/>
  <c r="Z1446" i="86"/>
  <c r="Y1446" i="86"/>
  <c r="X1446" i="86"/>
  <c r="W1446" i="86"/>
  <c r="V1446" i="86"/>
  <c r="U1446" i="86"/>
  <c r="T1446" i="86"/>
  <c r="S1446" i="86"/>
  <c r="R1446" i="86"/>
  <c r="Q1446" i="86"/>
  <c r="P1446" i="86"/>
  <c r="O1446" i="86"/>
  <c r="N1446" i="86"/>
  <c r="AG1445" i="86"/>
  <c r="AF1445" i="86"/>
  <c r="AE1445" i="86"/>
  <c r="AC1445" i="86"/>
  <c r="AB1445" i="86"/>
  <c r="AA1445" i="86"/>
  <c r="Z1445" i="86"/>
  <c r="Y1445" i="86"/>
  <c r="X1445" i="86"/>
  <c r="W1445" i="86"/>
  <c r="V1445" i="86"/>
  <c r="U1445" i="86"/>
  <c r="T1445" i="86"/>
  <c r="S1445" i="86"/>
  <c r="R1445" i="86"/>
  <c r="Q1445" i="86"/>
  <c r="P1445" i="86"/>
  <c r="O1445" i="86"/>
  <c r="N1445" i="86"/>
  <c r="AG1444" i="86"/>
  <c r="AF1444" i="86"/>
  <c r="AE1444" i="86"/>
  <c r="AC1444" i="86"/>
  <c r="AB1444" i="86"/>
  <c r="AA1444" i="86"/>
  <c r="Z1444" i="86"/>
  <c r="Y1444" i="86"/>
  <c r="X1444" i="86"/>
  <c r="W1444" i="86"/>
  <c r="V1444" i="86"/>
  <c r="U1444" i="86"/>
  <c r="T1444" i="86"/>
  <c r="S1444" i="86"/>
  <c r="R1444" i="86"/>
  <c r="Q1444" i="86"/>
  <c r="P1444" i="86"/>
  <c r="O1444" i="86"/>
  <c r="N1444" i="86"/>
  <c r="AG1443" i="86"/>
  <c r="AF1443" i="86"/>
  <c r="AE1443" i="86"/>
  <c r="AC1443" i="86"/>
  <c r="AB1443" i="86"/>
  <c r="AA1443" i="86"/>
  <c r="Z1443" i="86"/>
  <c r="Y1443" i="86"/>
  <c r="X1443" i="86"/>
  <c r="W1443" i="86"/>
  <c r="V1443" i="86"/>
  <c r="U1443" i="86"/>
  <c r="T1443" i="86"/>
  <c r="S1443" i="86"/>
  <c r="R1443" i="86"/>
  <c r="Q1443" i="86"/>
  <c r="P1443" i="86"/>
  <c r="O1443" i="86"/>
  <c r="N1443" i="86"/>
  <c r="AG1442" i="86"/>
  <c r="AF1442" i="86"/>
  <c r="AE1442" i="86"/>
  <c r="AC1442" i="86"/>
  <c r="AB1442" i="86"/>
  <c r="AA1442" i="86"/>
  <c r="Z1442" i="86"/>
  <c r="Y1442" i="86"/>
  <c r="X1442" i="86"/>
  <c r="W1442" i="86"/>
  <c r="V1442" i="86"/>
  <c r="U1442" i="86"/>
  <c r="T1442" i="86"/>
  <c r="S1442" i="86"/>
  <c r="R1442" i="86"/>
  <c r="Q1442" i="86"/>
  <c r="P1442" i="86"/>
  <c r="O1442" i="86"/>
  <c r="N1442" i="86"/>
  <c r="AG1437" i="86"/>
  <c r="AF1437" i="86"/>
  <c r="AE1437" i="86"/>
  <c r="AC1437" i="86"/>
  <c r="AB1437" i="86"/>
  <c r="AA1437" i="86"/>
  <c r="Z1437" i="86"/>
  <c r="Y1437" i="86"/>
  <c r="X1437" i="86"/>
  <c r="W1437" i="86"/>
  <c r="V1437" i="86"/>
  <c r="U1437" i="86"/>
  <c r="T1437" i="86"/>
  <c r="S1437" i="86"/>
  <c r="R1437" i="86"/>
  <c r="Q1437" i="86"/>
  <c r="P1437" i="86"/>
  <c r="O1437" i="86"/>
  <c r="N1437" i="86"/>
  <c r="AG1436" i="86"/>
  <c r="AF1436" i="86"/>
  <c r="AE1436" i="86"/>
  <c r="AC1436" i="86"/>
  <c r="AB1436" i="86"/>
  <c r="AA1436" i="86"/>
  <c r="Z1436" i="86"/>
  <c r="Y1436" i="86"/>
  <c r="X1436" i="86"/>
  <c r="W1436" i="86"/>
  <c r="V1436" i="86"/>
  <c r="U1436" i="86"/>
  <c r="T1436" i="86"/>
  <c r="S1436" i="86"/>
  <c r="R1436" i="86"/>
  <c r="Q1436" i="86"/>
  <c r="P1436" i="86"/>
  <c r="O1436" i="86"/>
  <c r="N1436" i="86"/>
  <c r="AG1435" i="86"/>
  <c r="AF1435" i="86"/>
  <c r="AE1435" i="86"/>
  <c r="AC1435" i="86"/>
  <c r="AB1435" i="86"/>
  <c r="AA1435" i="86"/>
  <c r="Z1435" i="86"/>
  <c r="Y1435" i="86"/>
  <c r="X1435" i="86"/>
  <c r="W1435" i="86"/>
  <c r="V1435" i="86"/>
  <c r="U1435" i="86"/>
  <c r="T1435" i="86"/>
  <c r="S1435" i="86"/>
  <c r="R1435" i="86"/>
  <c r="Q1435" i="86"/>
  <c r="P1435" i="86"/>
  <c r="O1435" i="86"/>
  <c r="N1435" i="86"/>
  <c r="AG1434" i="86"/>
  <c r="AF1434" i="86"/>
  <c r="AE1434" i="86"/>
  <c r="AC1434" i="86"/>
  <c r="AB1434" i="86"/>
  <c r="AA1434" i="86"/>
  <c r="Z1434" i="86"/>
  <c r="Y1434" i="86"/>
  <c r="X1434" i="86"/>
  <c r="W1434" i="86"/>
  <c r="V1434" i="86"/>
  <c r="U1434" i="86"/>
  <c r="T1434" i="86"/>
  <c r="S1434" i="86"/>
  <c r="R1434" i="86"/>
  <c r="Q1434" i="86"/>
  <c r="P1434" i="86"/>
  <c r="O1434" i="86"/>
  <c r="N1434" i="86"/>
  <c r="AG1433" i="86"/>
  <c r="AF1433" i="86"/>
  <c r="AE1433" i="86"/>
  <c r="AC1433" i="86"/>
  <c r="AB1433" i="86"/>
  <c r="AA1433" i="86"/>
  <c r="Z1433" i="86"/>
  <c r="Y1433" i="86"/>
  <c r="X1433" i="86"/>
  <c r="W1433" i="86"/>
  <c r="V1433" i="86"/>
  <c r="U1433" i="86"/>
  <c r="T1433" i="86"/>
  <c r="S1433" i="86"/>
  <c r="R1433" i="86"/>
  <c r="Q1433" i="86"/>
  <c r="P1433" i="86"/>
  <c r="O1433" i="86"/>
  <c r="N1433" i="86"/>
  <c r="AG1432" i="86"/>
  <c r="AF1432" i="86"/>
  <c r="AE1432" i="86"/>
  <c r="AC1432" i="86"/>
  <c r="AB1432" i="86"/>
  <c r="AA1432" i="86"/>
  <c r="Z1432" i="86"/>
  <c r="Y1432" i="86"/>
  <c r="X1432" i="86"/>
  <c r="W1432" i="86"/>
  <c r="V1432" i="86"/>
  <c r="U1432" i="86"/>
  <c r="T1432" i="86"/>
  <c r="S1432" i="86"/>
  <c r="R1432" i="86"/>
  <c r="Q1432" i="86"/>
  <c r="P1432" i="86"/>
  <c r="O1432" i="86"/>
  <c r="N1432" i="86"/>
  <c r="AG1431" i="86"/>
  <c r="AF1431" i="86"/>
  <c r="AE1431" i="86"/>
  <c r="AC1431" i="86"/>
  <c r="AB1431" i="86"/>
  <c r="AA1431" i="86"/>
  <c r="Z1431" i="86"/>
  <c r="Y1431" i="86"/>
  <c r="X1431" i="86"/>
  <c r="W1431" i="86"/>
  <c r="V1431" i="86"/>
  <c r="U1431" i="86"/>
  <c r="T1431" i="86"/>
  <c r="S1431" i="86"/>
  <c r="R1431" i="86"/>
  <c r="Q1431" i="86"/>
  <c r="P1431" i="86"/>
  <c r="O1431" i="86"/>
  <c r="N1431" i="86"/>
  <c r="AG1430" i="86"/>
  <c r="AF1430" i="86"/>
  <c r="AE1430" i="86"/>
  <c r="AC1430" i="86"/>
  <c r="AB1430" i="86"/>
  <c r="AA1430" i="86"/>
  <c r="Z1430" i="86"/>
  <c r="Y1430" i="86"/>
  <c r="X1430" i="86"/>
  <c r="W1430" i="86"/>
  <c r="V1430" i="86"/>
  <c r="U1430" i="86"/>
  <c r="T1430" i="86"/>
  <c r="S1430" i="86"/>
  <c r="R1430" i="86"/>
  <c r="Q1430" i="86"/>
  <c r="P1430" i="86"/>
  <c r="O1430" i="86"/>
  <c r="N1430" i="86"/>
  <c r="AG1429" i="86"/>
  <c r="AF1429" i="86"/>
  <c r="AE1429" i="86"/>
  <c r="AC1429" i="86"/>
  <c r="AB1429" i="86"/>
  <c r="AA1429" i="86"/>
  <c r="Z1429" i="86"/>
  <c r="Y1429" i="86"/>
  <c r="X1429" i="86"/>
  <c r="W1429" i="86"/>
  <c r="V1429" i="86"/>
  <c r="U1429" i="86"/>
  <c r="T1429" i="86"/>
  <c r="S1429" i="86"/>
  <c r="R1429" i="86"/>
  <c r="Q1429" i="86"/>
  <c r="P1429" i="86"/>
  <c r="O1429" i="86"/>
  <c r="N1429" i="86"/>
  <c r="AG1428" i="86"/>
  <c r="AF1428" i="86"/>
  <c r="AE1428" i="86"/>
  <c r="AC1428" i="86"/>
  <c r="AB1428" i="86"/>
  <c r="AA1428" i="86"/>
  <c r="Z1428" i="86"/>
  <c r="Y1428" i="86"/>
  <c r="X1428" i="86"/>
  <c r="W1428" i="86"/>
  <c r="V1428" i="86"/>
  <c r="U1428" i="86"/>
  <c r="T1428" i="86"/>
  <c r="S1428" i="86"/>
  <c r="R1428" i="86"/>
  <c r="Q1428" i="86"/>
  <c r="P1428" i="86"/>
  <c r="O1428" i="86"/>
  <c r="N1428" i="86"/>
  <c r="AG1427" i="86"/>
  <c r="AF1427" i="86"/>
  <c r="AE1427" i="86"/>
  <c r="AC1427" i="86"/>
  <c r="AB1427" i="86"/>
  <c r="AA1427" i="86"/>
  <c r="Z1427" i="86"/>
  <c r="Y1427" i="86"/>
  <c r="X1427" i="86"/>
  <c r="W1427" i="86"/>
  <c r="V1427" i="86"/>
  <c r="U1427" i="86"/>
  <c r="T1427" i="86"/>
  <c r="S1427" i="86"/>
  <c r="R1427" i="86"/>
  <c r="Q1427" i="86"/>
  <c r="P1427" i="86"/>
  <c r="O1427" i="86"/>
  <c r="N1427" i="86"/>
  <c r="AG1425" i="86"/>
  <c r="AF1425" i="86"/>
  <c r="AE1425" i="86"/>
  <c r="AC1425" i="86"/>
  <c r="AB1425" i="86"/>
  <c r="AA1425" i="86"/>
  <c r="Z1425" i="86"/>
  <c r="Y1425" i="86"/>
  <c r="X1425" i="86"/>
  <c r="W1425" i="86"/>
  <c r="V1425" i="86"/>
  <c r="U1425" i="86"/>
  <c r="T1425" i="86"/>
  <c r="S1425" i="86"/>
  <c r="R1425" i="86"/>
  <c r="Q1425" i="86"/>
  <c r="P1425" i="86"/>
  <c r="O1425" i="86"/>
  <c r="N1425" i="86"/>
  <c r="AG1424" i="86"/>
  <c r="AF1424" i="86"/>
  <c r="AE1424" i="86"/>
  <c r="AC1424" i="86"/>
  <c r="AB1424" i="86"/>
  <c r="AA1424" i="86"/>
  <c r="Z1424" i="86"/>
  <c r="Y1424" i="86"/>
  <c r="X1424" i="86"/>
  <c r="W1424" i="86"/>
  <c r="V1424" i="86"/>
  <c r="U1424" i="86"/>
  <c r="T1424" i="86"/>
  <c r="S1424" i="86"/>
  <c r="R1424" i="86"/>
  <c r="Q1424" i="86"/>
  <c r="P1424" i="86"/>
  <c r="O1424" i="86"/>
  <c r="N1424" i="86"/>
  <c r="AG1423" i="86"/>
  <c r="AF1423" i="86"/>
  <c r="AE1423" i="86"/>
  <c r="AC1423" i="86"/>
  <c r="AB1423" i="86"/>
  <c r="AA1423" i="86"/>
  <c r="Z1423" i="86"/>
  <c r="Y1423" i="86"/>
  <c r="X1423" i="86"/>
  <c r="W1423" i="86"/>
  <c r="V1423" i="86"/>
  <c r="U1423" i="86"/>
  <c r="T1423" i="86"/>
  <c r="S1423" i="86"/>
  <c r="R1423" i="86"/>
  <c r="Q1423" i="86"/>
  <c r="P1423" i="86"/>
  <c r="O1423" i="86"/>
  <c r="N1423" i="86"/>
  <c r="AG1422" i="86"/>
  <c r="AF1422" i="86"/>
  <c r="AE1422" i="86"/>
  <c r="AC1422" i="86"/>
  <c r="AB1422" i="86"/>
  <c r="AA1422" i="86"/>
  <c r="Z1422" i="86"/>
  <c r="Y1422" i="86"/>
  <c r="X1422" i="86"/>
  <c r="W1422" i="86"/>
  <c r="V1422" i="86"/>
  <c r="U1422" i="86"/>
  <c r="T1422" i="86"/>
  <c r="S1422" i="86"/>
  <c r="R1422" i="86"/>
  <c r="Q1422" i="86"/>
  <c r="P1422" i="86"/>
  <c r="O1422" i="86"/>
  <c r="N1422" i="86"/>
  <c r="AG1421" i="86"/>
  <c r="AF1421" i="86"/>
  <c r="AE1421" i="86"/>
  <c r="AC1421" i="86"/>
  <c r="AB1421" i="86"/>
  <c r="AA1421" i="86"/>
  <c r="Z1421" i="86"/>
  <c r="Y1421" i="86"/>
  <c r="X1421" i="86"/>
  <c r="W1421" i="86"/>
  <c r="V1421" i="86"/>
  <c r="U1421" i="86"/>
  <c r="T1421" i="86"/>
  <c r="S1421" i="86"/>
  <c r="R1421" i="86"/>
  <c r="Q1421" i="86"/>
  <c r="P1421" i="86"/>
  <c r="O1421" i="86"/>
  <c r="N1421" i="86"/>
  <c r="AG1420" i="86"/>
  <c r="AF1420" i="86"/>
  <c r="AE1420" i="86"/>
  <c r="AC1420" i="86"/>
  <c r="AB1420" i="86"/>
  <c r="AA1420" i="86"/>
  <c r="Z1420" i="86"/>
  <c r="Y1420" i="86"/>
  <c r="X1420" i="86"/>
  <c r="W1420" i="86"/>
  <c r="V1420" i="86"/>
  <c r="U1420" i="86"/>
  <c r="T1420" i="86"/>
  <c r="S1420" i="86"/>
  <c r="R1420" i="86"/>
  <c r="Q1420" i="86"/>
  <c r="P1420" i="86"/>
  <c r="O1420" i="86"/>
  <c r="N1420" i="86"/>
  <c r="AG1419" i="86"/>
  <c r="AF1419" i="86"/>
  <c r="AE1419" i="86"/>
  <c r="AC1419" i="86"/>
  <c r="AB1419" i="86"/>
  <c r="AA1419" i="86"/>
  <c r="Z1419" i="86"/>
  <c r="Y1419" i="86"/>
  <c r="X1419" i="86"/>
  <c r="W1419" i="86"/>
  <c r="V1419" i="86"/>
  <c r="U1419" i="86"/>
  <c r="T1419" i="86"/>
  <c r="S1419" i="86"/>
  <c r="R1419" i="86"/>
  <c r="Q1419" i="86"/>
  <c r="P1419" i="86"/>
  <c r="O1419" i="86"/>
  <c r="N1419" i="86"/>
  <c r="AG1411" i="86"/>
  <c r="AF1411" i="86"/>
  <c r="AE1411" i="86"/>
  <c r="AD1411" i="86"/>
  <c r="AC1411" i="86"/>
  <c r="AB1411" i="86"/>
  <c r="AA1411" i="86"/>
  <c r="Z1411" i="86"/>
  <c r="Y1411" i="86"/>
  <c r="X1411" i="86"/>
  <c r="W1411" i="86"/>
  <c r="V1411" i="86"/>
  <c r="U1411" i="86"/>
  <c r="T1411" i="86"/>
  <c r="S1411" i="86"/>
  <c r="R1411" i="86"/>
  <c r="Q1411" i="86"/>
  <c r="P1411" i="86"/>
  <c r="O1411" i="86"/>
  <c r="N1411" i="86"/>
  <c r="M1411" i="86"/>
  <c r="L1411" i="86"/>
  <c r="K1411" i="86"/>
  <c r="J1411" i="86"/>
  <c r="I1411" i="86"/>
  <c r="H1411" i="86"/>
  <c r="G1411" i="86"/>
  <c r="F1411" i="86"/>
  <c r="E1411" i="86"/>
  <c r="D1411" i="86"/>
  <c r="AG1410" i="86"/>
  <c r="AF1410" i="86"/>
  <c r="AE1410" i="86"/>
  <c r="AD1410" i="86"/>
  <c r="AC1410" i="86"/>
  <c r="AB1410" i="86"/>
  <c r="AA1410" i="86"/>
  <c r="Z1410" i="86"/>
  <c r="Y1410" i="86"/>
  <c r="X1410" i="86"/>
  <c r="W1410" i="86"/>
  <c r="V1410" i="86"/>
  <c r="U1410" i="86"/>
  <c r="T1410" i="86"/>
  <c r="S1410" i="86"/>
  <c r="R1410" i="86"/>
  <c r="Q1410" i="86"/>
  <c r="P1410" i="86"/>
  <c r="O1410" i="86"/>
  <c r="N1410" i="86"/>
  <c r="M1410" i="86"/>
  <c r="L1410" i="86"/>
  <c r="K1410" i="86"/>
  <c r="J1410" i="86"/>
  <c r="I1410" i="86"/>
  <c r="H1410" i="86"/>
  <c r="G1410" i="86"/>
  <c r="F1410" i="86"/>
  <c r="E1410" i="86"/>
  <c r="D1410" i="86"/>
  <c r="AG1409" i="86"/>
  <c r="AF1409" i="86"/>
  <c r="AE1409" i="86"/>
  <c r="AD1409" i="86"/>
  <c r="AC1409" i="86"/>
  <c r="AB1409" i="86"/>
  <c r="AA1409" i="86"/>
  <c r="Z1409" i="86"/>
  <c r="Y1409" i="86"/>
  <c r="X1409" i="86"/>
  <c r="W1409" i="86"/>
  <c r="V1409" i="86"/>
  <c r="U1409" i="86"/>
  <c r="T1409" i="86"/>
  <c r="S1409" i="86"/>
  <c r="R1409" i="86"/>
  <c r="Q1409" i="86"/>
  <c r="P1409" i="86"/>
  <c r="O1409" i="86"/>
  <c r="N1409" i="86"/>
  <c r="M1409" i="86"/>
  <c r="L1409" i="86"/>
  <c r="K1409" i="86"/>
  <c r="J1409" i="86"/>
  <c r="I1409" i="86"/>
  <c r="H1409" i="86"/>
  <c r="G1409" i="86"/>
  <c r="F1409" i="86"/>
  <c r="E1409" i="86"/>
  <c r="D1409" i="86"/>
  <c r="AG1408" i="86"/>
  <c r="AF1408" i="86"/>
  <c r="AE1408" i="86"/>
  <c r="AD1408" i="86"/>
  <c r="AC1408" i="86"/>
  <c r="AB1408" i="86"/>
  <c r="AA1408" i="86"/>
  <c r="Z1408" i="86"/>
  <c r="Y1408" i="86"/>
  <c r="X1408" i="86"/>
  <c r="W1408" i="86"/>
  <c r="V1408" i="86"/>
  <c r="U1408" i="86"/>
  <c r="T1408" i="86"/>
  <c r="S1408" i="86"/>
  <c r="R1408" i="86"/>
  <c r="Q1408" i="86"/>
  <c r="P1408" i="86"/>
  <c r="O1408" i="86"/>
  <c r="N1408" i="86"/>
  <c r="M1408" i="86"/>
  <c r="L1408" i="86"/>
  <c r="K1408" i="86"/>
  <c r="J1408" i="86"/>
  <c r="I1408" i="86"/>
  <c r="H1408" i="86"/>
  <c r="G1408" i="86"/>
  <c r="F1408" i="86"/>
  <c r="E1408" i="86"/>
  <c r="D1408" i="86"/>
  <c r="AG1407" i="86"/>
  <c r="AF1407" i="86"/>
  <c r="AE1407" i="86"/>
  <c r="AD1407" i="86"/>
  <c r="AC1407" i="86"/>
  <c r="AB1407" i="86"/>
  <c r="AA1407" i="86"/>
  <c r="Z1407" i="86"/>
  <c r="Y1407" i="86"/>
  <c r="X1407" i="86"/>
  <c r="W1407" i="86"/>
  <c r="V1407" i="86"/>
  <c r="U1407" i="86"/>
  <c r="T1407" i="86"/>
  <c r="S1407" i="86"/>
  <c r="R1407" i="86"/>
  <c r="Q1407" i="86"/>
  <c r="P1407" i="86"/>
  <c r="O1407" i="86"/>
  <c r="N1407" i="86"/>
  <c r="M1407" i="86"/>
  <c r="L1407" i="86"/>
  <c r="K1407" i="86"/>
  <c r="J1407" i="86"/>
  <c r="I1407" i="86"/>
  <c r="H1407" i="86"/>
  <c r="G1407" i="86"/>
  <c r="F1407" i="86"/>
  <c r="E1407" i="86"/>
  <c r="D1407" i="86"/>
  <c r="AG1406" i="86"/>
  <c r="AF1406" i="86"/>
  <c r="AE1406" i="86"/>
  <c r="AD1406" i="86"/>
  <c r="AC1406" i="86"/>
  <c r="AB1406" i="86"/>
  <c r="AA1406" i="86"/>
  <c r="Z1406" i="86"/>
  <c r="Y1406" i="86"/>
  <c r="X1406" i="86"/>
  <c r="W1406" i="86"/>
  <c r="V1406" i="86"/>
  <c r="U1406" i="86"/>
  <c r="T1406" i="86"/>
  <c r="S1406" i="86"/>
  <c r="R1406" i="86"/>
  <c r="Q1406" i="86"/>
  <c r="P1406" i="86"/>
  <c r="O1406" i="86"/>
  <c r="N1406" i="86"/>
  <c r="M1406" i="86"/>
  <c r="L1406" i="86"/>
  <c r="K1406" i="86"/>
  <c r="J1406" i="86"/>
  <c r="I1406" i="86"/>
  <c r="H1406" i="86"/>
  <c r="G1406" i="86"/>
  <c r="F1406" i="86"/>
  <c r="E1406" i="86"/>
  <c r="D1406" i="86"/>
  <c r="AG1405" i="86"/>
  <c r="AF1405" i="86"/>
  <c r="AE1405" i="86"/>
  <c r="AD1405" i="86"/>
  <c r="AC1405" i="86"/>
  <c r="AB1405" i="86"/>
  <c r="AA1405" i="86"/>
  <c r="Z1405" i="86"/>
  <c r="Y1405" i="86"/>
  <c r="X1405" i="86"/>
  <c r="W1405" i="86"/>
  <c r="V1405" i="86"/>
  <c r="U1405" i="86"/>
  <c r="T1405" i="86"/>
  <c r="S1405" i="86"/>
  <c r="R1405" i="86"/>
  <c r="Q1405" i="86"/>
  <c r="P1405" i="86"/>
  <c r="O1405" i="86"/>
  <c r="N1405" i="86"/>
  <c r="M1405" i="86"/>
  <c r="L1405" i="86"/>
  <c r="K1405" i="86"/>
  <c r="J1405" i="86"/>
  <c r="I1405" i="86"/>
  <c r="H1405" i="86"/>
  <c r="G1405" i="86"/>
  <c r="F1405" i="86"/>
  <c r="E1405" i="86"/>
  <c r="D1405" i="86"/>
  <c r="AG1404" i="86"/>
  <c r="AF1404" i="86"/>
  <c r="AE1404" i="86"/>
  <c r="AD1404" i="86"/>
  <c r="AC1404" i="86"/>
  <c r="AB1404" i="86"/>
  <c r="AA1404" i="86"/>
  <c r="Z1404" i="86"/>
  <c r="Y1404" i="86"/>
  <c r="X1404" i="86"/>
  <c r="W1404" i="86"/>
  <c r="V1404" i="86"/>
  <c r="U1404" i="86"/>
  <c r="T1404" i="86"/>
  <c r="S1404" i="86"/>
  <c r="R1404" i="86"/>
  <c r="Q1404" i="86"/>
  <c r="P1404" i="86"/>
  <c r="O1404" i="86"/>
  <c r="N1404" i="86"/>
  <c r="M1404" i="86"/>
  <c r="L1404" i="86"/>
  <c r="K1404" i="86"/>
  <c r="J1404" i="86"/>
  <c r="I1404" i="86"/>
  <c r="H1404" i="86"/>
  <c r="G1404" i="86"/>
  <c r="F1404" i="86"/>
  <c r="E1404" i="86"/>
  <c r="D1404" i="86"/>
  <c r="AG1403" i="86"/>
  <c r="AF1403" i="86"/>
  <c r="AE1403" i="86"/>
  <c r="AD1403" i="86"/>
  <c r="AC1403" i="86"/>
  <c r="AB1403" i="86"/>
  <c r="AA1403" i="86"/>
  <c r="Z1403" i="86"/>
  <c r="Y1403" i="86"/>
  <c r="X1403" i="86"/>
  <c r="W1403" i="86"/>
  <c r="V1403" i="86"/>
  <c r="U1403" i="86"/>
  <c r="T1403" i="86"/>
  <c r="S1403" i="86"/>
  <c r="R1403" i="86"/>
  <c r="Q1403" i="86"/>
  <c r="P1403" i="86"/>
  <c r="O1403" i="86"/>
  <c r="N1403" i="86"/>
  <c r="M1403" i="86"/>
  <c r="L1403" i="86"/>
  <c r="K1403" i="86"/>
  <c r="J1403" i="86"/>
  <c r="I1403" i="86"/>
  <c r="H1403" i="86"/>
  <c r="G1403" i="86"/>
  <c r="F1403" i="86"/>
  <c r="E1403" i="86"/>
  <c r="D1403" i="86"/>
  <c r="AG1402" i="86"/>
  <c r="AF1402" i="86"/>
  <c r="AE1402" i="86"/>
  <c r="AD1402" i="86"/>
  <c r="AC1402" i="86"/>
  <c r="AB1402" i="86"/>
  <c r="AA1402" i="86"/>
  <c r="Z1402" i="86"/>
  <c r="Y1402" i="86"/>
  <c r="X1402" i="86"/>
  <c r="W1402" i="86"/>
  <c r="V1402" i="86"/>
  <c r="U1402" i="86"/>
  <c r="T1402" i="86"/>
  <c r="S1402" i="86"/>
  <c r="R1402" i="86"/>
  <c r="Q1402" i="86"/>
  <c r="P1402" i="86"/>
  <c r="O1402" i="86"/>
  <c r="N1402" i="86"/>
  <c r="M1402" i="86"/>
  <c r="L1402" i="86"/>
  <c r="K1402" i="86"/>
  <c r="J1402" i="86"/>
  <c r="I1402" i="86"/>
  <c r="H1402" i="86"/>
  <c r="G1402" i="86"/>
  <c r="F1402" i="86"/>
  <c r="E1402" i="86"/>
  <c r="D1402" i="86"/>
  <c r="AG1389" i="86"/>
  <c r="AF1389" i="86"/>
  <c r="AE1389" i="86"/>
  <c r="AD1389" i="86"/>
  <c r="AC1389" i="86"/>
  <c r="AB1389" i="86"/>
  <c r="AA1389" i="86"/>
  <c r="Z1389" i="86"/>
  <c r="Y1389" i="86"/>
  <c r="X1389" i="86"/>
  <c r="W1389" i="86"/>
  <c r="V1389" i="86"/>
  <c r="U1389" i="86"/>
  <c r="T1389" i="86"/>
  <c r="S1389" i="86"/>
  <c r="R1389" i="86"/>
  <c r="Q1389" i="86"/>
  <c r="P1389" i="86"/>
  <c r="O1389" i="86"/>
  <c r="N1389" i="86"/>
  <c r="M1389" i="86"/>
  <c r="L1389" i="86"/>
  <c r="K1389" i="86"/>
  <c r="J1389" i="86"/>
  <c r="AG1388" i="86"/>
  <c r="AF1388" i="86"/>
  <c r="AE1388" i="86"/>
  <c r="AD1388" i="86"/>
  <c r="AC1388" i="86"/>
  <c r="AB1388" i="86"/>
  <c r="AA1388" i="86"/>
  <c r="Z1388" i="86"/>
  <c r="Y1388" i="86"/>
  <c r="X1388" i="86"/>
  <c r="W1388" i="86"/>
  <c r="V1388" i="86"/>
  <c r="U1388" i="86"/>
  <c r="T1388" i="86"/>
  <c r="S1388" i="86"/>
  <c r="R1388" i="86"/>
  <c r="Q1388" i="86"/>
  <c r="P1388" i="86"/>
  <c r="O1388" i="86"/>
  <c r="N1388" i="86"/>
  <c r="M1388" i="86"/>
  <c r="L1388" i="86"/>
  <c r="K1388" i="86"/>
  <c r="J1388" i="86"/>
  <c r="AG1387" i="86"/>
  <c r="AF1387" i="86"/>
  <c r="AE1387" i="86"/>
  <c r="AD1387" i="86"/>
  <c r="AC1387" i="86"/>
  <c r="AB1387" i="86"/>
  <c r="AA1387" i="86"/>
  <c r="Z1387" i="86"/>
  <c r="Y1387" i="86"/>
  <c r="X1387" i="86"/>
  <c r="W1387" i="86"/>
  <c r="V1387" i="86"/>
  <c r="U1387" i="86"/>
  <c r="T1387" i="86"/>
  <c r="S1387" i="86"/>
  <c r="R1387" i="86"/>
  <c r="Q1387" i="86"/>
  <c r="P1387" i="86"/>
  <c r="O1387" i="86"/>
  <c r="N1387" i="86"/>
  <c r="M1387" i="86"/>
  <c r="L1387" i="86"/>
  <c r="K1387" i="86"/>
  <c r="J1387" i="86"/>
  <c r="AG1386" i="86"/>
  <c r="AF1386" i="86"/>
  <c r="AE1386" i="86"/>
  <c r="AD1386" i="86"/>
  <c r="AC1386" i="86"/>
  <c r="AB1386" i="86"/>
  <c r="AA1386" i="86"/>
  <c r="Z1386" i="86"/>
  <c r="Y1386" i="86"/>
  <c r="X1386" i="86"/>
  <c r="W1386" i="86"/>
  <c r="V1386" i="86"/>
  <c r="U1386" i="86"/>
  <c r="T1386" i="86"/>
  <c r="S1386" i="86"/>
  <c r="R1386" i="86"/>
  <c r="Q1386" i="86"/>
  <c r="P1386" i="86"/>
  <c r="O1386" i="86"/>
  <c r="N1386" i="86"/>
  <c r="M1386" i="86"/>
  <c r="L1386" i="86"/>
  <c r="K1386" i="86"/>
  <c r="J1386" i="86"/>
  <c r="AG1385" i="86"/>
  <c r="AF1385" i="86"/>
  <c r="AE1385" i="86"/>
  <c r="AD1385" i="86"/>
  <c r="AC1385" i="86"/>
  <c r="AB1385" i="86"/>
  <c r="AA1385" i="86"/>
  <c r="Z1385" i="86"/>
  <c r="Y1385" i="86"/>
  <c r="X1385" i="86"/>
  <c r="W1385" i="86"/>
  <c r="V1385" i="86"/>
  <c r="U1385" i="86"/>
  <c r="T1385" i="86"/>
  <c r="S1385" i="86"/>
  <c r="R1385" i="86"/>
  <c r="Q1385" i="86"/>
  <c r="P1385" i="86"/>
  <c r="O1385" i="86"/>
  <c r="N1385" i="86"/>
  <c r="M1385" i="86"/>
  <c r="L1385" i="86"/>
  <c r="K1385" i="86"/>
  <c r="J1385" i="86"/>
  <c r="AG1384" i="86"/>
  <c r="AF1384" i="86"/>
  <c r="AE1384" i="86"/>
  <c r="AD1384" i="86"/>
  <c r="AC1384" i="86"/>
  <c r="AB1384" i="86"/>
  <c r="AA1384" i="86"/>
  <c r="Z1384" i="86"/>
  <c r="Y1384" i="86"/>
  <c r="X1384" i="86"/>
  <c r="W1384" i="86"/>
  <c r="V1384" i="86"/>
  <c r="U1384" i="86"/>
  <c r="T1384" i="86"/>
  <c r="S1384" i="86"/>
  <c r="R1384" i="86"/>
  <c r="Q1384" i="86"/>
  <c r="P1384" i="86"/>
  <c r="O1384" i="86"/>
  <c r="N1384" i="86"/>
  <c r="M1384" i="86"/>
  <c r="L1384" i="86"/>
  <c r="K1384" i="86"/>
  <c r="J1384" i="86"/>
  <c r="AG1383" i="86"/>
  <c r="AF1383" i="86"/>
  <c r="AE1383" i="86"/>
  <c r="AD1383" i="86"/>
  <c r="AC1383" i="86"/>
  <c r="AB1383" i="86"/>
  <c r="AA1383" i="86"/>
  <c r="Z1383" i="86"/>
  <c r="Y1383" i="86"/>
  <c r="X1383" i="86"/>
  <c r="W1383" i="86"/>
  <c r="V1383" i="86"/>
  <c r="U1383" i="86"/>
  <c r="T1383" i="86"/>
  <c r="S1383" i="86"/>
  <c r="R1383" i="86"/>
  <c r="Q1383" i="86"/>
  <c r="P1383" i="86"/>
  <c r="O1383" i="86"/>
  <c r="N1383" i="86"/>
  <c r="M1383" i="86"/>
  <c r="L1383" i="86"/>
  <c r="K1383" i="86"/>
  <c r="J1383" i="86"/>
  <c r="AG1382" i="86"/>
  <c r="AF1382" i="86"/>
  <c r="AE1382" i="86"/>
  <c r="AD1382" i="86"/>
  <c r="AC1382" i="86"/>
  <c r="AB1382" i="86"/>
  <c r="AA1382" i="86"/>
  <c r="Z1382" i="86"/>
  <c r="Y1382" i="86"/>
  <c r="X1382" i="86"/>
  <c r="W1382" i="86"/>
  <c r="V1382" i="86"/>
  <c r="U1382" i="86"/>
  <c r="T1382" i="86"/>
  <c r="S1382" i="86"/>
  <c r="R1382" i="86"/>
  <c r="Q1382" i="86"/>
  <c r="P1382" i="86"/>
  <c r="O1382" i="86"/>
  <c r="N1382" i="86"/>
  <c r="M1382" i="86"/>
  <c r="L1382" i="86"/>
  <c r="K1382" i="86"/>
  <c r="J1382" i="86"/>
  <c r="AG1381" i="86"/>
  <c r="AF1381" i="86"/>
  <c r="AE1381" i="86"/>
  <c r="AD1381" i="86"/>
  <c r="AC1381" i="86"/>
  <c r="AB1381" i="86"/>
  <c r="AA1381" i="86"/>
  <c r="Z1381" i="86"/>
  <c r="Y1381" i="86"/>
  <c r="X1381" i="86"/>
  <c r="W1381" i="86"/>
  <c r="V1381" i="86"/>
  <c r="U1381" i="86"/>
  <c r="T1381" i="86"/>
  <c r="S1381" i="86"/>
  <c r="R1381" i="86"/>
  <c r="Q1381" i="86"/>
  <c r="P1381" i="86"/>
  <c r="O1381" i="86"/>
  <c r="N1381" i="86"/>
  <c r="M1381" i="86"/>
  <c r="L1381" i="86"/>
  <c r="K1381" i="86"/>
  <c r="J1381" i="86"/>
  <c r="AG1380" i="86"/>
  <c r="AF1380" i="86"/>
  <c r="AE1380" i="86"/>
  <c r="AD1380" i="86"/>
  <c r="AC1380" i="86"/>
  <c r="AB1380" i="86"/>
  <c r="AA1380" i="86"/>
  <c r="Z1380" i="86"/>
  <c r="Y1380" i="86"/>
  <c r="X1380" i="86"/>
  <c r="W1380" i="86"/>
  <c r="V1380" i="86"/>
  <c r="U1380" i="86"/>
  <c r="T1380" i="86"/>
  <c r="S1380" i="86"/>
  <c r="R1380" i="86"/>
  <c r="Q1380" i="86"/>
  <c r="P1380" i="86"/>
  <c r="O1380" i="86"/>
  <c r="N1380" i="86"/>
  <c r="M1380" i="86"/>
  <c r="L1380" i="86"/>
  <c r="K1380" i="86"/>
  <c r="J1380" i="86"/>
  <c r="AG1379" i="86"/>
  <c r="AF1379" i="86"/>
  <c r="AE1379" i="86"/>
  <c r="AD1379" i="86"/>
  <c r="AC1379" i="86"/>
  <c r="AB1379" i="86"/>
  <c r="AA1379" i="86"/>
  <c r="Z1379" i="86"/>
  <c r="Y1379" i="86"/>
  <c r="X1379" i="86"/>
  <c r="W1379" i="86"/>
  <c r="V1379" i="86"/>
  <c r="U1379" i="86"/>
  <c r="T1379" i="86"/>
  <c r="S1379" i="86"/>
  <c r="R1379" i="86"/>
  <c r="Q1379" i="86"/>
  <c r="P1379" i="86"/>
  <c r="O1379" i="86"/>
  <c r="N1379" i="86"/>
  <c r="M1379" i="86"/>
  <c r="L1379" i="86"/>
  <c r="K1379" i="86"/>
  <c r="J1379" i="86"/>
  <c r="AG1378" i="86"/>
  <c r="AF1378" i="86"/>
  <c r="AE1378" i="86"/>
  <c r="AD1378" i="86"/>
  <c r="AC1378" i="86"/>
  <c r="AB1378" i="86"/>
  <c r="AA1378" i="86"/>
  <c r="Z1378" i="86"/>
  <c r="Y1378" i="86"/>
  <c r="X1378" i="86"/>
  <c r="W1378" i="86"/>
  <c r="V1378" i="86"/>
  <c r="U1378" i="86"/>
  <c r="T1378" i="86"/>
  <c r="S1378" i="86"/>
  <c r="R1378" i="86"/>
  <c r="Q1378" i="86"/>
  <c r="P1378" i="86"/>
  <c r="O1378" i="86"/>
  <c r="N1378" i="86"/>
  <c r="M1378" i="86"/>
  <c r="L1378" i="86"/>
  <c r="K1378" i="86"/>
  <c r="J1378" i="86"/>
  <c r="AG1377" i="86"/>
  <c r="AF1377" i="86"/>
  <c r="AE1377" i="86"/>
  <c r="AD1377" i="86"/>
  <c r="AC1377" i="86"/>
  <c r="AB1377" i="86"/>
  <c r="AA1377" i="86"/>
  <c r="Z1377" i="86"/>
  <c r="Y1377" i="86"/>
  <c r="X1377" i="86"/>
  <c r="W1377" i="86"/>
  <c r="V1377" i="86"/>
  <c r="U1377" i="86"/>
  <c r="T1377" i="86"/>
  <c r="S1377" i="86"/>
  <c r="R1377" i="86"/>
  <c r="Q1377" i="86"/>
  <c r="P1377" i="86"/>
  <c r="O1377" i="86"/>
  <c r="N1377" i="86"/>
  <c r="M1377" i="86"/>
  <c r="L1377" i="86"/>
  <c r="K1377" i="86"/>
  <c r="J1377" i="86"/>
  <c r="AG1376" i="86"/>
  <c r="AF1376" i="86"/>
  <c r="AE1376" i="86"/>
  <c r="AD1376" i="86"/>
  <c r="AC1376" i="86"/>
  <c r="AB1376" i="86"/>
  <c r="AA1376" i="86"/>
  <c r="Z1376" i="86"/>
  <c r="Y1376" i="86"/>
  <c r="X1376" i="86"/>
  <c r="W1376" i="86"/>
  <c r="V1376" i="86"/>
  <c r="U1376" i="86"/>
  <c r="T1376" i="86"/>
  <c r="S1376" i="86"/>
  <c r="R1376" i="86"/>
  <c r="Q1376" i="86"/>
  <c r="P1376" i="86"/>
  <c r="O1376" i="86"/>
  <c r="N1376" i="86"/>
  <c r="M1376" i="86"/>
  <c r="L1376" i="86"/>
  <c r="K1376" i="86"/>
  <c r="J1376" i="86"/>
  <c r="AG1375" i="86"/>
  <c r="AF1375" i="86"/>
  <c r="AE1375" i="86"/>
  <c r="AD1375" i="86"/>
  <c r="AC1375" i="86"/>
  <c r="AB1375" i="86"/>
  <c r="AA1375" i="86"/>
  <c r="Z1375" i="86"/>
  <c r="Y1375" i="86"/>
  <c r="X1375" i="86"/>
  <c r="W1375" i="86"/>
  <c r="V1375" i="86"/>
  <c r="U1375" i="86"/>
  <c r="T1375" i="86"/>
  <c r="S1375" i="86"/>
  <c r="R1375" i="86"/>
  <c r="Q1375" i="86"/>
  <c r="P1375" i="86"/>
  <c r="O1375" i="86"/>
  <c r="N1375" i="86"/>
  <c r="M1375" i="86"/>
  <c r="L1375" i="86"/>
  <c r="K1375" i="86"/>
  <c r="J1375" i="86"/>
  <c r="AG1374" i="86"/>
  <c r="AF1374" i="86"/>
  <c r="AE1374" i="86"/>
  <c r="AD1374" i="86"/>
  <c r="AC1374" i="86"/>
  <c r="AB1374" i="86"/>
  <c r="AA1374" i="86"/>
  <c r="Z1374" i="86"/>
  <c r="Y1374" i="86"/>
  <c r="X1374" i="86"/>
  <c r="W1374" i="86"/>
  <c r="V1374" i="86"/>
  <c r="U1374" i="86"/>
  <c r="T1374" i="86"/>
  <c r="S1374" i="86"/>
  <c r="R1374" i="86"/>
  <c r="Q1374" i="86"/>
  <c r="P1374" i="86"/>
  <c r="O1374" i="86"/>
  <c r="N1374" i="86"/>
  <c r="M1374" i="86"/>
  <c r="L1374" i="86"/>
  <c r="K1374" i="86"/>
  <c r="J1374" i="86"/>
  <c r="AG1373" i="86"/>
  <c r="AF1373" i="86"/>
  <c r="AE1373" i="86"/>
  <c r="AD1373" i="86"/>
  <c r="AC1373" i="86"/>
  <c r="AB1373" i="86"/>
  <c r="AA1373" i="86"/>
  <c r="Z1373" i="86"/>
  <c r="Y1373" i="86"/>
  <c r="X1373" i="86"/>
  <c r="W1373" i="86"/>
  <c r="V1373" i="86"/>
  <c r="U1373" i="86"/>
  <c r="T1373" i="86"/>
  <c r="S1373" i="86"/>
  <c r="R1373" i="86"/>
  <c r="Q1373" i="86"/>
  <c r="P1373" i="86"/>
  <c r="O1373" i="86"/>
  <c r="N1373" i="86"/>
  <c r="M1373" i="86"/>
  <c r="L1373" i="86"/>
  <c r="K1373" i="86"/>
  <c r="J1373" i="86"/>
  <c r="AG1372" i="86"/>
  <c r="AF1372" i="86"/>
  <c r="AE1372" i="86"/>
  <c r="AD1372" i="86"/>
  <c r="AC1372" i="86"/>
  <c r="AB1372" i="86"/>
  <c r="AA1372" i="86"/>
  <c r="Z1372" i="86"/>
  <c r="Y1372" i="86"/>
  <c r="X1372" i="86"/>
  <c r="W1372" i="86"/>
  <c r="V1372" i="86"/>
  <c r="U1372" i="86"/>
  <c r="T1372" i="86"/>
  <c r="S1372" i="86"/>
  <c r="R1372" i="86"/>
  <c r="Q1372" i="86"/>
  <c r="P1372" i="86"/>
  <c r="O1372" i="86"/>
  <c r="N1372" i="86"/>
  <c r="M1372" i="86"/>
  <c r="L1372" i="86"/>
  <c r="K1372" i="86"/>
  <c r="J1372" i="86"/>
  <c r="AG1371" i="86"/>
  <c r="AF1371" i="86"/>
  <c r="AE1371" i="86"/>
  <c r="AD1371" i="86"/>
  <c r="AC1371" i="86"/>
  <c r="AB1371" i="86"/>
  <c r="AA1371" i="86"/>
  <c r="Z1371" i="86"/>
  <c r="Y1371" i="86"/>
  <c r="X1371" i="86"/>
  <c r="W1371" i="86"/>
  <c r="V1371" i="86"/>
  <c r="U1371" i="86"/>
  <c r="T1371" i="86"/>
  <c r="S1371" i="86"/>
  <c r="R1371" i="86"/>
  <c r="Q1371" i="86"/>
  <c r="P1371" i="86"/>
  <c r="O1371" i="86"/>
  <c r="N1371" i="86"/>
  <c r="M1371" i="86"/>
  <c r="L1371" i="86"/>
  <c r="K1371" i="86"/>
  <c r="J1371" i="86"/>
  <c r="AG1370" i="86"/>
  <c r="AF1370" i="86"/>
  <c r="AE1370" i="86"/>
  <c r="AD1370" i="86"/>
  <c r="AC1370" i="86"/>
  <c r="AB1370" i="86"/>
  <c r="AA1370" i="86"/>
  <c r="Z1370" i="86"/>
  <c r="Y1370" i="86"/>
  <c r="X1370" i="86"/>
  <c r="W1370" i="86"/>
  <c r="V1370" i="86"/>
  <c r="U1370" i="86"/>
  <c r="T1370" i="86"/>
  <c r="S1370" i="86"/>
  <c r="R1370" i="86"/>
  <c r="Q1370" i="86"/>
  <c r="P1370" i="86"/>
  <c r="O1370" i="86"/>
  <c r="N1370" i="86"/>
  <c r="M1370" i="86"/>
  <c r="L1370" i="86"/>
  <c r="K1370" i="86"/>
  <c r="J1370" i="86"/>
  <c r="AG1369" i="86"/>
  <c r="AF1369" i="86"/>
  <c r="AE1369" i="86"/>
  <c r="AD1369" i="86"/>
  <c r="AC1369" i="86"/>
  <c r="AB1369" i="86"/>
  <c r="AA1369" i="86"/>
  <c r="Z1369" i="86"/>
  <c r="Y1369" i="86"/>
  <c r="X1369" i="86"/>
  <c r="W1369" i="86"/>
  <c r="V1369" i="86"/>
  <c r="U1369" i="86"/>
  <c r="T1369" i="86"/>
  <c r="S1369" i="86"/>
  <c r="R1369" i="86"/>
  <c r="Q1369" i="86"/>
  <c r="P1369" i="86"/>
  <c r="O1369" i="86"/>
  <c r="N1369" i="86"/>
  <c r="M1369" i="86"/>
  <c r="L1369" i="86"/>
  <c r="K1369" i="86"/>
  <c r="J1369" i="86"/>
  <c r="AG1368" i="86"/>
  <c r="AF1368" i="86"/>
  <c r="AE1368" i="86"/>
  <c r="AD1368" i="86"/>
  <c r="AC1368" i="86"/>
  <c r="AB1368" i="86"/>
  <c r="AA1368" i="86"/>
  <c r="Z1368" i="86"/>
  <c r="Y1368" i="86"/>
  <c r="X1368" i="86"/>
  <c r="W1368" i="86"/>
  <c r="V1368" i="86"/>
  <c r="U1368" i="86"/>
  <c r="T1368" i="86"/>
  <c r="S1368" i="86"/>
  <c r="R1368" i="86"/>
  <c r="Q1368" i="86"/>
  <c r="P1368" i="86"/>
  <c r="O1368" i="86"/>
  <c r="N1368" i="86"/>
  <c r="M1368" i="86"/>
  <c r="L1368" i="86"/>
  <c r="K1368" i="86"/>
  <c r="J1368" i="86"/>
  <c r="AG1356" i="86"/>
  <c r="AF1356" i="86"/>
  <c r="AE1356" i="86"/>
  <c r="AC1356" i="86"/>
  <c r="AB1356" i="86"/>
  <c r="AA1356" i="86"/>
  <c r="Y1356" i="86"/>
  <c r="X1356" i="86"/>
  <c r="W1356" i="86"/>
  <c r="V1356" i="86"/>
  <c r="U1356" i="86"/>
  <c r="T1356" i="86"/>
  <c r="S1356" i="86"/>
  <c r="Q1356" i="86"/>
  <c r="P1356" i="86"/>
  <c r="O1356" i="86"/>
  <c r="M1356" i="86"/>
  <c r="L1356" i="86"/>
  <c r="K1356" i="86"/>
  <c r="J1356" i="86"/>
  <c r="AG1355" i="86"/>
  <c r="AF1355" i="86"/>
  <c r="AE1355" i="86"/>
  <c r="AD1355" i="86"/>
  <c r="AC1355" i="86"/>
  <c r="AB1355" i="86"/>
  <c r="AA1355" i="86"/>
  <c r="Z1355" i="86"/>
  <c r="Y1355" i="86"/>
  <c r="X1355" i="86"/>
  <c r="W1355" i="86"/>
  <c r="V1355" i="86"/>
  <c r="U1355" i="86"/>
  <c r="T1355" i="86"/>
  <c r="S1355" i="86"/>
  <c r="R1355" i="86"/>
  <c r="Q1355" i="86"/>
  <c r="P1355" i="86"/>
  <c r="O1355" i="86"/>
  <c r="N1355" i="86"/>
  <c r="M1355" i="86"/>
  <c r="L1355" i="86"/>
  <c r="K1355" i="86"/>
  <c r="J1355" i="86"/>
  <c r="AG1354" i="86"/>
  <c r="AF1354" i="86"/>
  <c r="AE1354" i="86"/>
  <c r="AD1354" i="86"/>
  <c r="AC1354" i="86"/>
  <c r="AB1354" i="86"/>
  <c r="AA1354" i="86"/>
  <c r="Z1354" i="86"/>
  <c r="Y1354" i="86"/>
  <c r="X1354" i="86"/>
  <c r="W1354" i="86"/>
  <c r="V1354" i="86"/>
  <c r="U1354" i="86"/>
  <c r="T1354" i="86"/>
  <c r="S1354" i="86"/>
  <c r="R1354" i="86"/>
  <c r="Q1354" i="86"/>
  <c r="P1354" i="86"/>
  <c r="O1354" i="86"/>
  <c r="N1354" i="86"/>
  <c r="M1354" i="86"/>
  <c r="L1354" i="86"/>
  <c r="K1354" i="86"/>
  <c r="J1354" i="86"/>
  <c r="AG1353" i="86"/>
  <c r="AF1353" i="86"/>
  <c r="AE1353" i="86"/>
  <c r="AD1353" i="86"/>
  <c r="AC1353" i="86"/>
  <c r="AB1353" i="86"/>
  <c r="AA1353" i="86"/>
  <c r="Z1353" i="86"/>
  <c r="Y1353" i="86"/>
  <c r="X1353" i="86"/>
  <c r="W1353" i="86"/>
  <c r="V1353" i="86"/>
  <c r="U1353" i="86"/>
  <c r="T1353" i="86"/>
  <c r="S1353" i="86"/>
  <c r="R1353" i="86"/>
  <c r="Q1353" i="86"/>
  <c r="P1353" i="86"/>
  <c r="O1353" i="86"/>
  <c r="N1353" i="86"/>
  <c r="M1353" i="86"/>
  <c r="L1353" i="86"/>
  <c r="K1353" i="86"/>
  <c r="J1353" i="86"/>
  <c r="AG1352" i="86"/>
  <c r="AF1352" i="86"/>
  <c r="AE1352" i="86"/>
  <c r="AD1352" i="86"/>
  <c r="AC1352" i="86"/>
  <c r="AB1352" i="86"/>
  <c r="AA1352" i="86"/>
  <c r="Z1352" i="86"/>
  <c r="Y1352" i="86"/>
  <c r="X1352" i="86"/>
  <c r="W1352" i="86"/>
  <c r="V1352" i="86"/>
  <c r="U1352" i="86"/>
  <c r="T1352" i="86"/>
  <c r="S1352" i="86"/>
  <c r="R1352" i="86"/>
  <c r="Q1352" i="86"/>
  <c r="P1352" i="86"/>
  <c r="O1352" i="86"/>
  <c r="N1352" i="86"/>
  <c r="M1352" i="86"/>
  <c r="L1352" i="86"/>
  <c r="K1352" i="86"/>
  <c r="J1352" i="86"/>
  <c r="AG1351" i="86"/>
  <c r="AF1351" i="86"/>
  <c r="AE1351" i="86"/>
  <c r="AD1351" i="86"/>
  <c r="AC1351" i="86"/>
  <c r="AB1351" i="86"/>
  <c r="AA1351" i="86"/>
  <c r="Z1351" i="86"/>
  <c r="Y1351" i="86"/>
  <c r="X1351" i="86"/>
  <c r="W1351" i="86"/>
  <c r="V1351" i="86"/>
  <c r="U1351" i="86"/>
  <c r="T1351" i="86"/>
  <c r="S1351" i="86"/>
  <c r="R1351" i="86"/>
  <c r="Q1351" i="86"/>
  <c r="P1351" i="86"/>
  <c r="O1351" i="86"/>
  <c r="N1351" i="86"/>
  <c r="M1351" i="86"/>
  <c r="L1351" i="86"/>
  <c r="K1351" i="86"/>
  <c r="J1351" i="86"/>
  <c r="AG1350" i="86"/>
  <c r="AF1350" i="86"/>
  <c r="AE1350" i="86"/>
  <c r="AD1350" i="86"/>
  <c r="AC1350" i="86"/>
  <c r="AB1350" i="86"/>
  <c r="AA1350" i="86"/>
  <c r="Z1350" i="86"/>
  <c r="Y1350" i="86"/>
  <c r="X1350" i="86"/>
  <c r="W1350" i="86"/>
  <c r="V1350" i="86"/>
  <c r="U1350" i="86"/>
  <c r="T1350" i="86"/>
  <c r="S1350" i="86"/>
  <c r="R1350" i="86"/>
  <c r="Q1350" i="86"/>
  <c r="P1350" i="86"/>
  <c r="O1350" i="86"/>
  <c r="N1350" i="86"/>
  <c r="M1350" i="86"/>
  <c r="L1350" i="86"/>
  <c r="K1350" i="86"/>
  <c r="J1350" i="86"/>
  <c r="AG1349" i="86"/>
  <c r="AF1349" i="86"/>
  <c r="AE1349" i="86"/>
  <c r="AD1349" i="86"/>
  <c r="AC1349" i="86"/>
  <c r="AB1349" i="86"/>
  <c r="AA1349" i="86"/>
  <c r="Z1349" i="86"/>
  <c r="Y1349" i="86"/>
  <c r="X1349" i="86"/>
  <c r="W1349" i="86"/>
  <c r="V1349" i="86"/>
  <c r="U1349" i="86"/>
  <c r="T1349" i="86"/>
  <c r="S1349" i="86"/>
  <c r="R1349" i="86"/>
  <c r="Q1349" i="86"/>
  <c r="P1349" i="86"/>
  <c r="O1349" i="86"/>
  <c r="N1349" i="86"/>
  <c r="M1349" i="86"/>
  <c r="L1349" i="86"/>
  <c r="K1349" i="86"/>
  <c r="J1349" i="86"/>
  <c r="AG1348" i="86"/>
  <c r="AF1348" i="86"/>
  <c r="AE1348" i="86"/>
  <c r="AD1348" i="86"/>
  <c r="AC1348" i="86"/>
  <c r="AB1348" i="86"/>
  <c r="AA1348" i="86"/>
  <c r="Z1348" i="86"/>
  <c r="Y1348" i="86"/>
  <c r="X1348" i="86"/>
  <c r="W1348" i="86"/>
  <c r="V1348" i="86"/>
  <c r="U1348" i="86"/>
  <c r="T1348" i="86"/>
  <c r="S1348" i="86"/>
  <c r="R1348" i="86"/>
  <c r="Q1348" i="86"/>
  <c r="P1348" i="86"/>
  <c r="O1348" i="86"/>
  <c r="N1348" i="86"/>
  <c r="M1348" i="86"/>
  <c r="L1348" i="86"/>
  <c r="K1348" i="86"/>
  <c r="J1348" i="86"/>
  <c r="AG1347" i="86"/>
  <c r="AF1347" i="86"/>
  <c r="AE1347" i="86"/>
  <c r="AD1347" i="86"/>
  <c r="AC1347" i="86"/>
  <c r="AB1347" i="86"/>
  <c r="AA1347" i="86"/>
  <c r="Z1347" i="86"/>
  <c r="Y1347" i="86"/>
  <c r="X1347" i="86"/>
  <c r="W1347" i="86"/>
  <c r="V1347" i="86"/>
  <c r="U1347" i="86"/>
  <c r="T1347" i="86"/>
  <c r="S1347" i="86"/>
  <c r="R1347" i="86"/>
  <c r="Q1347" i="86"/>
  <c r="P1347" i="86"/>
  <c r="O1347" i="86"/>
  <c r="N1347" i="86"/>
  <c r="M1347" i="86"/>
  <c r="L1347" i="86"/>
  <c r="K1347" i="86"/>
  <c r="J1347" i="86"/>
  <c r="AG1346" i="86"/>
  <c r="AF1346" i="86"/>
  <c r="AE1346" i="86"/>
  <c r="AD1346" i="86"/>
  <c r="AC1346" i="86"/>
  <c r="AB1346" i="86"/>
  <c r="AA1346" i="86"/>
  <c r="Z1346" i="86"/>
  <c r="Y1346" i="86"/>
  <c r="X1346" i="86"/>
  <c r="W1346" i="86"/>
  <c r="V1346" i="86"/>
  <c r="U1346" i="86"/>
  <c r="T1346" i="86"/>
  <c r="S1346" i="86"/>
  <c r="R1346" i="86"/>
  <c r="Q1346" i="86"/>
  <c r="P1346" i="86"/>
  <c r="O1346" i="86"/>
  <c r="N1346" i="86"/>
  <c r="M1346" i="86"/>
  <c r="L1346" i="86"/>
  <c r="K1346" i="86"/>
  <c r="J1346" i="86"/>
  <c r="AG1345" i="86"/>
  <c r="AF1345" i="86"/>
  <c r="AE1345" i="86"/>
  <c r="AD1345" i="86"/>
  <c r="AC1345" i="86"/>
  <c r="AB1345" i="86"/>
  <c r="AA1345" i="86"/>
  <c r="Z1345" i="86"/>
  <c r="Y1345" i="86"/>
  <c r="X1345" i="86"/>
  <c r="W1345" i="86"/>
  <c r="V1345" i="86"/>
  <c r="U1345" i="86"/>
  <c r="T1345" i="86"/>
  <c r="S1345" i="86"/>
  <c r="R1345" i="86"/>
  <c r="Q1345" i="86"/>
  <c r="P1345" i="86"/>
  <c r="O1345" i="86"/>
  <c r="N1345" i="86"/>
  <c r="M1345" i="86"/>
  <c r="L1345" i="86"/>
  <c r="K1345" i="86"/>
  <c r="J1345" i="86"/>
  <c r="AG1337" i="86"/>
  <c r="AF1337" i="86"/>
  <c r="AE1337" i="86"/>
  <c r="AD1337" i="86"/>
  <c r="AC1337" i="86"/>
  <c r="AB1337" i="86"/>
  <c r="AA1337" i="86"/>
  <c r="Z1337" i="86"/>
  <c r="Y1337" i="86"/>
  <c r="X1337" i="86"/>
  <c r="W1337" i="86"/>
  <c r="V1337" i="86"/>
  <c r="U1337" i="86"/>
  <c r="T1337" i="86"/>
  <c r="S1337" i="86"/>
  <c r="R1337" i="86"/>
  <c r="Q1337" i="86"/>
  <c r="P1337" i="86"/>
  <c r="AG1336" i="86"/>
  <c r="AF1336" i="86"/>
  <c r="AE1336" i="86"/>
  <c r="AD1336" i="86"/>
  <c r="AC1336" i="86"/>
  <c r="AB1336" i="86"/>
  <c r="AA1336" i="86"/>
  <c r="Z1336" i="86"/>
  <c r="Y1336" i="86"/>
  <c r="X1336" i="86"/>
  <c r="W1336" i="86"/>
  <c r="V1336" i="86"/>
  <c r="U1336" i="86"/>
  <c r="T1336" i="86"/>
  <c r="S1336" i="86"/>
  <c r="R1336" i="86"/>
  <c r="Q1336" i="86"/>
  <c r="P1336" i="86"/>
  <c r="AG1335" i="86"/>
  <c r="AF1335" i="86"/>
  <c r="AE1335" i="86"/>
  <c r="AD1335" i="86"/>
  <c r="AC1335" i="86"/>
  <c r="AB1335" i="86"/>
  <c r="AA1335" i="86"/>
  <c r="Z1335" i="86"/>
  <c r="Y1335" i="86"/>
  <c r="X1335" i="86"/>
  <c r="W1335" i="86"/>
  <c r="V1335" i="86"/>
  <c r="U1335" i="86"/>
  <c r="T1335" i="86"/>
  <c r="S1335" i="86"/>
  <c r="R1335" i="86"/>
  <c r="Q1335" i="86"/>
  <c r="P1335" i="86"/>
  <c r="AG1334" i="86"/>
  <c r="AF1334" i="86"/>
  <c r="AE1334" i="86"/>
  <c r="AD1334" i="86"/>
  <c r="AC1334" i="86"/>
  <c r="AB1334" i="86"/>
  <c r="AA1334" i="86"/>
  <c r="Z1334" i="86"/>
  <c r="Y1334" i="86"/>
  <c r="X1334" i="86"/>
  <c r="W1334" i="86"/>
  <c r="V1334" i="86"/>
  <c r="U1334" i="86"/>
  <c r="T1334" i="86"/>
  <c r="S1334" i="86"/>
  <c r="R1334" i="86"/>
  <c r="Q1334" i="86"/>
  <c r="P1334" i="86"/>
  <c r="AG1333" i="86"/>
  <c r="AF1333" i="86"/>
  <c r="AE1333" i="86"/>
  <c r="AD1333" i="86"/>
  <c r="AC1333" i="86"/>
  <c r="AB1333" i="86"/>
  <c r="AA1333" i="86"/>
  <c r="Z1333" i="86"/>
  <c r="Y1333" i="86"/>
  <c r="X1333" i="86"/>
  <c r="W1333" i="86"/>
  <c r="V1333" i="86"/>
  <c r="U1333" i="86"/>
  <c r="T1333" i="86"/>
  <c r="S1333" i="86"/>
  <c r="R1333" i="86"/>
  <c r="Q1333" i="86"/>
  <c r="P1333" i="86"/>
  <c r="AG1332" i="86"/>
  <c r="AF1332" i="86"/>
  <c r="AE1332" i="86"/>
  <c r="AD1332" i="86"/>
  <c r="AC1332" i="86"/>
  <c r="AB1332" i="86"/>
  <c r="AA1332" i="86"/>
  <c r="Z1332" i="86"/>
  <c r="Y1332" i="86"/>
  <c r="X1332" i="86"/>
  <c r="W1332" i="86"/>
  <c r="V1332" i="86"/>
  <c r="U1332" i="86"/>
  <c r="T1332" i="86"/>
  <c r="S1332" i="86"/>
  <c r="R1332" i="86"/>
  <c r="Q1332" i="86"/>
  <c r="P1332" i="86"/>
  <c r="AG1323" i="86"/>
  <c r="AF1323" i="86"/>
  <c r="AE1323" i="86"/>
  <c r="AD1323" i="86"/>
  <c r="AC1323" i="86"/>
  <c r="AB1323" i="86"/>
  <c r="AA1323" i="86"/>
  <c r="Z1323" i="86"/>
  <c r="Y1323" i="86"/>
  <c r="X1323" i="86"/>
  <c r="W1323" i="86"/>
  <c r="V1323" i="86"/>
  <c r="U1323" i="86"/>
  <c r="T1323" i="86"/>
  <c r="S1323" i="86"/>
  <c r="R1323" i="86"/>
  <c r="Q1323" i="86"/>
  <c r="P1323" i="86"/>
  <c r="O1323" i="86"/>
  <c r="N1323" i="86"/>
  <c r="AG1322" i="86"/>
  <c r="AF1322" i="86"/>
  <c r="AE1322" i="86"/>
  <c r="AD1322" i="86"/>
  <c r="AC1322" i="86"/>
  <c r="AB1322" i="86"/>
  <c r="AA1322" i="86"/>
  <c r="Z1322" i="86"/>
  <c r="Y1322" i="86"/>
  <c r="X1322" i="86"/>
  <c r="W1322" i="86"/>
  <c r="V1322" i="86"/>
  <c r="U1322" i="86"/>
  <c r="T1322" i="86"/>
  <c r="S1322" i="86"/>
  <c r="R1322" i="86"/>
  <c r="Q1322" i="86"/>
  <c r="P1322" i="86"/>
  <c r="O1322" i="86"/>
  <c r="N1322" i="86"/>
  <c r="AG1321" i="86"/>
  <c r="AF1321" i="86"/>
  <c r="AE1321" i="86"/>
  <c r="AD1321" i="86"/>
  <c r="AC1321" i="86"/>
  <c r="AB1321" i="86"/>
  <c r="AA1321" i="86"/>
  <c r="Z1321" i="86"/>
  <c r="Y1321" i="86"/>
  <c r="X1321" i="86"/>
  <c r="W1321" i="86"/>
  <c r="V1321" i="86"/>
  <c r="U1321" i="86"/>
  <c r="T1321" i="86"/>
  <c r="S1321" i="86"/>
  <c r="R1321" i="86"/>
  <c r="Q1321" i="86"/>
  <c r="P1321" i="86"/>
  <c r="O1321" i="86"/>
  <c r="N1321" i="86"/>
  <c r="AG1320" i="86"/>
  <c r="AF1320" i="86"/>
  <c r="AE1320" i="86"/>
  <c r="AD1320" i="86"/>
  <c r="AC1320" i="86"/>
  <c r="AB1320" i="86"/>
  <c r="AA1320" i="86"/>
  <c r="Z1320" i="86"/>
  <c r="Y1320" i="86"/>
  <c r="X1320" i="86"/>
  <c r="W1320" i="86"/>
  <c r="V1320" i="86"/>
  <c r="U1320" i="86"/>
  <c r="T1320" i="86"/>
  <c r="S1320" i="86"/>
  <c r="R1320" i="86"/>
  <c r="Q1320" i="86"/>
  <c r="P1320" i="86"/>
  <c r="O1320" i="86"/>
  <c r="N1320" i="86"/>
  <c r="AG1319" i="86"/>
  <c r="AF1319" i="86"/>
  <c r="AE1319" i="86"/>
  <c r="AD1319" i="86"/>
  <c r="AC1319" i="86"/>
  <c r="AB1319" i="86"/>
  <c r="AA1319" i="86"/>
  <c r="Z1319" i="86"/>
  <c r="Y1319" i="86"/>
  <c r="X1319" i="86"/>
  <c r="W1319" i="86"/>
  <c r="V1319" i="86"/>
  <c r="U1319" i="86"/>
  <c r="T1319" i="86"/>
  <c r="S1319" i="86"/>
  <c r="R1319" i="86"/>
  <c r="Q1319" i="86"/>
  <c r="P1319" i="86"/>
  <c r="O1319" i="86"/>
  <c r="N1319" i="86"/>
  <c r="AG1318" i="86"/>
  <c r="AF1318" i="86"/>
  <c r="AE1318" i="86"/>
  <c r="AD1318" i="86"/>
  <c r="AC1318" i="86"/>
  <c r="AB1318" i="86"/>
  <c r="AA1318" i="86"/>
  <c r="Z1318" i="86"/>
  <c r="Y1318" i="86"/>
  <c r="X1318" i="86"/>
  <c r="W1318" i="86"/>
  <c r="V1318" i="86"/>
  <c r="U1318" i="86"/>
  <c r="T1318" i="86"/>
  <c r="S1318" i="86"/>
  <c r="R1318" i="86"/>
  <c r="Q1318" i="86"/>
  <c r="P1318" i="86"/>
  <c r="O1318" i="86"/>
  <c r="N1318" i="86"/>
  <c r="M1313" i="86"/>
  <c r="L1313" i="86"/>
  <c r="K1313" i="86"/>
  <c r="J1313" i="86"/>
  <c r="I1313" i="86"/>
  <c r="H1313" i="86"/>
  <c r="G1313" i="86"/>
  <c r="F1313" i="86"/>
  <c r="E1313" i="86"/>
  <c r="D1313" i="86"/>
  <c r="M1312" i="86"/>
  <c r="L1312" i="86"/>
  <c r="K1312" i="86"/>
  <c r="J1312" i="86"/>
  <c r="I1312" i="86"/>
  <c r="H1312" i="86"/>
  <c r="G1312" i="86"/>
  <c r="F1312" i="86"/>
  <c r="E1312" i="86"/>
  <c r="D1312" i="86"/>
  <c r="M1310" i="86"/>
  <c r="L1310" i="86"/>
  <c r="K1310" i="86"/>
  <c r="J1310" i="86"/>
  <c r="I1310" i="86"/>
  <c r="H1310" i="86"/>
  <c r="G1310" i="86"/>
  <c r="F1310" i="86"/>
  <c r="E1310" i="86"/>
  <c r="D1310" i="86"/>
  <c r="M1309" i="86"/>
  <c r="L1309" i="86"/>
  <c r="K1309" i="86"/>
  <c r="J1309" i="86"/>
  <c r="I1309" i="86"/>
  <c r="H1309" i="86"/>
  <c r="G1309" i="86"/>
  <c r="F1309" i="86"/>
  <c r="E1309" i="86"/>
  <c r="D1309" i="86"/>
  <c r="AG1313" i="86"/>
  <c r="AF1313" i="86"/>
  <c r="AE1313" i="86"/>
  <c r="AD1313" i="86"/>
  <c r="AC1313" i="86"/>
  <c r="AB1313" i="86"/>
  <c r="AA1313" i="86"/>
  <c r="Z1313" i="86"/>
  <c r="Y1313" i="86"/>
  <c r="X1313" i="86"/>
  <c r="W1313" i="86"/>
  <c r="V1313" i="86"/>
  <c r="U1313" i="86"/>
  <c r="T1313" i="86"/>
  <c r="S1313" i="86"/>
  <c r="R1313" i="86"/>
  <c r="Q1313" i="86"/>
  <c r="P1313" i="86"/>
  <c r="O1313" i="86"/>
  <c r="N1313" i="86"/>
  <c r="AG1312" i="86"/>
  <c r="AF1312" i="86"/>
  <c r="AE1312" i="86"/>
  <c r="AD1312" i="86"/>
  <c r="AC1312" i="86"/>
  <c r="AB1312" i="86"/>
  <c r="AA1312" i="86"/>
  <c r="Z1312" i="86"/>
  <c r="Y1312" i="86"/>
  <c r="X1312" i="86"/>
  <c r="W1312" i="86"/>
  <c r="V1312" i="86"/>
  <c r="U1312" i="86"/>
  <c r="T1312" i="86"/>
  <c r="S1312" i="86"/>
  <c r="R1312" i="86"/>
  <c r="Q1312" i="86"/>
  <c r="P1312" i="86"/>
  <c r="O1312" i="86"/>
  <c r="N1312" i="86"/>
  <c r="AG1311" i="86"/>
  <c r="AF1311" i="86"/>
  <c r="AE1311" i="86"/>
  <c r="AD1311" i="86"/>
  <c r="AC1311" i="86"/>
  <c r="AB1311" i="86"/>
  <c r="AA1311" i="86"/>
  <c r="Z1311" i="86"/>
  <c r="Y1311" i="86"/>
  <c r="X1311" i="86"/>
  <c r="W1311" i="86"/>
  <c r="V1311" i="86"/>
  <c r="U1311" i="86"/>
  <c r="T1311" i="86"/>
  <c r="S1311" i="86"/>
  <c r="R1311" i="86"/>
  <c r="Q1311" i="86"/>
  <c r="P1311" i="86"/>
  <c r="O1311" i="86"/>
  <c r="N1311" i="86"/>
  <c r="AG1310" i="86"/>
  <c r="AF1310" i="86"/>
  <c r="AE1310" i="86"/>
  <c r="AD1310" i="86"/>
  <c r="AC1310" i="86"/>
  <c r="AB1310" i="86"/>
  <c r="AA1310" i="86"/>
  <c r="Z1310" i="86"/>
  <c r="Y1310" i="86"/>
  <c r="X1310" i="86"/>
  <c r="W1310" i="86"/>
  <c r="V1310" i="86"/>
  <c r="U1310" i="86"/>
  <c r="T1310" i="86"/>
  <c r="S1310" i="86"/>
  <c r="R1310" i="86"/>
  <c r="Q1310" i="86"/>
  <c r="P1310" i="86"/>
  <c r="O1310" i="86"/>
  <c r="N1310" i="86"/>
  <c r="AG1309" i="86"/>
  <c r="AF1309" i="86"/>
  <c r="AE1309" i="86"/>
  <c r="AD1309" i="86"/>
  <c r="AC1309" i="86"/>
  <c r="AB1309" i="86"/>
  <c r="AA1309" i="86"/>
  <c r="Z1309" i="86"/>
  <c r="Y1309" i="86"/>
  <c r="X1309" i="86"/>
  <c r="W1309" i="86"/>
  <c r="V1309" i="86"/>
  <c r="U1309" i="86"/>
  <c r="T1309" i="86"/>
  <c r="S1309" i="86"/>
  <c r="R1309" i="86"/>
  <c r="Q1309" i="86"/>
  <c r="P1309" i="86"/>
  <c r="O1309" i="86"/>
  <c r="N1309" i="86"/>
  <c r="AG1308" i="86"/>
  <c r="AF1308" i="86"/>
  <c r="AE1308" i="86"/>
  <c r="AD1308" i="86"/>
  <c r="AC1308" i="86"/>
  <c r="AB1308" i="86"/>
  <c r="AA1308" i="86"/>
  <c r="Z1308" i="86"/>
  <c r="Y1308" i="86"/>
  <c r="X1308" i="86"/>
  <c r="W1308" i="86"/>
  <c r="V1308" i="86"/>
  <c r="U1308" i="86"/>
  <c r="T1308" i="86"/>
  <c r="S1308" i="86"/>
  <c r="R1308" i="86"/>
  <c r="Q1308" i="86"/>
  <c r="P1308" i="86"/>
  <c r="O1308" i="86"/>
  <c r="N1308" i="86"/>
  <c r="AG1307" i="86"/>
  <c r="AF1307" i="86"/>
  <c r="AE1307" i="86"/>
  <c r="AD1307" i="86"/>
  <c r="AC1307" i="86"/>
  <c r="AB1307" i="86"/>
  <c r="AA1307" i="86"/>
  <c r="Z1307" i="86"/>
  <c r="Y1307" i="86"/>
  <c r="X1307" i="86"/>
  <c r="W1307" i="86"/>
  <c r="V1307" i="86"/>
  <c r="U1307" i="86"/>
  <c r="T1307" i="86"/>
  <c r="S1307" i="86"/>
  <c r="R1307" i="86"/>
  <c r="Q1307" i="86"/>
  <c r="P1307" i="86"/>
  <c r="O1307" i="86"/>
  <c r="N1307" i="86"/>
  <c r="AG1306" i="86"/>
  <c r="AF1306" i="86"/>
  <c r="AE1306" i="86"/>
  <c r="AD1306" i="86"/>
  <c r="AC1306" i="86"/>
  <c r="AB1306" i="86"/>
  <c r="AA1306" i="86"/>
  <c r="Z1306" i="86"/>
  <c r="Y1306" i="86"/>
  <c r="X1306" i="86"/>
  <c r="W1306" i="86"/>
  <c r="V1306" i="86"/>
  <c r="U1306" i="86"/>
  <c r="T1306" i="86"/>
  <c r="S1306" i="86"/>
  <c r="R1306" i="86"/>
  <c r="Q1306" i="86"/>
  <c r="P1306" i="86"/>
  <c r="O1306" i="86"/>
  <c r="N1306" i="86"/>
  <c r="AG1305" i="86"/>
  <c r="AF1305" i="86"/>
  <c r="AE1305" i="86"/>
  <c r="AD1305" i="86"/>
  <c r="AC1305" i="86"/>
  <c r="AB1305" i="86"/>
  <c r="AA1305" i="86"/>
  <c r="Z1305" i="86"/>
  <c r="Y1305" i="86"/>
  <c r="X1305" i="86"/>
  <c r="W1305" i="86"/>
  <c r="V1305" i="86"/>
  <c r="U1305" i="86"/>
  <c r="T1305" i="86"/>
  <c r="S1305" i="86"/>
  <c r="R1305" i="86"/>
  <c r="Q1305" i="86"/>
  <c r="P1305" i="86"/>
  <c r="O1305" i="86"/>
  <c r="N1305" i="86"/>
  <c r="AG1304" i="86"/>
  <c r="AF1304" i="86"/>
  <c r="AE1304" i="86"/>
  <c r="AD1304" i="86"/>
  <c r="AC1304" i="86"/>
  <c r="AB1304" i="86"/>
  <c r="AA1304" i="86"/>
  <c r="Z1304" i="86"/>
  <c r="Y1304" i="86"/>
  <c r="X1304" i="86"/>
  <c r="W1304" i="86"/>
  <c r="V1304" i="86"/>
  <c r="U1304" i="86"/>
  <c r="T1304" i="86"/>
  <c r="S1304" i="86"/>
  <c r="R1304" i="86"/>
  <c r="Q1304" i="86"/>
  <c r="P1304" i="86"/>
  <c r="O1304" i="86"/>
  <c r="N1304" i="86"/>
  <c r="M1304" i="86"/>
  <c r="L1304" i="86"/>
  <c r="K1304" i="86"/>
  <c r="J1304" i="86"/>
  <c r="I1304" i="86"/>
  <c r="H1304" i="86"/>
  <c r="G1304" i="86"/>
  <c r="F1304" i="86"/>
  <c r="E1304" i="86"/>
  <c r="D1304" i="86"/>
  <c r="AG1303" i="86"/>
  <c r="AF1303" i="86"/>
  <c r="AE1303" i="86"/>
  <c r="AD1303" i="86"/>
  <c r="AC1303" i="86"/>
  <c r="AB1303" i="86"/>
  <c r="AA1303" i="86"/>
  <c r="Z1303" i="86"/>
  <c r="Y1303" i="86"/>
  <c r="X1303" i="86"/>
  <c r="W1303" i="86"/>
  <c r="V1303" i="86"/>
  <c r="U1303" i="86"/>
  <c r="T1303" i="86"/>
  <c r="S1303" i="86"/>
  <c r="R1303" i="86"/>
  <c r="Q1303" i="86"/>
  <c r="P1303" i="86"/>
  <c r="O1303" i="86"/>
  <c r="N1303" i="86"/>
  <c r="M1303" i="86"/>
  <c r="L1303" i="86"/>
  <c r="K1303" i="86"/>
  <c r="J1303" i="86"/>
  <c r="I1303" i="86"/>
  <c r="H1303" i="86"/>
  <c r="G1303" i="86"/>
  <c r="F1303" i="86"/>
  <c r="E1303" i="86"/>
  <c r="D1303" i="86"/>
  <c r="AG1302" i="86"/>
  <c r="AF1302" i="86"/>
  <c r="AE1302" i="86"/>
  <c r="AD1302" i="86"/>
  <c r="AC1302" i="86"/>
  <c r="AB1302" i="86"/>
  <c r="AA1302" i="86"/>
  <c r="Z1302" i="86"/>
  <c r="Y1302" i="86"/>
  <c r="X1302" i="86"/>
  <c r="W1302" i="86"/>
  <c r="V1302" i="86"/>
  <c r="U1302" i="86"/>
  <c r="T1302" i="86"/>
  <c r="S1302" i="86"/>
  <c r="R1302" i="86"/>
  <c r="Q1302" i="86"/>
  <c r="P1302" i="86"/>
  <c r="O1302" i="86"/>
  <c r="N1302" i="86"/>
  <c r="M1302" i="86"/>
  <c r="L1302" i="86"/>
  <c r="K1302" i="86"/>
  <c r="J1302" i="86"/>
  <c r="I1302" i="86"/>
  <c r="H1302" i="86"/>
  <c r="G1302" i="86"/>
  <c r="F1302" i="86"/>
  <c r="E1302" i="86"/>
  <c r="D1302" i="86"/>
  <c r="AG1301" i="86"/>
  <c r="AF1301" i="86"/>
  <c r="AE1301" i="86"/>
  <c r="AD1301" i="86"/>
  <c r="AC1301" i="86"/>
  <c r="AB1301" i="86"/>
  <c r="AA1301" i="86"/>
  <c r="Z1301" i="86"/>
  <c r="Y1301" i="86"/>
  <c r="X1301" i="86"/>
  <c r="W1301" i="86"/>
  <c r="V1301" i="86"/>
  <c r="U1301" i="86"/>
  <c r="T1301" i="86"/>
  <c r="S1301" i="86"/>
  <c r="R1301" i="86"/>
  <c r="Q1301" i="86"/>
  <c r="P1301" i="86"/>
  <c r="O1301" i="86"/>
  <c r="N1301" i="86"/>
  <c r="M1301" i="86"/>
  <c r="L1301" i="86"/>
  <c r="K1301" i="86"/>
  <c r="J1301" i="86"/>
  <c r="I1301" i="86"/>
  <c r="H1301" i="86"/>
  <c r="G1301" i="86"/>
  <c r="F1301" i="86"/>
  <c r="E1301" i="86"/>
  <c r="D1301" i="86"/>
  <c r="M1299" i="86"/>
  <c r="L1299" i="86"/>
  <c r="K1299" i="86"/>
  <c r="J1299" i="86"/>
  <c r="I1299" i="86"/>
  <c r="H1299" i="86"/>
  <c r="G1299" i="86"/>
  <c r="F1299" i="86"/>
  <c r="E1299" i="86"/>
  <c r="D1299" i="86"/>
  <c r="M1298" i="86"/>
  <c r="L1298" i="86"/>
  <c r="K1298" i="86"/>
  <c r="J1298" i="86"/>
  <c r="I1298" i="86"/>
  <c r="H1298" i="86"/>
  <c r="G1298" i="86"/>
  <c r="F1298" i="86"/>
  <c r="E1298" i="86"/>
  <c r="D1298" i="86"/>
  <c r="M1297" i="86"/>
  <c r="L1297" i="86"/>
  <c r="K1297" i="86"/>
  <c r="J1297" i="86"/>
  <c r="I1297" i="86"/>
  <c r="H1297" i="86"/>
  <c r="G1297" i="86"/>
  <c r="F1297" i="86"/>
  <c r="E1297" i="86"/>
  <c r="D1297" i="86"/>
  <c r="M1296" i="86"/>
  <c r="L1296" i="86"/>
  <c r="K1296" i="86"/>
  <c r="J1296" i="86"/>
  <c r="I1296" i="86"/>
  <c r="H1296" i="86"/>
  <c r="G1296" i="86"/>
  <c r="F1296" i="86"/>
  <c r="E1296" i="86"/>
  <c r="D1296" i="86"/>
  <c r="AG1300" i="86"/>
  <c r="AF1300" i="86"/>
  <c r="AE1300" i="86"/>
  <c r="AD1300" i="86"/>
  <c r="AC1300" i="86"/>
  <c r="AB1300" i="86"/>
  <c r="AA1300" i="86"/>
  <c r="Z1300" i="86"/>
  <c r="Y1300" i="86"/>
  <c r="X1300" i="86"/>
  <c r="W1300" i="86"/>
  <c r="V1300" i="86"/>
  <c r="U1300" i="86"/>
  <c r="T1300" i="86"/>
  <c r="S1300" i="86"/>
  <c r="R1300" i="86"/>
  <c r="Q1300" i="86"/>
  <c r="P1300" i="86"/>
  <c r="O1300" i="86"/>
  <c r="N1300" i="86"/>
  <c r="AG1299" i="86"/>
  <c r="AF1299" i="86"/>
  <c r="AE1299" i="86"/>
  <c r="AD1299" i="86"/>
  <c r="AC1299" i="86"/>
  <c r="AB1299" i="86"/>
  <c r="AA1299" i="86"/>
  <c r="Z1299" i="86"/>
  <c r="Y1299" i="86"/>
  <c r="X1299" i="86"/>
  <c r="W1299" i="86"/>
  <c r="V1299" i="86"/>
  <c r="U1299" i="86"/>
  <c r="T1299" i="86"/>
  <c r="S1299" i="86"/>
  <c r="R1299" i="86"/>
  <c r="Q1299" i="86"/>
  <c r="P1299" i="86"/>
  <c r="O1299" i="86"/>
  <c r="N1299" i="86"/>
  <c r="AG1298" i="86"/>
  <c r="AF1298" i="86"/>
  <c r="AE1298" i="86"/>
  <c r="AD1298" i="86"/>
  <c r="AC1298" i="86"/>
  <c r="AB1298" i="86"/>
  <c r="AA1298" i="86"/>
  <c r="Z1298" i="86"/>
  <c r="Y1298" i="86"/>
  <c r="X1298" i="86"/>
  <c r="W1298" i="86"/>
  <c r="V1298" i="86"/>
  <c r="U1298" i="86"/>
  <c r="T1298" i="86"/>
  <c r="S1298" i="86"/>
  <c r="R1298" i="86"/>
  <c r="Q1298" i="86"/>
  <c r="P1298" i="86"/>
  <c r="O1298" i="86"/>
  <c r="N1298" i="86"/>
  <c r="AG1297" i="86"/>
  <c r="AF1297" i="86"/>
  <c r="AE1297" i="86"/>
  <c r="AD1297" i="86"/>
  <c r="AC1297" i="86"/>
  <c r="AB1297" i="86"/>
  <c r="AA1297" i="86"/>
  <c r="Z1297" i="86"/>
  <c r="Y1297" i="86"/>
  <c r="X1297" i="86"/>
  <c r="W1297" i="86"/>
  <c r="V1297" i="86"/>
  <c r="U1297" i="86"/>
  <c r="T1297" i="86"/>
  <c r="S1297" i="86"/>
  <c r="R1297" i="86"/>
  <c r="Q1297" i="86"/>
  <c r="P1297" i="86"/>
  <c r="O1297" i="86"/>
  <c r="N1297" i="86"/>
  <c r="AG1296" i="86"/>
  <c r="AF1296" i="86"/>
  <c r="AE1296" i="86"/>
  <c r="AD1296" i="86"/>
  <c r="AC1296" i="86"/>
  <c r="AB1296" i="86"/>
  <c r="AA1296" i="86"/>
  <c r="Z1296" i="86"/>
  <c r="Y1296" i="86"/>
  <c r="X1296" i="86"/>
  <c r="W1296" i="86"/>
  <c r="V1296" i="86"/>
  <c r="U1296" i="86"/>
  <c r="T1296" i="86"/>
  <c r="S1296" i="86"/>
  <c r="R1296" i="86"/>
  <c r="Q1296" i="86"/>
  <c r="P1296" i="86"/>
  <c r="O1296" i="86"/>
  <c r="AG1295" i="86"/>
  <c r="AF1295" i="86"/>
  <c r="AE1295" i="86"/>
  <c r="AD1295" i="86"/>
  <c r="AC1295" i="86"/>
  <c r="AB1295" i="86"/>
  <c r="AA1295" i="86"/>
  <c r="Z1295" i="86"/>
  <c r="Y1295" i="86"/>
  <c r="X1295" i="86"/>
  <c r="W1295" i="86"/>
  <c r="V1295" i="86"/>
  <c r="U1295" i="86"/>
  <c r="T1295" i="86"/>
  <c r="S1295" i="86"/>
  <c r="R1295" i="86"/>
  <c r="Q1295" i="86"/>
  <c r="P1295" i="86"/>
  <c r="O1295" i="86"/>
  <c r="N1295" i="86"/>
  <c r="AG1294" i="86"/>
  <c r="AF1294" i="86"/>
  <c r="AE1294" i="86"/>
  <c r="AD1294" i="86"/>
  <c r="AC1294" i="86"/>
  <c r="AB1294" i="86"/>
  <c r="AA1294" i="86"/>
  <c r="Z1294" i="86"/>
  <c r="Y1294" i="86"/>
  <c r="X1294" i="86"/>
  <c r="W1294" i="86"/>
  <c r="V1294" i="86"/>
  <c r="U1294" i="86"/>
  <c r="T1294" i="86"/>
  <c r="S1294" i="86"/>
  <c r="R1294" i="86"/>
  <c r="Q1294" i="86"/>
  <c r="P1294" i="86"/>
  <c r="O1294" i="86"/>
  <c r="N1294" i="86"/>
  <c r="AG1293" i="86"/>
  <c r="AF1293" i="86"/>
  <c r="AE1293" i="86"/>
  <c r="AD1293" i="86"/>
  <c r="AC1293" i="86"/>
  <c r="AB1293" i="86"/>
  <c r="AA1293" i="86"/>
  <c r="Z1293" i="86"/>
  <c r="Y1293" i="86"/>
  <c r="X1293" i="86"/>
  <c r="W1293" i="86"/>
  <c r="V1293" i="86"/>
  <c r="U1293" i="86"/>
  <c r="T1293" i="86"/>
  <c r="S1293" i="86"/>
  <c r="R1293" i="86"/>
  <c r="Q1293" i="86"/>
  <c r="P1293" i="86"/>
  <c r="O1293" i="86"/>
  <c r="N1293" i="86"/>
  <c r="AG1292" i="86"/>
  <c r="AF1292" i="86"/>
  <c r="AE1292" i="86"/>
  <c r="AD1292" i="86"/>
  <c r="AC1292" i="86"/>
  <c r="AB1292" i="86"/>
  <c r="AA1292" i="86"/>
  <c r="Z1292" i="86"/>
  <c r="Y1292" i="86"/>
  <c r="X1292" i="86"/>
  <c r="W1292" i="86"/>
  <c r="V1292" i="86"/>
  <c r="U1292" i="86"/>
  <c r="T1292" i="86"/>
  <c r="S1292" i="86"/>
  <c r="R1292" i="86"/>
  <c r="Q1292" i="86"/>
  <c r="P1292" i="86"/>
  <c r="O1292" i="86"/>
  <c r="N1292" i="86"/>
  <c r="AG1291" i="86"/>
  <c r="AF1291" i="86"/>
  <c r="AE1291" i="86"/>
  <c r="AD1291" i="86"/>
  <c r="AC1291" i="86"/>
  <c r="AB1291" i="86"/>
  <c r="AA1291" i="86"/>
  <c r="Z1291" i="86"/>
  <c r="Y1291" i="86"/>
  <c r="X1291" i="86"/>
  <c r="W1291" i="86"/>
  <c r="V1291" i="86"/>
  <c r="U1291" i="86"/>
  <c r="T1291" i="86"/>
  <c r="S1291" i="86"/>
  <c r="R1291" i="86"/>
  <c r="Q1291" i="86"/>
  <c r="P1291" i="86"/>
  <c r="O1291" i="86"/>
  <c r="N1291" i="86"/>
  <c r="AG1290" i="86"/>
  <c r="AF1290" i="86"/>
  <c r="AE1290" i="86"/>
  <c r="AD1290" i="86"/>
  <c r="AC1290" i="86"/>
  <c r="AB1290" i="86"/>
  <c r="AA1290" i="86"/>
  <c r="Z1290" i="86"/>
  <c r="Y1290" i="86"/>
  <c r="X1290" i="86"/>
  <c r="W1290" i="86"/>
  <c r="V1290" i="86"/>
  <c r="U1290" i="86"/>
  <c r="T1290" i="86"/>
  <c r="S1290" i="86"/>
  <c r="R1290" i="86"/>
  <c r="Q1290" i="86"/>
  <c r="P1290" i="86"/>
  <c r="O1290" i="86"/>
  <c r="N1290" i="86"/>
  <c r="AG1289" i="86"/>
  <c r="AF1289" i="86"/>
  <c r="AE1289" i="86"/>
  <c r="AD1289" i="86"/>
  <c r="AC1289" i="86"/>
  <c r="AB1289" i="86"/>
  <c r="AA1289" i="86"/>
  <c r="Z1289" i="86"/>
  <c r="Y1289" i="86"/>
  <c r="X1289" i="86"/>
  <c r="W1289" i="86"/>
  <c r="V1289" i="86"/>
  <c r="U1289" i="86"/>
  <c r="T1289" i="86"/>
  <c r="S1289" i="86"/>
  <c r="R1289" i="86"/>
  <c r="Q1289" i="86"/>
  <c r="P1289" i="86"/>
  <c r="O1289" i="86"/>
  <c r="M1268" i="86"/>
  <c r="L1268" i="86"/>
  <c r="K1268" i="86"/>
  <c r="J1268" i="86"/>
  <c r="I1268" i="86"/>
  <c r="H1268" i="86"/>
  <c r="G1268" i="86"/>
  <c r="F1268" i="86"/>
  <c r="E1268" i="86"/>
  <c r="D1268" i="86"/>
  <c r="M1267" i="86"/>
  <c r="L1267" i="86"/>
  <c r="K1267" i="86"/>
  <c r="J1267" i="86"/>
  <c r="I1267" i="86"/>
  <c r="H1267" i="86"/>
  <c r="G1267" i="86"/>
  <c r="F1267" i="86"/>
  <c r="E1267" i="86"/>
  <c r="D1267" i="86"/>
  <c r="M1265" i="86"/>
  <c r="L1265" i="86"/>
  <c r="K1265" i="86"/>
  <c r="J1265" i="86"/>
  <c r="I1265" i="86"/>
  <c r="H1265" i="86"/>
  <c r="G1265" i="86"/>
  <c r="F1265" i="86"/>
  <c r="E1265" i="86"/>
  <c r="D1265" i="86"/>
  <c r="M1264" i="86"/>
  <c r="L1264" i="86"/>
  <c r="K1264" i="86"/>
  <c r="J1264" i="86"/>
  <c r="I1264" i="86"/>
  <c r="H1264" i="86"/>
  <c r="G1264" i="86"/>
  <c r="F1264" i="86"/>
  <c r="E1264" i="86"/>
  <c r="D1264" i="86"/>
  <c r="M1263" i="86"/>
  <c r="L1263" i="86"/>
  <c r="K1263" i="86"/>
  <c r="J1263" i="86"/>
  <c r="I1263" i="86"/>
  <c r="H1263" i="86"/>
  <c r="G1263" i="86"/>
  <c r="F1263" i="86"/>
  <c r="E1263" i="86"/>
  <c r="D1263" i="86"/>
  <c r="M1258" i="86"/>
  <c r="L1258" i="86"/>
  <c r="K1258" i="86"/>
  <c r="J1258" i="86"/>
  <c r="I1258" i="86"/>
  <c r="H1258" i="86"/>
  <c r="G1258" i="86"/>
  <c r="F1258" i="86"/>
  <c r="E1258" i="86"/>
  <c r="D1258" i="86"/>
  <c r="M1257" i="86"/>
  <c r="L1257" i="86"/>
  <c r="K1257" i="86"/>
  <c r="J1257" i="86"/>
  <c r="I1257" i="86"/>
  <c r="H1257" i="86"/>
  <c r="G1257" i="86"/>
  <c r="F1257" i="86"/>
  <c r="E1257" i="86"/>
  <c r="D1257" i="86"/>
  <c r="M1256" i="86"/>
  <c r="L1256" i="86"/>
  <c r="K1256" i="86"/>
  <c r="J1256" i="86"/>
  <c r="I1256" i="86"/>
  <c r="H1256" i="86"/>
  <c r="G1256" i="86"/>
  <c r="F1256" i="86"/>
  <c r="E1256" i="86"/>
  <c r="D1256" i="86"/>
  <c r="M1254" i="86"/>
  <c r="L1254" i="86"/>
  <c r="K1254" i="86"/>
  <c r="J1254" i="86"/>
  <c r="I1254" i="86"/>
  <c r="H1254" i="86"/>
  <c r="G1254" i="86"/>
  <c r="F1254" i="86"/>
  <c r="E1254" i="86"/>
  <c r="D1254" i="86"/>
  <c r="M1253" i="86"/>
  <c r="L1253" i="86"/>
  <c r="K1253" i="86"/>
  <c r="J1253" i="86"/>
  <c r="I1253" i="86"/>
  <c r="H1253" i="86"/>
  <c r="G1253" i="86"/>
  <c r="F1253" i="86"/>
  <c r="E1253" i="86"/>
  <c r="D1253" i="86"/>
  <c r="AG1268" i="86"/>
  <c r="AF1268" i="86"/>
  <c r="AE1268" i="86"/>
  <c r="AD1268" i="86"/>
  <c r="AC1268" i="86"/>
  <c r="AB1268" i="86"/>
  <c r="AA1268" i="86"/>
  <c r="Z1268" i="86"/>
  <c r="Y1268" i="86"/>
  <c r="X1268" i="86"/>
  <c r="W1268" i="86"/>
  <c r="V1268" i="86"/>
  <c r="U1268" i="86"/>
  <c r="T1268" i="86"/>
  <c r="S1268" i="86"/>
  <c r="R1268" i="86"/>
  <c r="Q1268" i="86"/>
  <c r="P1268" i="86"/>
  <c r="O1268" i="86"/>
  <c r="N1268" i="86"/>
  <c r="AG1267" i="86"/>
  <c r="AF1267" i="86"/>
  <c r="AE1267" i="86"/>
  <c r="AD1267" i="86"/>
  <c r="AC1267" i="86"/>
  <c r="AB1267" i="86"/>
  <c r="AA1267" i="86"/>
  <c r="Z1267" i="86"/>
  <c r="Y1267" i="86"/>
  <c r="X1267" i="86"/>
  <c r="W1267" i="86"/>
  <c r="V1267" i="86"/>
  <c r="U1267" i="86"/>
  <c r="T1267" i="86"/>
  <c r="S1267" i="86"/>
  <c r="R1267" i="86"/>
  <c r="Q1267" i="86"/>
  <c r="P1267" i="86"/>
  <c r="O1267" i="86"/>
  <c r="N1267" i="86"/>
  <c r="AG1266" i="86"/>
  <c r="AF1266" i="86"/>
  <c r="AE1266" i="86"/>
  <c r="AD1266" i="86"/>
  <c r="AC1266" i="86"/>
  <c r="AB1266" i="86"/>
  <c r="AA1266" i="86"/>
  <c r="Z1266" i="86"/>
  <c r="Y1266" i="86"/>
  <c r="X1266" i="86"/>
  <c r="W1266" i="86"/>
  <c r="V1266" i="86"/>
  <c r="U1266" i="86"/>
  <c r="T1266" i="86"/>
  <c r="S1266" i="86"/>
  <c r="R1266" i="86"/>
  <c r="Q1266" i="86"/>
  <c r="P1266" i="86"/>
  <c r="O1266" i="86"/>
  <c r="N1266" i="86"/>
  <c r="AG1265" i="86"/>
  <c r="AF1265" i="86"/>
  <c r="AE1265" i="86"/>
  <c r="AD1265" i="86"/>
  <c r="AC1265" i="86"/>
  <c r="AB1265" i="86"/>
  <c r="AA1265" i="86"/>
  <c r="Z1265" i="86"/>
  <c r="Y1265" i="86"/>
  <c r="X1265" i="86"/>
  <c r="W1265" i="86"/>
  <c r="V1265" i="86"/>
  <c r="U1265" i="86"/>
  <c r="T1265" i="86"/>
  <c r="S1265" i="86"/>
  <c r="R1265" i="86"/>
  <c r="Q1265" i="86"/>
  <c r="P1265" i="86"/>
  <c r="O1265" i="86"/>
  <c r="N1265" i="86"/>
  <c r="AG1264" i="86"/>
  <c r="AF1264" i="86"/>
  <c r="AE1264" i="86"/>
  <c r="AD1264" i="86"/>
  <c r="AC1264" i="86"/>
  <c r="AB1264" i="86"/>
  <c r="AA1264" i="86"/>
  <c r="Z1264" i="86"/>
  <c r="Y1264" i="86"/>
  <c r="X1264" i="86"/>
  <c r="W1264" i="86"/>
  <c r="V1264" i="86"/>
  <c r="U1264" i="86"/>
  <c r="T1264" i="86"/>
  <c r="S1264" i="86"/>
  <c r="R1264" i="86"/>
  <c r="Q1264" i="86"/>
  <c r="P1264" i="86"/>
  <c r="O1264" i="86"/>
  <c r="N1264" i="86"/>
  <c r="AG1263" i="86"/>
  <c r="AF1263" i="86"/>
  <c r="AE1263" i="86"/>
  <c r="AD1263" i="86"/>
  <c r="AC1263" i="86"/>
  <c r="AB1263" i="86"/>
  <c r="AA1263" i="86"/>
  <c r="Z1263" i="86"/>
  <c r="Y1263" i="86"/>
  <c r="X1263" i="86"/>
  <c r="W1263" i="86"/>
  <c r="V1263" i="86"/>
  <c r="U1263" i="86"/>
  <c r="T1263" i="86"/>
  <c r="S1263" i="86"/>
  <c r="R1263" i="86"/>
  <c r="Q1263" i="86"/>
  <c r="P1263" i="86"/>
  <c r="O1263" i="86"/>
  <c r="N1263" i="86"/>
  <c r="AG1262" i="86"/>
  <c r="AF1262" i="86"/>
  <c r="AE1262" i="86"/>
  <c r="AD1262" i="86"/>
  <c r="AC1262" i="86"/>
  <c r="AB1262" i="86"/>
  <c r="AA1262" i="86"/>
  <c r="Z1262" i="86"/>
  <c r="Y1262" i="86"/>
  <c r="X1262" i="86"/>
  <c r="W1262" i="86"/>
  <c r="V1262" i="86"/>
  <c r="U1262" i="86"/>
  <c r="T1262" i="86"/>
  <c r="S1262" i="86"/>
  <c r="R1262" i="86"/>
  <c r="Q1262" i="86"/>
  <c r="P1262" i="86"/>
  <c r="O1262" i="86"/>
  <c r="N1262" i="86"/>
  <c r="AG1261" i="86"/>
  <c r="AF1261" i="86"/>
  <c r="AE1261" i="86"/>
  <c r="AD1261" i="86"/>
  <c r="AC1261" i="86"/>
  <c r="AB1261" i="86"/>
  <c r="AA1261" i="86"/>
  <c r="Z1261" i="86"/>
  <c r="Y1261" i="86"/>
  <c r="X1261" i="86"/>
  <c r="W1261" i="86"/>
  <c r="V1261" i="86"/>
  <c r="U1261" i="86"/>
  <c r="T1261" i="86"/>
  <c r="S1261" i="86"/>
  <c r="R1261" i="86"/>
  <c r="Q1261" i="86"/>
  <c r="P1261" i="86"/>
  <c r="O1261" i="86"/>
  <c r="N1261" i="86"/>
  <c r="AG1260" i="86"/>
  <c r="AF1260" i="86"/>
  <c r="AE1260" i="86"/>
  <c r="AD1260" i="86"/>
  <c r="AC1260" i="86"/>
  <c r="AB1260" i="86"/>
  <c r="AA1260" i="86"/>
  <c r="Z1260" i="86"/>
  <c r="Y1260" i="86"/>
  <c r="X1260" i="86"/>
  <c r="W1260" i="86"/>
  <c r="V1260" i="86"/>
  <c r="U1260" i="86"/>
  <c r="T1260" i="86"/>
  <c r="S1260" i="86"/>
  <c r="R1260" i="86"/>
  <c r="Q1260" i="86"/>
  <c r="P1260" i="86"/>
  <c r="O1260" i="86"/>
  <c r="N1260" i="86"/>
  <c r="AG1259" i="86"/>
  <c r="AF1259" i="86"/>
  <c r="AE1259" i="86"/>
  <c r="AD1259" i="86"/>
  <c r="AC1259" i="86"/>
  <c r="AB1259" i="86"/>
  <c r="AA1259" i="86"/>
  <c r="Z1259" i="86"/>
  <c r="Y1259" i="86"/>
  <c r="X1259" i="86"/>
  <c r="W1259" i="86"/>
  <c r="V1259" i="86"/>
  <c r="U1259" i="86"/>
  <c r="T1259" i="86"/>
  <c r="S1259" i="86"/>
  <c r="R1259" i="86"/>
  <c r="Q1259" i="86"/>
  <c r="P1259" i="86"/>
  <c r="O1259" i="86"/>
  <c r="N1259" i="86"/>
  <c r="AG1258" i="86"/>
  <c r="AF1258" i="86"/>
  <c r="AE1258" i="86"/>
  <c r="AD1258" i="86"/>
  <c r="AC1258" i="86"/>
  <c r="AB1258" i="86"/>
  <c r="AA1258" i="86"/>
  <c r="Z1258" i="86"/>
  <c r="Y1258" i="86"/>
  <c r="X1258" i="86"/>
  <c r="W1258" i="86"/>
  <c r="V1258" i="86"/>
  <c r="U1258" i="86"/>
  <c r="T1258" i="86"/>
  <c r="S1258" i="86"/>
  <c r="R1258" i="86"/>
  <c r="Q1258" i="86"/>
  <c r="P1258" i="86"/>
  <c r="O1258" i="86"/>
  <c r="N1258" i="86"/>
  <c r="AG1257" i="86"/>
  <c r="AF1257" i="86"/>
  <c r="AE1257" i="86"/>
  <c r="AD1257" i="86"/>
  <c r="AC1257" i="86"/>
  <c r="AB1257" i="86"/>
  <c r="AA1257" i="86"/>
  <c r="Z1257" i="86"/>
  <c r="Y1257" i="86"/>
  <c r="X1257" i="86"/>
  <c r="W1257" i="86"/>
  <c r="V1257" i="86"/>
  <c r="U1257" i="86"/>
  <c r="T1257" i="86"/>
  <c r="S1257" i="86"/>
  <c r="R1257" i="86"/>
  <c r="Q1257" i="86"/>
  <c r="P1257" i="86"/>
  <c r="O1257" i="86"/>
  <c r="N1257" i="86"/>
  <c r="AG1256" i="86"/>
  <c r="AF1256" i="86"/>
  <c r="AE1256" i="86"/>
  <c r="AD1256" i="86"/>
  <c r="AC1256" i="86"/>
  <c r="AB1256" i="86"/>
  <c r="AA1256" i="86"/>
  <c r="Z1256" i="86"/>
  <c r="Y1256" i="86"/>
  <c r="X1256" i="86"/>
  <c r="W1256" i="86"/>
  <c r="V1256" i="86"/>
  <c r="U1256" i="86"/>
  <c r="T1256" i="86"/>
  <c r="S1256" i="86"/>
  <c r="R1256" i="86"/>
  <c r="Q1256" i="86"/>
  <c r="P1256" i="86"/>
  <c r="O1256" i="86"/>
  <c r="N1256" i="86"/>
  <c r="AG1255" i="86"/>
  <c r="AF1255" i="86"/>
  <c r="AE1255" i="86"/>
  <c r="AD1255" i="86"/>
  <c r="AC1255" i="86"/>
  <c r="AB1255" i="86"/>
  <c r="AA1255" i="86"/>
  <c r="Z1255" i="86"/>
  <c r="Y1255" i="86"/>
  <c r="X1255" i="86"/>
  <c r="W1255" i="86"/>
  <c r="V1255" i="86"/>
  <c r="U1255" i="86"/>
  <c r="T1255" i="86"/>
  <c r="S1255" i="86"/>
  <c r="R1255" i="86"/>
  <c r="Q1255" i="86"/>
  <c r="P1255" i="86"/>
  <c r="O1255" i="86"/>
  <c r="N1255" i="86"/>
  <c r="AG1254" i="86"/>
  <c r="AF1254" i="86"/>
  <c r="AE1254" i="86"/>
  <c r="AD1254" i="86"/>
  <c r="AC1254" i="86"/>
  <c r="AB1254" i="86"/>
  <c r="AA1254" i="86"/>
  <c r="Z1254" i="86"/>
  <c r="Y1254" i="86"/>
  <c r="X1254" i="86"/>
  <c r="W1254" i="86"/>
  <c r="V1254" i="86"/>
  <c r="U1254" i="86"/>
  <c r="T1254" i="86"/>
  <c r="S1254" i="86"/>
  <c r="R1254" i="86"/>
  <c r="Q1254" i="86"/>
  <c r="P1254" i="86"/>
  <c r="O1254" i="86"/>
  <c r="N1254" i="86"/>
  <c r="AG1253" i="86"/>
  <c r="AF1253" i="86"/>
  <c r="AE1253" i="86"/>
  <c r="AD1253" i="86"/>
  <c r="AC1253" i="86"/>
  <c r="AB1253" i="86"/>
  <c r="AA1253" i="86"/>
  <c r="Z1253" i="86"/>
  <c r="Y1253" i="86"/>
  <c r="X1253" i="86"/>
  <c r="W1253" i="86"/>
  <c r="V1253" i="86"/>
  <c r="U1253" i="86"/>
  <c r="T1253" i="86"/>
  <c r="S1253" i="86"/>
  <c r="R1253" i="86"/>
  <c r="Q1253" i="86"/>
  <c r="P1253" i="86"/>
  <c r="O1253" i="86"/>
  <c r="N1253" i="86"/>
  <c r="AG1252" i="86"/>
  <c r="AF1252" i="86"/>
  <c r="AE1252" i="86"/>
  <c r="AD1252" i="86"/>
  <c r="AC1252" i="86"/>
  <c r="AB1252" i="86"/>
  <c r="AA1252" i="86"/>
  <c r="Z1252" i="86"/>
  <c r="Y1252" i="86"/>
  <c r="X1252" i="86"/>
  <c r="W1252" i="86"/>
  <c r="V1252" i="86"/>
  <c r="U1252" i="86"/>
  <c r="T1252" i="86"/>
  <c r="S1252" i="86"/>
  <c r="R1252" i="86"/>
  <c r="Q1252" i="86"/>
  <c r="P1252" i="86"/>
  <c r="O1252" i="86"/>
  <c r="N1252" i="86"/>
  <c r="AG1280" i="86"/>
  <c r="AF1280" i="86"/>
  <c r="AE1280" i="86"/>
  <c r="AD1280" i="86"/>
  <c r="AC1280" i="86"/>
  <c r="AB1280" i="86"/>
  <c r="AA1280" i="86"/>
  <c r="Z1280" i="86"/>
  <c r="Y1280" i="86"/>
  <c r="W1280" i="86"/>
  <c r="V1280" i="86"/>
  <c r="U1280" i="86"/>
  <c r="T1280" i="86"/>
  <c r="S1280" i="86"/>
  <c r="R1280" i="86"/>
  <c r="Q1280" i="86"/>
  <c r="P1280" i="86"/>
  <c r="O1280" i="86"/>
  <c r="AG1279" i="86"/>
  <c r="AF1279" i="86"/>
  <c r="AE1279" i="86"/>
  <c r="AD1279" i="86"/>
  <c r="AC1279" i="86"/>
  <c r="AB1279" i="86"/>
  <c r="AA1279" i="86"/>
  <c r="Z1279" i="86"/>
  <c r="Y1279" i="86"/>
  <c r="X1279" i="86"/>
  <c r="W1279" i="86"/>
  <c r="V1279" i="86"/>
  <c r="U1279" i="86"/>
  <c r="T1279" i="86"/>
  <c r="S1279" i="86"/>
  <c r="R1279" i="86"/>
  <c r="Q1279" i="86"/>
  <c r="P1279" i="86"/>
  <c r="O1279" i="86"/>
  <c r="N1279" i="86"/>
  <c r="AG1278" i="86"/>
  <c r="AF1278" i="86"/>
  <c r="AE1278" i="86"/>
  <c r="AD1278" i="86"/>
  <c r="AC1278" i="86"/>
  <c r="AB1278" i="86"/>
  <c r="AA1278" i="86"/>
  <c r="Z1278" i="86"/>
  <c r="Y1278" i="86"/>
  <c r="X1278" i="86"/>
  <c r="W1278" i="86"/>
  <c r="V1278" i="86"/>
  <c r="U1278" i="86"/>
  <c r="T1278" i="86"/>
  <c r="S1278" i="86"/>
  <c r="R1278" i="86"/>
  <c r="Q1278" i="86"/>
  <c r="P1278" i="86"/>
  <c r="O1278" i="86"/>
  <c r="N1278" i="86"/>
  <c r="AG1277" i="86"/>
  <c r="AF1277" i="86"/>
  <c r="AE1277" i="86"/>
  <c r="AD1277" i="86"/>
  <c r="AC1277" i="86"/>
  <c r="AB1277" i="86"/>
  <c r="AA1277" i="86"/>
  <c r="Z1277" i="86"/>
  <c r="Y1277" i="86"/>
  <c r="X1277" i="86"/>
  <c r="W1277" i="86"/>
  <c r="V1277" i="86"/>
  <c r="U1277" i="86"/>
  <c r="T1277" i="86"/>
  <c r="S1277" i="86"/>
  <c r="R1277" i="86"/>
  <c r="Q1277" i="86"/>
  <c r="P1277" i="86"/>
  <c r="O1277" i="86"/>
  <c r="N1277" i="86"/>
  <c r="AG1276" i="86"/>
  <c r="AF1276" i="86"/>
  <c r="AE1276" i="86"/>
  <c r="AD1276" i="86"/>
  <c r="AC1276" i="86"/>
  <c r="AB1276" i="86"/>
  <c r="AA1276" i="86"/>
  <c r="Z1276" i="86"/>
  <c r="Y1276" i="86"/>
  <c r="X1276" i="86"/>
  <c r="W1276" i="86"/>
  <c r="V1276" i="86"/>
  <c r="U1276" i="86"/>
  <c r="T1276" i="86"/>
  <c r="S1276" i="86"/>
  <c r="R1276" i="86"/>
  <c r="Q1276" i="86"/>
  <c r="P1276" i="86"/>
  <c r="O1276" i="86"/>
  <c r="N1276" i="86"/>
  <c r="AG1275" i="86"/>
  <c r="AF1275" i="86"/>
  <c r="AE1275" i="86"/>
  <c r="AD1275" i="86"/>
  <c r="AC1275" i="86"/>
  <c r="AB1275" i="86"/>
  <c r="AA1275" i="86"/>
  <c r="Z1275" i="86"/>
  <c r="Y1275" i="86"/>
  <c r="X1275" i="86"/>
  <c r="W1275" i="86"/>
  <c r="V1275" i="86"/>
  <c r="U1275" i="86"/>
  <c r="T1275" i="86"/>
  <c r="S1275" i="86"/>
  <c r="R1275" i="86"/>
  <c r="Q1275" i="86"/>
  <c r="P1275" i="86"/>
  <c r="O1275" i="86"/>
  <c r="N1275" i="86"/>
  <c r="AG1274" i="86"/>
  <c r="AF1274" i="86"/>
  <c r="AE1274" i="86"/>
  <c r="AD1274" i="86"/>
  <c r="AC1274" i="86"/>
  <c r="AB1274" i="86"/>
  <c r="AA1274" i="86"/>
  <c r="Z1274" i="86"/>
  <c r="Y1274" i="86"/>
  <c r="X1274" i="86"/>
  <c r="W1274" i="86"/>
  <c r="V1274" i="86"/>
  <c r="U1274" i="86"/>
  <c r="T1274" i="86"/>
  <c r="S1274" i="86"/>
  <c r="R1274" i="86"/>
  <c r="Q1274" i="86"/>
  <c r="P1274" i="86"/>
  <c r="O1274" i="86"/>
  <c r="N1274" i="86"/>
  <c r="AG1242" i="86"/>
  <c r="AF1242" i="86"/>
  <c r="AE1242" i="86"/>
  <c r="AD1242" i="86"/>
  <c r="AC1242" i="86"/>
  <c r="AB1242" i="86"/>
  <c r="AA1242" i="86"/>
  <c r="Z1242" i="86"/>
  <c r="Y1242" i="86"/>
  <c r="X1242" i="86"/>
  <c r="W1242" i="86"/>
  <c r="V1242" i="86"/>
  <c r="U1242" i="86"/>
  <c r="T1242" i="86"/>
  <c r="S1242" i="86"/>
  <c r="R1242" i="86"/>
  <c r="Q1242" i="86"/>
  <c r="P1242" i="86"/>
  <c r="O1242" i="86"/>
  <c r="N1242" i="86"/>
  <c r="AG1241" i="86"/>
  <c r="AF1241" i="86"/>
  <c r="AE1241" i="86"/>
  <c r="AD1241" i="86"/>
  <c r="AC1241" i="86"/>
  <c r="AB1241" i="86"/>
  <c r="AA1241" i="86"/>
  <c r="Z1241" i="86"/>
  <c r="Y1241" i="86"/>
  <c r="X1241" i="86"/>
  <c r="W1241" i="86"/>
  <c r="V1241" i="86"/>
  <c r="U1241" i="86"/>
  <c r="T1241" i="86"/>
  <c r="S1241" i="86"/>
  <c r="R1241" i="86"/>
  <c r="Q1241" i="86"/>
  <c r="P1241" i="86"/>
  <c r="O1241" i="86"/>
  <c r="N1241" i="86"/>
  <c r="AG1240" i="86"/>
  <c r="AF1240" i="86"/>
  <c r="AE1240" i="86"/>
  <c r="AD1240" i="86"/>
  <c r="AC1240" i="86"/>
  <c r="AB1240" i="86"/>
  <c r="AA1240" i="86"/>
  <c r="Z1240" i="86"/>
  <c r="Y1240" i="86"/>
  <c r="X1240" i="86"/>
  <c r="W1240" i="86"/>
  <c r="V1240" i="86"/>
  <c r="U1240" i="86"/>
  <c r="T1240" i="86"/>
  <c r="S1240" i="86"/>
  <c r="R1240" i="86"/>
  <c r="Q1240" i="86"/>
  <c r="P1240" i="86"/>
  <c r="O1240" i="86"/>
  <c r="N1240" i="86"/>
  <c r="AG1239" i="86"/>
  <c r="AF1239" i="86"/>
  <c r="AE1239" i="86"/>
  <c r="AD1239" i="86"/>
  <c r="AC1239" i="86"/>
  <c r="AB1239" i="86"/>
  <c r="AA1239" i="86"/>
  <c r="Z1239" i="86"/>
  <c r="Y1239" i="86"/>
  <c r="X1239" i="86"/>
  <c r="W1239" i="86"/>
  <c r="V1239" i="86"/>
  <c r="U1239" i="86"/>
  <c r="T1239" i="86"/>
  <c r="S1239" i="86"/>
  <c r="R1239" i="86"/>
  <c r="Q1239" i="86"/>
  <c r="P1239" i="86"/>
  <c r="O1239" i="86"/>
  <c r="N1239" i="86"/>
  <c r="AG1238" i="86"/>
  <c r="AF1238" i="86"/>
  <c r="AE1238" i="86"/>
  <c r="AD1238" i="86"/>
  <c r="AC1238" i="86"/>
  <c r="AB1238" i="86"/>
  <c r="AA1238" i="86"/>
  <c r="Z1238" i="86"/>
  <c r="Y1238" i="86"/>
  <c r="X1238" i="86"/>
  <c r="W1238" i="86"/>
  <c r="V1238" i="86"/>
  <c r="U1238" i="86"/>
  <c r="T1238" i="86"/>
  <c r="S1238" i="86"/>
  <c r="R1238" i="86"/>
  <c r="Q1238" i="86"/>
  <c r="P1238" i="86"/>
  <c r="O1238" i="86"/>
  <c r="N1238" i="86"/>
  <c r="AG1237" i="86"/>
  <c r="AF1237" i="86"/>
  <c r="AE1237" i="86"/>
  <c r="AC1237" i="86"/>
  <c r="AB1237" i="86"/>
  <c r="AA1237" i="86"/>
  <c r="Y1237" i="86"/>
  <c r="X1237" i="86"/>
  <c r="W1237" i="86"/>
  <c r="U1237" i="86"/>
  <c r="T1237" i="86"/>
  <c r="S1237" i="86"/>
  <c r="Q1237" i="86"/>
  <c r="P1237" i="86"/>
  <c r="O1237" i="86"/>
  <c r="AG1236" i="86"/>
  <c r="AF1236" i="86"/>
  <c r="AE1236" i="86"/>
  <c r="AD1236" i="86"/>
  <c r="AC1236" i="86"/>
  <c r="AB1236" i="86"/>
  <c r="AA1236" i="86"/>
  <c r="Z1236" i="86"/>
  <c r="Y1236" i="86"/>
  <c r="X1236" i="86"/>
  <c r="W1236" i="86"/>
  <c r="V1236" i="86"/>
  <c r="U1236" i="86"/>
  <c r="T1236" i="86"/>
  <c r="S1236" i="86"/>
  <c r="R1236" i="86"/>
  <c r="Q1236" i="86"/>
  <c r="P1236" i="86"/>
  <c r="O1236" i="86"/>
  <c r="N1236" i="86"/>
  <c r="AG1235" i="86"/>
  <c r="AF1235" i="86"/>
  <c r="AE1235" i="86"/>
  <c r="AD1235" i="86"/>
  <c r="AC1235" i="86"/>
  <c r="AB1235" i="86"/>
  <c r="AA1235" i="86"/>
  <c r="Z1235" i="86"/>
  <c r="Y1235" i="86"/>
  <c r="X1235" i="86"/>
  <c r="W1235" i="86"/>
  <c r="V1235" i="86"/>
  <c r="U1235" i="86"/>
  <c r="T1235" i="86"/>
  <c r="S1235" i="86"/>
  <c r="R1235" i="86"/>
  <c r="Q1235" i="86"/>
  <c r="P1235" i="86"/>
  <c r="O1235" i="86"/>
  <c r="N1235" i="86"/>
  <c r="AG1234" i="86"/>
  <c r="AF1234" i="86"/>
  <c r="AE1234" i="86"/>
  <c r="AD1234" i="86"/>
  <c r="AC1234" i="86"/>
  <c r="AB1234" i="86"/>
  <c r="AA1234" i="86"/>
  <c r="Z1234" i="86"/>
  <c r="Y1234" i="86"/>
  <c r="X1234" i="86"/>
  <c r="W1234" i="86"/>
  <c r="V1234" i="86"/>
  <c r="U1234" i="86"/>
  <c r="T1234" i="86"/>
  <c r="S1234" i="86"/>
  <c r="R1234" i="86"/>
  <c r="Q1234" i="86"/>
  <c r="P1234" i="86"/>
  <c r="O1234" i="86"/>
  <c r="N1234" i="86"/>
  <c r="AG1223" i="86"/>
  <c r="AF1223" i="86"/>
  <c r="AE1223" i="86"/>
  <c r="AC1223" i="86"/>
  <c r="AB1223" i="86"/>
  <c r="AA1223" i="86"/>
  <c r="Y1223" i="86"/>
  <c r="X1223" i="86"/>
  <c r="W1223" i="86"/>
  <c r="U1223" i="86"/>
  <c r="T1223" i="86"/>
  <c r="S1223" i="86"/>
  <c r="Q1223" i="86"/>
  <c r="P1223" i="86"/>
  <c r="O1223" i="86"/>
  <c r="M1223" i="86"/>
  <c r="L1223" i="86"/>
  <c r="K1223" i="86"/>
  <c r="AG1222" i="86"/>
  <c r="AF1222" i="86"/>
  <c r="AE1222" i="86"/>
  <c r="AD1222" i="86"/>
  <c r="AC1222" i="86"/>
  <c r="AB1222" i="86"/>
  <c r="AA1222" i="86"/>
  <c r="Z1222" i="86"/>
  <c r="Y1222" i="86"/>
  <c r="X1222" i="86"/>
  <c r="W1222" i="86"/>
  <c r="V1222" i="86"/>
  <c r="U1222" i="86"/>
  <c r="T1222" i="86"/>
  <c r="S1222" i="86"/>
  <c r="R1222" i="86"/>
  <c r="Q1222" i="86"/>
  <c r="P1222" i="86"/>
  <c r="O1222" i="86"/>
  <c r="N1222" i="86"/>
  <c r="M1222" i="86"/>
  <c r="L1222" i="86"/>
  <c r="K1222" i="86"/>
  <c r="J1222" i="86"/>
  <c r="I1222" i="86"/>
  <c r="H1222" i="86"/>
  <c r="G1222" i="86"/>
  <c r="F1222" i="86"/>
  <c r="E1222" i="86"/>
  <c r="D1222" i="86"/>
  <c r="AG1221" i="86"/>
  <c r="AF1221" i="86"/>
  <c r="AE1221" i="86"/>
  <c r="AD1221" i="86"/>
  <c r="AC1221" i="86"/>
  <c r="AB1221" i="86"/>
  <c r="AA1221" i="86"/>
  <c r="Z1221" i="86"/>
  <c r="Y1221" i="86"/>
  <c r="X1221" i="86"/>
  <c r="W1221" i="86"/>
  <c r="V1221" i="86"/>
  <c r="U1221" i="86"/>
  <c r="T1221" i="86"/>
  <c r="S1221" i="86"/>
  <c r="R1221" i="86"/>
  <c r="Q1221" i="86"/>
  <c r="P1221" i="86"/>
  <c r="O1221" i="86"/>
  <c r="N1221" i="86"/>
  <c r="M1221" i="86"/>
  <c r="L1221" i="86"/>
  <c r="K1221" i="86"/>
  <c r="J1221" i="86"/>
  <c r="I1221" i="86"/>
  <c r="H1221" i="86"/>
  <c r="G1221" i="86"/>
  <c r="F1221" i="86"/>
  <c r="E1221" i="86"/>
  <c r="D1221" i="86"/>
  <c r="AG1220" i="86"/>
  <c r="AF1220" i="86"/>
  <c r="AE1220" i="86"/>
  <c r="AD1220" i="86"/>
  <c r="AC1220" i="86"/>
  <c r="AB1220" i="86"/>
  <c r="AA1220" i="86"/>
  <c r="Z1220" i="86"/>
  <c r="Y1220" i="86"/>
  <c r="X1220" i="86"/>
  <c r="W1220" i="86"/>
  <c r="V1220" i="86"/>
  <c r="U1220" i="86"/>
  <c r="T1220" i="86"/>
  <c r="S1220" i="86"/>
  <c r="R1220" i="86"/>
  <c r="Q1220" i="86"/>
  <c r="P1220" i="86"/>
  <c r="O1220" i="86"/>
  <c r="N1220" i="86"/>
  <c r="M1220" i="86"/>
  <c r="L1220" i="86"/>
  <c r="K1220" i="86"/>
  <c r="J1220" i="86"/>
  <c r="I1220" i="86"/>
  <c r="H1220" i="86"/>
  <c r="G1220" i="86"/>
  <c r="F1220" i="86"/>
  <c r="E1220" i="86"/>
  <c r="D1220" i="86"/>
  <c r="AG1219" i="86"/>
  <c r="AF1219" i="86"/>
  <c r="AE1219" i="86"/>
  <c r="AD1219" i="86"/>
  <c r="AC1219" i="86"/>
  <c r="AB1219" i="86"/>
  <c r="AA1219" i="86"/>
  <c r="Z1219" i="86"/>
  <c r="Y1219" i="86"/>
  <c r="X1219" i="86"/>
  <c r="W1219" i="86"/>
  <c r="V1219" i="86"/>
  <c r="U1219" i="86"/>
  <c r="T1219" i="86"/>
  <c r="S1219" i="86"/>
  <c r="R1219" i="86"/>
  <c r="Q1219" i="86"/>
  <c r="P1219" i="86"/>
  <c r="O1219" i="86"/>
  <c r="N1219" i="86"/>
  <c r="M1219" i="86"/>
  <c r="L1219" i="86"/>
  <c r="K1219" i="86"/>
  <c r="J1219" i="86"/>
  <c r="I1219" i="86"/>
  <c r="H1219" i="86"/>
  <c r="G1219" i="86"/>
  <c r="F1219" i="86"/>
  <c r="E1219" i="86"/>
  <c r="D1219" i="86"/>
  <c r="AG1208" i="86"/>
  <c r="AF1208" i="86"/>
  <c r="AE1208" i="86"/>
  <c r="AD1208" i="86"/>
  <c r="AC1208" i="86"/>
  <c r="AB1208" i="86"/>
  <c r="AA1208" i="86"/>
  <c r="Z1208" i="86"/>
  <c r="Y1208" i="86"/>
  <c r="X1208" i="86"/>
  <c r="W1208" i="86"/>
  <c r="V1208" i="86"/>
  <c r="U1208" i="86"/>
  <c r="T1208" i="86"/>
  <c r="S1208" i="86"/>
  <c r="R1208" i="86"/>
  <c r="Q1208" i="86"/>
  <c r="P1208" i="86"/>
  <c r="O1208" i="86"/>
  <c r="N1208" i="86"/>
  <c r="AG1207" i="86"/>
  <c r="AF1207" i="86"/>
  <c r="AE1207" i="86"/>
  <c r="AD1207" i="86"/>
  <c r="AC1207" i="86"/>
  <c r="AB1207" i="86"/>
  <c r="AA1207" i="86"/>
  <c r="Z1207" i="86"/>
  <c r="Y1207" i="86"/>
  <c r="X1207" i="86"/>
  <c r="W1207" i="86"/>
  <c r="V1207" i="86"/>
  <c r="U1207" i="86"/>
  <c r="T1207" i="86"/>
  <c r="S1207" i="86"/>
  <c r="R1207" i="86"/>
  <c r="Q1207" i="86"/>
  <c r="P1207" i="86"/>
  <c r="O1207" i="86"/>
  <c r="N1207" i="86"/>
  <c r="AG1206" i="86"/>
  <c r="AF1206" i="86"/>
  <c r="AE1206" i="86"/>
  <c r="AD1206" i="86"/>
  <c r="AC1206" i="86"/>
  <c r="AB1206" i="86"/>
  <c r="AA1206" i="86"/>
  <c r="Z1206" i="86"/>
  <c r="Y1206" i="86"/>
  <c r="X1206" i="86"/>
  <c r="W1206" i="86"/>
  <c r="V1206" i="86"/>
  <c r="U1206" i="86"/>
  <c r="T1206" i="86"/>
  <c r="S1206" i="86"/>
  <c r="R1206" i="86"/>
  <c r="Q1206" i="86"/>
  <c r="P1206" i="86"/>
  <c r="O1206" i="86"/>
  <c r="N1206" i="86"/>
  <c r="AG1205" i="86"/>
  <c r="AF1205" i="86"/>
  <c r="AE1205" i="86"/>
  <c r="AD1205" i="86"/>
  <c r="AC1205" i="86"/>
  <c r="AB1205" i="86"/>
  <c r="AA1205" i="86"/>
  <c r="Z1205" i="86"/>
  <c r="Y1205" i="86"/>
  <c r="X1205" i="86"/>
  <c r="W1205" i="86"/>
  <c r="V1205" i="86"/>
  <c r="U1205" i="86"/>
  <c r="T1205" i="86"/>
  <c r="S1205" i="86"/>
  <c r="R1205" i="86"/>
  <c r="Q1205" i="86"/>
  <c r="P1205" i="86"/>
  <c r="O1205" i="86"/>
  <c r="N1205" i="86"/>
  <c r="AG1204" i="86"/>
  <c r="AF1204" i="86"/>
  <c r="AE1204" i="86"/>
  <c r="AD1204" i="86"/>
  <c r="AC1204" i="86"/>
  <c r="AB1204" i="86"/>
  <c r="AA1204" i="86"/>
  <c r="Z1204" i="86"/>
  <c r="Y1204" i="86"/>
  <c r="X1204" i="86"/>
  <c r="W1204" i="86"/>
  <c r="V1204" i="86"/>
  <c r="U1204" i="86"/>
  <c r="T1204" i="86"/>
  <c r="S1204" i="86"/>
  <c r="R1204" i="86"/>
  <c r="Q1204" i="86"/>
  <c r="P1204" i="86"/>
  <c r="O1204" i="86"/>
  <c r="N1204" i="86"/>
  <c r="AG1203" i="86"/>
  <c r="AF1203" i="86"/>
  <c r="AE1203" i="86"/>
  <c r="AD1203" i="86"/>
  <c r="AC1203" i="86"/>
  <c r="AB1203" i="86"/>
  <c r="AA1203" i="86"/>
  <c r="Z1203" i="86"/>
  <c r="Y1203" i="86"/>
  <c r="X1203" i="86"/>
  <c r="W1203" i="86"/>
  <c r="V1203" i="86"/>
  <c r="U1203" i="86"/>
  <c r="T1203" i="86"/>
  <c r="S1203" i="86"/>
  <c r="R1203" i="86"/>
  <c r="Q1203" i="86"/>
  <c r="P1203" i="86"/>
  <c r="O1203" i="86"/>
  <c r="N1203" i="86"/>
  <c r="AG1202" i="86"/>
  <c r="AF1202" i="86"/>
  <c r="AE1202" i="86"/>
  <c r="AD1202" i="86"/>
  <c r="AC1202" i="86"/>
  <c r="AB1202" i="86"/>
  <c r="AA1202" i="86"/>
  <c r="Z1202" i="86"/>
  <c r="Y1202" i="86"/>
  <c r="X1202" i="86"/>
  <c r="W1202" i="86"/>
  <c r="V1202" i="86"/>
  <c r="U1202" i="86"/>
  <c r="T1202" i="86"/>
  <c r="S1202" i="86"/>
  <c r="R1202" i="86"/>
  <c r="Q1202" i="86"/>
  <c r="P1202" i="86"/>
  <c r="O1202" i="86"/>
  <c r="N1202" i="86"/>
  <c r="AG1201" i="86"/>
  <c r="AF1201" i="86"/>
  <c r="AE1201" i="86"/>
  <c r="AD1201" i="86"/>
  <c r="AC1201" i="86"/>
  <c r="AB1201" i="86"/>
  <c r="AA1201" i="86"/>
  <c r="Z1201" i="86"/>
  <c r="Y1201" i="86"/>
  <c r="X1201" i="86"/>
  <c r="W1201" i="86"/>
  <c r="V1201" i="86"/>
  <c r="U1201" i="86"/>
  <c r="T1201" i="86"/>
  <c r="S1201" i="86"/>
  <c r="R1201" i="86"/>
  <c r="Q1201" i="86"/>
  <c r="P1201" i="86"/>
  <c r="O1201" i="86"/>
  <c r="N1201" i="86"/>
  <c r="AG1195" i="86"/>
  <c r="AF1195" i="86"/>
  <c r="AE1195" i="86"/>
  <c r="AD1195" i="86"/>
  <c r="AC1195" i="86"/>
  <c r="AB1195" i="86"/>
  <c r="AA1195" i="86"/>
  <c r="Z1195" i="86"/>
  <c r="Y1195" i="86"/>
  <c r="X1195" i="86"/>
  <c r="W1195" i="86"/>
  <c r="V1195" i="86"/>
  <c r="U1195" i="86"/>
  <c r="T1195" i="86"/>
  <c r="S1195" i="86"/>
  <c r="R1195" i="86"/>
  <c r="Q1195" i="86"/>
  <c r="P1195" i="86"/>
  <c r="O1195" i="86"/>
  <c r="N1195" i="86"/>
  <c r="AG1194" i="86"/>
  <c r="AF1194" i="86"/>
  <c r="AE1194" i="86"/>
  <c r="AD1194" i="86"/>
  <c r="AC1194" i="86"/>
  <c r="AB1194" i="86"/>
  <c r="AA1194" i="86"/>
  <c r="Z1194" i="86"/>
  <c r="Y1194" i="86"/>
  <c r="X1194" i="86"/>
  <c r="W1194" i="86"/>
  <c r="V1194" i="86"/>
  <c r="U1194" i="86"/>
  <c r="T1194" i="86"/>
  <c r="S1194" i="86"/>
  <c r="R1194" i="86"/>
  <c r="Q1194" i="86"/>
  <c r="P1194" i="86"/>
  <c r="O1194" i="86"/>
  <c r="N1194" i="86"/>
  <c r="AG1193" i="86"/>
  <c r="AF1193" i="86"/>
  <c r="AE1193" i="86"/>
  <c r="AD1193" i="86"/>
  <c r="AC1193" i="86"/>
  <c r="AB1193" i="86"/>
  <c r="AA1193" i="86"/>
  <c r="Z1193" i="86"/>
  <c r="Y1193" i="86"/>
  <c r="X1193" i="86"/>
  <c r="W1193" i="86"/>
  <c r="V1193" i="86"/>
  <c r="U1193" i="86"/>
  <c r="T1193" i="86"/>
  <c r="S1193" i="86"/>
  <c r="R1193" i="86"/>
  <c r="Q1193" i="86"/>
  <c r="P1193" i="86"/>
  <c r="O1193" i="86"/>
  <c r="N1193" i="86"/>
  <c r="AG1192" i="86"/>
  <c r="AF1192" i="86"/>
  <c r="AE1192" i="86"/>
  <c r="AD1192" i="86"/>
  <c r="AC1192" i="86"/>
  <c r="AB1192" i="86"/>
  <c r="AA1192" i="86"/>
  <c r="Z1192" i="86"/>
  <c r="Y1192" i="86"/>
  <c r="X1192" i="86"/>
  <c r="W1192" i="86"/>
  <c r="V1192" i="86"/>
  <c r="U1192" i="86"/>
  <c r="T1192" i="86"/>
  <c r="S1192" i="86"/>
  <c r="R1192" i="86"/>
  <c r="Q1192" i="86"/>
  <c r="P1192" i="86"/>
  <c r="O1192" i="86"/>
  <c r="N1192" i="86"/>
  <c r="AG1191" i="86"/>
  <c r="AF1191" i="86"/>
  <c r="AE1191" i="86"/>
  <c r="AD1191" i="86"/>
  <c r="AC1191" i="86"/>
  <c r="AB1191" i="86"/>
  <c r="AA1191" i="86"/>
  <c r="Z1191" i="86"/>
  <c r="Y1191" i="86"/>
  <c r="X1191" i="86"/>
  <c r="W1191" i="86"/>
  <c r="V1191" i="86"/>
  <c r="U1191" i="86"/>
  <c r="T1191" i="86"/>
  <c r="S1191" i="86"/>
  <c r="R1191" i="86"/>
  <c r="Q1191" i="86"/>
  <c r="P1191" i="86"/>
  <c r="O1191" i="86"/>
  <c r="N1191" i="86"/>
  <c r="AG1190" i="86"/>
  <c r="AF1190" i="86"/>
  <c r="AE1190" i="86"/>
  <c r="AD1190" i="86"/>
  <c r="AC1190" i="86"/>
  <c r="AB1190" i="86"/>
  <c r="AA1190" i="86"/>
  <c r="Z1190" i="86"/>
  <c r="Y1190" i="86"/>
  <c r="X1190" i="86"/>
  <c r="W1190" i="86"/>
  <c r="V1190" i="86"/>
  <c r="U1190" i="86"/>
  <c r="T1190" i="86"/>
  <c r="S1190" i="86"/>
  <c r="R1190" i="86"/>
  <c r="Q1190" i="86"/>
  <c r="P1190" i="86"/>
  <c r="O1190" i="86"/>
  <c r="N1190" i="86"/>
  <c r="AG1185" i="86"/>
  <c r="AF1185" i="86"/>
  <c r="AE1185" i="86"/>
  <c r="AD1185" i="86"/>
  <c r="AC1185" i="86"/>
  <c r="AB1185" i="86"/>
  <c r="AA1185" i="86"/>
  <c r="Z1185" i="86"/>
  <c r="Y1185" i="86"/>
  <c r="X1185" i="86"/>
  <c r="W1185" i="86"/>
  <c r="V1185" i="86"/>
  <c r="U1185" i="86"/>
  <c r="T1185" i="86"/>
  <c r="S1185" i="86"/>
  <c r="R1185" i="86"/>
  <c r="Q1185" i="86"/>
  <c r="P1185" i="86"/>
  <c r="O1185" i="86"/>
  <c r="N1185" i="86"/>
  <c r="AG1184" i="86"/>
  <c r="AF1184" i="86"/>
  <c r="AE1184" i="86"/>
  <c r="AD1184" i="86"/>
  <c r="AC1184" i="86"/>
  <c r="AB1184" i="86"/>
  <c r="AA1184" i="86"/>
  <c r="Z1184" i="86"/>
  <c r="Y1184" i="86"/>
  <c r="X1184" i="86"/>
  <c r="W1184" i="86"/>
  <c r="V1184" i="86"/>
  <c r="U1184" i="86"/>
  <c r="T1184" i="86"/>
  <c r="S1184" i="86"/>
  <c r="R1184" i="86"/>
  <c r="Q1184" i="86"/>
  <c r="P1184" i="86"/>
  <c r="O1184" i="86"/>
  <c r="N1184" i="86"/>
  <c r="AG1183" i="86"/>
  <c r="AF1183" i="86"/>
  <c r="AE1183" i="86"/>
  <c r="AD1183" i="86"/>
  <c r="AC1183" i="86"/>
  <c r="AB1183" i="86"/>
  <c r="AA1183" i="86"/>
  <c r="Z1183" i="86"/>
  <c r="Y1183" i="86"/>
  <c r="X1183" i="86"/>
  <c r="W1183" i="86"/>
  <c r="V1183" i="86"/>
  <c r="U1183" i="86"/>
  <c r="T1183" i="86"/>
  <c r="S1183" i="86"/>
  <c r="R1183" i="86"/>
  <c r="Q1183" i="86"/>
  <c r="P1183" i="86"/>
  <c r="O1183" i="86"/>
  <c r="N1183" i="86"/>
  <c r="AG1182" i="86"/>
  <c r="AF1182" i="86"/>
  <c r="AE1182" i="86"/>
  <c r="AD1182" i="86"/>
  <c r="AC1182" i="86"/>
  <c r="AB1182" i="86"/>
  <c r="AA1182" i="86"/>
  <c r="Z1182" i="86"/>
  <c r="Y1182" i="86"/>
  <c r="X1182" i="86"/>
  <c r="W1182" i="86"/>
  <c r="V1182" i="86"/>
  <c r="U1182" i="86"/>
  <c r="T1182" i="86"/>
  <c r="S1182" i="86"/>
  <c r="R1182" i="86"/>
  <c r="Q1182" i="86"/>
  <c r="P1182" i="86"/>
  <c r="O1182" i="86"/>
  <c r="N1182" i="86"/>
  <c r="AG1181" i="86"/>
  <c r="AF1181" i="86"/>
  <c r="AE1181" i="86"/>
  <c r="AD1181" i="86"/>
  <c r="AC1181" i="86"/>
  <c r="AB1181" i="86"/>
  <c r="AA1181" i="86"/>
  <c r="Z1181" i="86"/>
  <c r="Y1181" i="86"/>
  <c r="X1181" i="86"/>
  <c r="W1181" i="86"/>
  <c r="V1181" i="86"/>
  <c r="U1181" i="86"/>
  <c r="T1181" i="86"/>
  <c r="S1181" i="86"/>
  <c r="R1181" i="86"/>
  <c r="Q1181" i="86"/>
  <c r="P1181" i="86"/>
  <c r="O1181" i="86"/>
  <c r="N1181" i="86"/>
  <c r="AG1180" i="86"/>
  <c r="AF1180" i="86"/>
  <c r="AE1180" i="86"/>
  <c r="AD1180" i="86"/>
  <c r="AC1180" i="86"/>
  <c r="AB1180" i="86"/>
  <c r="AA1180" i="86"/>
  <c r="Z1180" i="86"/>
  <c r="Y1180" i="86"/>
  <c r="X1180" i="86"/>
  <c r="W1180" i="86"/>
  <c r="V1180" i="86"/>
  <c r="U1180" i="86"/>
  <c r="T1180" i="86"/>
  <c r="S1180" i="86"/>
  <c r="R1180" i="86"/>
  <c r="Q1180" i="86"/>
  <c r="P1180" i="86"/>
  <c r="O1180" i="86"/>
  <c r="N1180" i="86"/>
  <c r="AG1173" i="86"/>
  <c r="AF1173" i="86"/>
  <c r="AE1173" i="86"/>
  <c r="AD1173" i="86"/>
  <c r="AC1173" i="86"/>
  <c r="AB1173" i="86"/>
  <c r="AA1173" i="86"/>
  <c r="Z1173" i="86"/>
  <c r="Y1173" i="86"/>
  <c r="X1173" i="86"/>
  <c r="W1173" i="86"/>
  <c r="V1173" i="86"/>
  <c r="U1173" i="86"/>
  <c r="T1173" i="86"/>
  <c r="S1173" i="86"/>
  <c r="R1173" i="86"/>
  <c r="Q1173" i="86"/>
  <c r="P1173" i="86"/>
  <c r="O1173" i="86"/>
  <c r="N1173" i="86"/>
  <c r="AG1172" i="86"/>
  <c r="AF1172" i="86"/>
  <c r="AE1172" i="86"/>
  <c r="AD1172" i="86"/>
  <c r="AC1172" i="86"/>
  <c r="AB1172" i="86"/>
  <c r="AA1172" i="86"/>
  <c r="Z1172" i="86"/>
  <c r="Y1172" i="86"/>
  <c r="X1172" i="86"/>
  <c r="W1172" i="86"/>
  <c r="V1172" i="86"/>
  <c r="U1172" i="86"/>
  <c r="T1172" i="86"/>
  <c r="S1172" i="86"/>
  <c r="R1172" i="86"/>
  <c r="Q1172" i="86"/>
  <c r="P1172" i="86"/>
  <c r="O1172" i="86"/>
  <c r="N1172" i="86"/>
  <c r="AG1171" i="86"/>
  <c r="AF1171" i="86"/>
  <c r="AE1171" i="86"/>
  <c r="AD1171" i="86"/>
  <c r="AC1171" i="86"/>
  <c r="AB1171" i="86"/>
  <c r="AA1171" i="86"/>
  <c r="Z1171" i="86"/>
  <c r="Y1171" i="86"/>
  <c r="X1171" i="86"/>
  <c r="W1171" i="86"/>
  <c r="V1171" i="86"/>
  <c r="U1171" i="86"/>
  <c r="T1171" i="86"/>
  <c r="S1171" i="86"/>
  <c r="R1171" i="86"/>
  <c r="Q1171" i="86"/>
  <c r="P1171" i="86"/>
  <c r="O1171" i="86"/>
  <c r="N1171" i="86"/>
  <c r="AG1170" i="86"/>
  <c r="AF1170" i="86"/>
  <c r="AE1170" i="86"/>
  <c r="AD1170" i="86"/>
  <c r="AC1170" i="86"/>
  <c r="AB1170" i="86"/>
  <c r="AA1170" i="86"/>
  <c r="Z1170" i="86"/>
  <c r="Y1170" i="86"/>
  <c r="X1170" i="86"/>
  <c r="W1170" i="86"/>
  <c r="V1170" i="86"/>
  <c r="U1170" i="86"/>
  <c r="T1170" i="86"/>
  <c r="S1170" i="86"/>
  <c r="R1170" i="86"/>
  <c r="Q1170" i="86"/>
  <c r="P1170" i="86"/>
  <c r="O1170" i="86"/>
  <c r="N1170" i="86"/>
  <c r="AG1169" i="86"/>
  <c r="AF1169" i="86"/>
  <c r="AE1169" i="86"/>
  <c r="AD1169" i="86"/>
  <c r="AC1169" i="86"/>
  <c r="AB1169" i="86"/>
  <c r="AA1169" i="86"/>
  <c r="Z1169" i="86"/>
  <c r="Y1169" i="86"/>
  <c r="X1169" i="86"/>
  <c r="W1169" i="86"/>
  <c r="V1169" i="86"/>
  <c r="U1169" i="86"/>
  <c r="T1169" i="86"/>
  <c r="S1169" i="86"/>
  <c r="R1169" i="86"/>
  <c r="Q1169" i="86"/>
  <c r="P1169" i="86"/>
  <c r="O1169" i="86"/>
  <c r="N1169" i="86"/>
  <c r="AG1168" i="86"/>
  <c r="AF1168" i="86"/>
  <c r="AE1168" i="86"/>
  <c r="AD1168" i="86"/>
  <c r="AC1168" i="86"/>
  <c r="AB1168" i="86"/>
  <c r="AA1168" i="86"/>
  <c r="Z1168" i="86"/>
  <c r="Y1168" i="86"/>
  <c r="X1168" i="86"/>
  <c r="W1168" i="86"/>
  <c r="V1168" i="86"/>
  <c r="U1168" i="86"/>
  <c r="T1168" i="86"/>
  <c r="S1168" i="86"/>
  <c r="R1168" i="86"/>
  <c r="Q1168" i="86"/>
  <c r="P1168" i="86"/>
  <c r="O1168" i="86"/>
  <c r="N1168" i="86"/>
  <c r="AG1167" i="86"/>
  <c r="AF1167" i="86"/>
  <c r="AE1167" i="86"/>
  <c r="AD1167" i="86"/>
  <c r="AC1167" i="86"/>
  <c r="AB1167" i="86"/>
  <c r="AA1167" i="86"/>
  <c r="Z1167" i="86"/>
  <c r="Y1167" i="86"/>
  <c r="X1167" i="86"/>
  <c r="W1167" i="86"/>
  <c r="V1167" i="86"/>
  <c r="U1167" i="86"/>
  <c r="T1167" i="86"/>
  <c r="S1167" i="86"/>
  <c r="R1167" i="86"/>
  <c r="Q1167" i="86"/>
  <c r="P1167" i="86"/>
  <c r="O1167" i="86"/>
  <c r="N1167" i="86"/>
  <c r="AG1166" i="86"/>
  <c r="AF1166" i="86"/>
  <c r="AE1166" i="86"/>
  <c r="AD1166" i="86"/>
  <c r="AC1166" i="86"/>
  <c r="AB1166" i="86"/>
  <c r="AA1166" i="86"/>
  <c r="Z1166" i="86"/>
  <c r="Y1166" i="86"/>
  <c r="X1166" i="86"/>
  <c r="W1166" i="86"/>
  <c r="V1166" i="86"/>
  <c r="U1166" i="86"/>
  <c r="T1166" i="86"/>
  <c r="S1166" i="86"/>
  <c r="R1166" i="86"/>
  <c r="Q1166" i="86"/>
  <c r="P1166" i="86"/>
  <c r="O1166" i="86"/>
  <c r="N1166" i="86"/>
  <c r="AG1165" i="86"/>
  <c r="AF1165" i="86"/>
  <c r="AE1165" i="86"/>
  <c r="AD1165" i="86"/>
  <c r="AC1165" i="86"/>
  <c r="AB1165" i="86"/>
  <c r="AA1165" i="86"/>
  <c r="Z1165" i="86"/>
  <c r="Y1165" i="86"/>
  <c r="X1165" i="86"/>
  <c r="W1165" i="86"/>
  <c r="V1165" i="86"/>
  <c r="U1165" i="86"/>
  <c r="T1165" i="86"/>
  <c r="S1165" i="86"/>
  <c r="R1165" i="86"/>
  <c r="Q1165" i="86"/>
  <c r="P1165" i="86"/>
  <c r="O1165" i="86"/>
  <c r="N1165" i="86"/>
  <c r="AG1136" i="86"/>
  <c r="AF1136" i="86"/>
  <c r="AE1136" i="86"/>
  <c r="AC1136" i="86"/>
  <c r="AB1136" i="86"/>
  <c r="AA1136" i="86"/>
  <c r="Y1136" i="86"/>
  <c r="X1136" i="86"/>
  <c r="W1136" i="86"/>
  <c r="U1136" i="86"/>
  <c r="T1136" i="86"/>
  <c r="S1136" i="86"/>
  <c r="Q1136" i="86"/>
  <c r="P1136" i="86"/>
  <c r="O1136" i="86"/>
  <c r="M1136" i="86"/>
  <c r="L1136" i="86"/>
  <c r="K1136" i="86"/>
  <c r="AG1135" i="86"/>
  <c r="AF1135" i="86"/>
  <c r="AE1135" i="86"/>
  <c r="AD1135" i="86"/>
  <c r="AC1135" i="86"/>
  <c r="AB1135" i="86"/>
  <c r="AA1135" i="86"/>
  <c r="Z1135" i="86"/>
  <c r="Y1135" i="86"/>
  <c r="X1135" i="86"/>
  <c r="W1135" i="86"/>
  <c r="V1135" i="86"/>
  <c r="U1135" i="86"/>
  <c r="T1135" i="86"/>
  <c r="S1135" i="86"/>
  <c r="R1135" i="86"/>
  <c r="Q1135" i="86"/>
  <c r="P1135" i="86"/>
  <c r="O1135" i="86"/>
  <c r="N1135" i="86"/>
  <c r="M1135" i="86"/>
  <c r="L1135" i="86"/>
  <c r="K1135" i="86"/>
  <c r="J1135" i="86"/>
  <c r="AG1134" i="86"/>
  <c r="AF1134" i="86"/>
  <c r="AE1134" i="86"/>
  <c r="AD1134" i="86"/>
  <c r="AC1134" i="86"/>
  <c r="AB1134" i="86"/>
  <c r="AA1134" i="86"/>
  <c r="Z1134" i="86"/>
  <c r="Y1134" i="86"/>
  <c r="X1134" i="86"/>
  <c r="W1134" i="86"/>
  <c r="V1134" i="86"/>
  <c r="U1134" i="86"/>
  <c r="T1134" i="86"/>
  <c r="S1134" i="86"/>
  <c r="R1134" i="86"/>
  <c r="Q1134" i="86"/>
  <c r="P1134" i="86"/>
  <c r="O1134" i="86"/>
  <c r="N1134" i="86"/>
  <c r="M1134" i="86"/>
  <c r="L1134" i="86"/>
  <c r="K1134" i="86"/>
  <c r="J1134" i="86"/>
  <c r="AG1124" i="86"/>
  <c r="AF1124" i="86"/>
  <c r="AE1124" i="86"/>
  <c r="AD1124" i="86"/>
  <c r="AC1124" i="86"/>
  <c r="AB1124" i="86"/>
  <c r="AA1124" i="86"/>
  <c r="Z1124" i="86"/>
  <c r="Y1124" i="86"/>
  <c r="W1124" i="86"/>
  <c r="V1124" i="86"/>
  <c r="U1124" i="86"/>
  <c r="T1124" i="86"/>
  <c r="S1124" i="86"/>
  <c r="R1124" i="86"/>
  <c r="Q1124" i="86"/>
  <c r="P1124" i="86"/>
  <c r="O1124" i="86"/>
  <c r="AG1123" i="86"/>
  <c r="AF1123" i="86"/>
  <c r="AE1123" i="86"/>
  <c r="AD1123" i="86"/>
  <c r="AC1123" i="86"/>
  <c r="AB1123" i="86"/>
  <c r="AA1123" i="86"/>
  <c r="Z1123" i="86"/>
  <c r="Y1123" i="86"/>
  <c r="X1123" i="86"/>
  <c r="W1123" i="86"/>
  <c r="V1123" i="86"/>
  <c r="U1123" i="86"/>
  <c r="T1123" i="86"/>
  <c r="S1123" i="86"/>
  <c r="R1123" i="86"/>
  <c r="Q1123" i="86"/>
  <c r="P1123" i="86"/>
  <c r="O1123" i="86"/>
  <c r="N1123" i="86"/>
  <c r="AG1122" i="86"/>
  <c r="AF1122" i="86"/>
  <c r="AE1122" i="86"/>
  <c r="AD1122" i="86"/>
  <c r="AC1122" i="86"/>
  <c r="AB1122" i="86"/>
  <c r="AA1122" i="86"/>
  <c r="Z1122" i="86"/>
  <c r="Y1122" i="86"/>
  <c r="X1122" i="86"/>
  <c r="W1122" i="86"/>
  <c r="V1122" i="86"/>
  <c r="U1122" i="86"/>
  <c r="T1122" i="86"/>
  <c r="S1122" i="86"/>
  <c r="R1122" i="86"/>
  <c r="Q1122" i="86"/>
  <c r="P1122" i="86"/>
  <c r="O1122" i="86"/>
  <c r="N1122" i="86"/>
  <c r="AG1121" i="86"/>
  <c r="AF1121" i="86"/>
  <c r="AE1121" i="86"/>
  <c r="AD1121" i="86"/>
  <c r="AC1121" i="86"/>
  <c r="AB1121" i="86"/>
  <c r="AA1121" i="86"/>
  <c r="Z1121" i="86"/>
  <c r="Y1121" i="86"/>
  <c r="X1121" i="86"/>
  <c r="W1121" i="86"/>
  <c r="V1121" i="86"/>
  <c r="U1121" i="86"/>
  <c r="T1121" i="86"/>
  <c r="S1121" i="86"/>
  <c r="R1121" i="86"/>
  <c r="Q1121" i="86"/>
  <c r="P1121" i="86"/>
  <c r="O1121" i="86"/>
  <c r="N1121" i="86"/>
  <c r="AG1120" i="86"/>
  <c r="AF1120" i="86"/>
  <c r="AE1120" i="86"/>
  <c r="AD1120" i="86"/>
  <c r="AC1120" i="86"/>
  <c r="AB1120" i="86"/>
  <c r="AA1120" i="86"/>
  <c r="Z1120" i="86"/>
  <c r="Y1120" i="86"/>
  <c r="X1120" i="86"/>
  <c r="W1120" i="86"/>
  <c r="V1120" i="86"/>
  <c r="U1120" i="86"/>
  <c r="T1120" i="86"/>
  <c r="S1120" i="86"/>
  <c r="R1120" i="86"/>
  <c r="Q1120" i="86"/>
  <c r="P1120" i="86"/>
  <c r="O1120" i="86"/>
  <c r="N1120" i="86"/>
  <c r="I1110" i="86"/>
  <c r="H1110" i="86"/>
  <c r="G1110" i="86"/>
  <c r="F1110" i="86"/>
  <c r="E1110" i="86"/>
  <c r="D1110" i="86"/>
  <c r="I1109" i="86"/>
  <c r="H1109" i="86"/>
  <c r="G1109" i="86"/>
  <c r="F1109" i="86"/>
  <c r="E1109" i="86"/>
  <c r="D1109" i="86"/>
  <c r="I1108" i="86"/>
  <c r="H1108" i="86"/>
  <c r="G1108" i="86"/>
  <c r="F1108" i="86"/>
  <c r="E1108" i="86"/>
  <c r="D1108" i="86"/>
  <c r="I1107" i="86"/>
  <c r="H1107" i="86"/>
  <c r="G1107" i="86"/>
  <c r="F1107" i="86"/>
  <c r="E1107" i="86"/>
  <c r="D1107" i="86"/>
  <c r="I1105" i="86"/>
  <c r="H1105" i="86"/>
  <c r="G1105" i="86"/>
  <c r="F1105" i="86"/>
  <c r="E1105" i="86"/>
  <c r="D1105" i="86"/>
  <c r="I1104" i="86"/>
  <c r="H1104" i="86"/>
  <c r="G1104" i="86"/>
  <c r="F1104" i="86"/>
  <c r="E1104" i="86"/>
  <c r="D1104" i="86"/>
  <c r="I1103" i="86"/>
  <c r="H1103" i="86"/>
  <c r="G1103" i="86"/>
  <c r="F1103" i="86"/>
  <c r="E1103" i="86"/>
  <c r="D1103" i="86"/>
  <c r="I1102" i="86"/>
  <c r="H1102" i="86"/>
  <c r="G1102" i="86"/>
  <c r="F1102" i="86"/>
  <c r="E1102" i="86"/>
  <c r="D1102" i="86"/>
  <c r="AG1110" i="86"/>
  <c r="AF1110" i="86"/>
  <c r="AE1110" i="86"/>
  <c r="AD1110" i="86"/>
  <c r="AC1110" i="86"/>
  <c r="AB1110" i="86"/>
  <c r="AA1110" i="86"/>
  <c r="Z1110" i="86"/>
  <c r="Y1110" i="86"/>
  <c r="X1110" i="86"/>
  <c r="W1110" i="86"/>
  <c r="V1110" i="86"/>
  <c r="U1110" i="86"/>
  <c r="T1110" i="86"/>
  <c r="S1110" i="86"/>
  <c r="R1110" i="86"/>
  <c r="Q1110" i="86"/>
  <c r="P1110" i="86"/>
  <c r="O1110" i="86"/>
  <c r="N1110" i="86"/>
  <c r="M1110" i="86"/>
  <c r="L1110" i="86"/>
  <c r="K1110" i="86"/>
  <c r="J1110" i="86"/>
  <c r="AG1109" i="86"/>
  <c r="AF1109" i="86"/>
  <c r="AE1109" i="86"/>
  <c r="AD1109" i="86"/>
  <c r="AC1109" i="86"/>
  <c r="AB1109" i="86"/>
  <c r="AA1109" i="86"/>
  <c r="Z1109" i="86"/>
  <c r="Y1109" i="86"/>
  <c r="X1109" i="86"/>
  <c r="W1109" i="86"/>
  <c r="V1109" i="86"/>
  <c r="U1109" i="86"/>
  <c r="T1109" i="86"/>
  <c r="S1109" i="86"/>
  <c r="R1109" i="86"/>
  <c r="Q1109" i="86"/>
  <c r="P1109" i="86"/>
  <c r="O1109" i="86"/>
  <c r="N1109" i="86"/>
  <c r="M1109" i="86"/>
  <c r="L1109" i="86"/>
  <c r="K1109" i="86"/>
  <c r="J1109" i="86"/>
  <c r="AG1108" i="86"/>
  <c r="AF1108" i="86"/>
  <c r="AE1108" i="86"/>
  <c r="AD1108" i="86"/>
  <c r="AC1108" i="86"/>
  <c r="AB1108" i="86"/>
  <c r="AA1108" i="86"/>
  <c r="Z1108" i="86"/>
  <c r="Y1108" i="86"/>
  <c r="X1108" i="86"/>
  <c r="W1108" i="86"/>
  <c r="V1108" i="86"/>
  <c r="U1108" i="86"/>
  <c r="T1108" i="86"/>
  <c r="S1108" i="86"/>
  <c r="R1108" i="86"/>
  <c r="Q1108" i="86"/>
  <c r="P1108" i="86"/>
  <c r="O1108" i="86"/>
  <c r="N1108" i="86"/>
  <c r="M1108" i="86"/>
  <c r="L1108" i="86"/>
  <c r="K1108" i="86"/>
  <c r="J1108" i="86"/>
  <c r="AG1107" i="86"/>
  <c r="AF1107" i="86"/>
  <c r="AE1107" i="86"/>
  <c r="AD1107" i="86"/>
  <c r="AC1107" i="86"/>
  <c r="AB1107" i="86"/>
  <c r="AA1107" i="86"/>
  <c r="Z1107" i="86"/>
  <c r="Y1107" i="86"/>
  <c r="X1107" i="86"/>
  <c r="W1107" i="86"/>
  <c r="V1107" i="86"/>
  <c r="U1107" i="86"/>
  <c r="T1107" i="86"/>
  <c r="S1107" i="86"/>
  <c r="R1107" i="86"/>
  <c r="Q1107" i="86"/>
  <c r="P1107" i="86"/>
  <c r="O1107" i="86"/>
  <c r="N1107" i="86"/>
  <c r="M1107" i="86"/>
  <c r="L1107" i="86"/>
  <c r="K1107" i="86"/>
  <c r="J1107" i="86"/>
  <c r="AG1106" i="86"/>
  <c r="AF1106" i="86"/>
  <c r="AE1106" i="86"/>
  <c r="AD1106" i="86"/>
  <c r="AC1106" i="86"/>
  <c r="AB1106" i="86"/>
  <c r="AA1106" i="86"/>
  <c r="Z1106" i="86"/>
  <c r="Y1106" i="86"/>
  <c r="X1106" i="86"/>
  <c r="W1106" i="86"/>
  <c r="V1106" i="86"/>
  <c r="U1106" i="86"/>
  <c r="T1106" i="86"/>
  <c r="S1106" i="86"/>
  <c r="R1106" i="86"/>
  <c r="Q1106" i="86"/>
  <c r="P1106" i="86"/>
  <c r="O1106" i="86"/>
  <c r="N1106" i="86"/>
  <c r="M1106" i="86"/>
  <c r="L1106" i="86"/>
  <c r="K1106" i="86"/>
  <c r="J1106" i="86"/>
  <c r="AG1105" i="86"/>
  <c r="AF1105" i="86"/>
  <c r="AE1105" i="86"/>
  <c r="AD1105" i="86"/>
  <c r="AC1105" i="86"/>
  <c r="AB1105" i="86"/>
  <c r="AA1105" i="86"/>
  <c r="Z1105" i="86"/>
  <c r="Y1105" i="86"/>
  <c r="X1105" i="86"/>
  <c r="W1105" i="86"/>
  <c r="V1105" i="86"/>
  <c r="U1105" i="86"/>
  <c r="T1105" i="86"/>
  <c r="S1105" i="86"/>
  <c r="R1105" i="86"/>
  <c r="Q1105" i="86"/>
  <c r="P1105" i="86"/>
  <c r="O1105" i="86"/>
  <c r="N1105" i="86"/>
  <c r="M1105" i="86"/>
  <c r="L1105" i="86"/>
  <c r="K1105" i="86"/>
  <c r="J1105" i="86"/>
  <c r="AG1104" i="86"/>
  <c r="AF1104" i="86"/>
  <c r="AE1104" i="86"/>
  <c r="AD1104" i="86"/>
  <c r="AC1104" i="86"/>
  <c r="AB1104" i="86"/>
  <c r="AA1104" i="86"/>
  <c r="Z1104" i="86"/>
  <c r="Y1104" i="86"/>
  <c r="X1104" i="86"/>
  <c r="W1104" i="86"/>
  <c r="V1104" i="86"/>
  <c r="U1104" i="86"/>
  <c r="T1104" i="86"/>
  <c r="S1104" i="86"/>
  <c r="R1104" i="86"/>
  <c r="Q1104" i="86"/>
  <c r="P1104" i="86"/>
  <c r="O1104" i="86"/>
  <c r="N1104" i="86"/>
  <c r="M1104" i="86"/>
  <c r="L1104" i="86"/>
  <c r="K1104" i="86"/>
  <c r="J1104" i="86"/>
  <c r="AG1103" i="86"/>
  <c r="AF1103" i="86"/>
  <c r="AE1103" i="86"/>
  <c r="AD1103" i="86"/>
  <c r="AC1103" i="86"/>
  <c r="AB1103" i="86"/>
  <c r="AA1103" i="86"/>
  <c r="Z1103" i="86"/>
  <c r="Y1103" i="86"/>
  <c r="X1103" i="86"/>
  <c r="W1103" i="86"/>
  <c r="V1103" i="86"/>
  <c r="U1103" i="86"/>
  <c r="T1103" i="86"/>
  <c r="S1103" i="86"/>
  <c r="R1103" i="86"/>
  <c r="Q1103" i="86"/>
  <c r="P1103" i="86"/>
  <c r="O1103" i="86"/>
  <c r="N1103" i="86"/>
  <c r="M1103" i="86"/>
  <c r="L1103" i="86"/>
  <c r="K1103" i="86"/>
  <c r="J1103" i="86"/>
  <c r="AG1102" i="86"/>
  <c r="AF1102" i="86"/>
  <c r="AE1102" i="86"/>
  <c r="AD1102" i="86"/>
  <c r="AC1102" i="86"/>
  <c r="AB1102" i="86"/>
  <c r="AA1102" i="86"/>
  <c r="Z1102" i="86"/>
  <c r="Y1102" i="86"/>
  <c r="X1102" i="86"/>
  <c r="W1102" i="86"/>
  <c r="V1102" i="86"/>
  <c r="U1102" i="86"/>
  <c r="T1102" i="86"/>
  <c r="S1102" i="86"/>
  <c r="R1102" i="86"/>
  <c r="Q1102" i="86"/>
  <c r="P1102" i="86"/>
  <c r="O1102" i="86"/>
  <c r="N1102" i="86"/>
  <c r="M1102" i="86"/>
  <c r="L1102" i="86"/>
  <c r="K1102" i="86"/>
  <c r="J1102" i="86"/>
  <c r="AG1101" i="86"/>
  <c r="AF1101" i="86"/>
  <c r="AE1101" i="86"/>
  <c r="AD1101" i="86"/>
  <c r="AC1101" i="86"/>
  <c r="AB1101" i="86"/>
  <c r="AA1101" i="86"/>
  <c r="Z1101" i="86"/>
  <c r="Y1101" i="86"/>
  <c r="X1101" i="86"/>
  <c r="W1101" i="86"/>
  <c r="V1101" i="86"/>
  <c r="U1101" i="86"/>
  <c r="T1101" i="86"/>
  <c r="S1101" i="86"/>
  <c r="R1101" i="86"/>
  <c r="Q1101" i="86"/>
  <c r="P1101" i="86"/>
  <c r="O1101" i="86"/>
  <c r="N1101" i="86"/>
  <c r="M1101" i="86"/>
  <c r="L1101" i="86"/>
  <c r="K1101" i="86"/>
  <c r="J1101" i="86"/>
  <c r="L1095" i="86"/>
  <c r="K1095" i="86"/>
  <c r="J1095" i="86"/>
  <c r="I1095" i="86"/>
  <c r="H1095" i="86"/>
  <c r="G1095" i="86"/>
  <c r="F1095" i="86"/>
  <c r="E1095" i="86"/>
  <c r="D1095" i="86"/>
  <c r="L1094" i="86"/>
  <c r="K1094" i="86"/>
  <c r="J1094" i="86"/>
  <c r="I1094" i="86"/>
  <c r="H1094" i="86"/>
  <c r="G1094" i="86"/>
  <c r="F1094" i="86"/>
  <c r="E1094" i="86"/>
  <c r="D1094" i="86"/>
  <c r="L1093" i="86"/>
  <c r="K1093" i="86"/>
  <c r="J1093" i="86"/>
  <c r="I1093" i="86"/>
  <c r="H1093" i="86"/>
  <c r="G1093" i="86"/>
  <c r="F1093" i="86"/>
  <c r="E1093" i="86"/>
  <c r="D1093" i="86"/>
  <c r="L1092" i="86"/>
  <c r="K1092" i="86"/>
  <c r="J1092" i="86"/>
  <c r="I1092" i="86"/>
  <c r="H1092" i="86"/>
  <c r="G1092" i="86"/>
  <c r="F1092" i="86"/>
  <c r="E1092" i="86"/>
  <c r="D1092" i="86"/>
  <c r="L1090" i="86"/>
  <c r="K1090" i="86"/>
  <c r="J1090" i="86"/>
  <c r="I1090" i="86"/>
  <c r="H1090" i="86"/>
  <c r="G1090" i="86"/>
  <c r="F1090" i="86"/>
  <c r="E1090" i="86"/>
  <c r="D1090" i="86"/>
  <c r="L1089" i="86"/>
  <c r="K1089" i="86"/>
  <c r="J1089" i="86"/>
  <c r="I1089" i="86"/>
  <c r="H1089" i="86"/>
  <c r="G1089" i="86"/>
  <c r="F1089" i="86"/>
  <c r="E1089" i="86"/>
  <c r="D1089" i="86"/>
  <c r="L1088" i="86"/>
  <c r="K1088" i="86"/>
  <c r="J1088" i="86"/>
  <c r="I1088" i="86"/>
  <c r="H1088" i="86"/>
  <c r="G1088" i="86"/>
  <c r="F1088" i="86"/>
  <c r="E1088" i="86"/>
  <c r="D1088" i="86"/>
  <c r="L1087" i="86"/>
  <c r="K1087" i="86"/>
  <c r="J1087" i="86"/>
  <c r="I1087" i="86"/>
  <c r="H1087" i="86"/>
  <c r="G1087" i="86"/>
  <c r="F1087" i="86"/>
  <c r="E1087" i="86"/>
  <c r="D1087" i="86"/>
  <c r="AG1095" i="86"/>
  <c r="AF1095" i="86"/>
  <c r="AE1095" i="86"/>
  <c r="AD1095" i="86"/>
  <c r="AC1095" i="86"/>
  <c r="AB1095" i="86"/>
  <c r="AA1095" i="86"/>
  <c r="Z1095" i="86"/>
  <c r="Y1095" i="86"/>
  <c r="X1095" i="86"/>
  <c r="W1095" i="86"/>
  <c r="V1095" i="86"/>
  <c r="U1095" i="86"/>
  <c r="T1095" i="86"/>
  <c r="S1095" i="86"/>
  <c r="R1095" i="86"/>
  <c r="Q1095" i="86"/>
  <c r="P1095" i="86"/>
  <c r="O1095" i="86"/>
  <c r="N1095" i="86"/>
  <c r="M1095" i="86"/>
  <c r="AG1094" i="86"/>
  <c r="AF1094" i="86"/>
  <c r="AE1094" i="86"/>
  <c r="AD1094" i="86"/>
  <c r="AC1094" i="86"/>
  <c r="AB1094" i="86"/>
  <c r="AA1094" i="86"/>
  <c r="Z1094" i="86"/>
  <c r="Y1094" i="86"/>
  <c r="X1094" i="86"/>
  <c r="W1094" i="86"/>
  <c r="V1094" i="86"/>
  <c r="U1094" i="86"/>
  <c r="T1094" i="86"/>
  <c r="S1094" i="86"/>
  <c r="R1094" i="86"/>
  <c r="Q1094" i="86"/>
  <c r="P1094" i="86"/>
  <c r="O1094" i="86"/>
  <c r="N1094" i="86"/>
  <c r="M1094" i="86"/>
  <c r="AG1093" i="86"/>
  <c r="AF1093" i="86"/>
  <c r="AE1093" i="86"/>
  <c r="AD1093" i="86"/>
  <c r="AC1093" i="86"/>
  <c r="AB1093" i="86"/>
  <c r="AA1093" i="86"/>
  <c r="Z1093" i="86"/>
  <c r="Y1093" i="86"/>
  <c r="X1093" i="86"/>
  <c r="W1093" i="86"/>
  <c r="V1093" i="86"/>
  <c r="U1093" i="86"/>
  <c r="T1093" i="86"/>
  <c r="S1093" i="86"/>
  <c r="R1093" i="86"/>
  <c r="Q1093" i="86"/>
  <c r="P1093" i="86"/>
  <c r="O1093" i="86"/>
  <c r="N1093" i="86"/>
  <c r="M1093" i="86"/>
  <c r="AG1092" i="86"/>
  <c r="AF1092" i="86"/>
  <c r="AE1092" i="86"/>
  <c r="AD1092" i="86"/>
  <c r="AC1092" i="86"/>
  <c r="AB1092" i="86"/>
  <c r="AA1092" i="86"/>
  <c r="Z1092" i="86"/>
  <c r="Y1092" i="86"/>
  <c r="X1092" i="86"/>
  <c r="W1092" i="86"/>
  <c r="V1092" i="86"/>
  <c r="U1092" i="86"/>
  <c r="T1092" i="86"/>
  <c r="S1092" i="86"/>
  <c r="R1092" i="86"/>
  <c r="Q1092" i="86"/>
  <c r="P1092" i="86"/>
  <c r="O1092" i="86"/>
  <c r="N1092" i="86"/>
  <c r="M1092" i="86"/>
  <c r="AG1091" i="86"/>
  <c r="AF1091" i="86"/>
  <c r="AE1091" i="86"/>
  <c r="AD1091" i="86"/>
  <c r="AC1091" i="86"/>
  <c r="AB1091" i="86"/>
  <c r="AA1091" i="86"/>
  <c r="Z1091" i="86"/>
  <c r="Y1091" i="86"/>
  <c r="X1091" i="86"/>
  <c r="W1091" i="86"/>
  <c r="V1091" i="86"/>
  <c r="U1091" i="86"/>
  <c r="T1091" i="86"/>
  <c r="S1091" i="86"/>
  <c r="R1091" i="86"/>
  <c r="Q1091" i="86"/>
  <c r="P1091" i="86"/>
  <c r="O1091" i="86"/>
  <c r="N1091" i="86"/>
  <c r="M1091" i="86"/>
  <c r="AG1090" i="86"/>
  <c r="AF1090" i="86"/>
  <c r="AE1090" i="86"/>
  <c r="AD1090" i="86"/>
  <c r="AC1090" i="86"/>
  <c r="AB1090" i="86"/>
  <c r="AA1090" i="86"/>
  <c r="Z1090" i="86"/>
  <c r="Y1090" i="86"/>
  <c r="X1090" i="86"/>
  <c r="W1090" i="86"/>
  <c r="V1090" i="86"/>
  <c r="U1090" i="86"/>
  <c r="T1090" i="86"/>
  <c r="S1090" i="86"/>
  <c r="R1090" i="86"/>
  <c r="Q1090" i="86"/>
  <c r="P1090" i="86"/>
  <c r="O1090" i="86"/>
  <c r="N1090" i="86"/>
  <c r="M1090" i="86"/>
  <c r="AG1089" i="86"/>
  <c r="AF1089" i="86"/>
  <c r="AE1089" i="86"/>
  <c r="AD1089" i="86"/>
  <c r="AC1089" i="86"/>
  <c r="AB1089" i="86"/>
  <c r="AA1089" i="86"/>
  <c r="Z1089" i="86"/>
  <c r="Y1089" i="86"/>
  <c r="X1089" i="86"/>
  <c r="W1089" i="86"/>
  <c r="V1089" i="86"/>
  <c r="U1089" i="86"/>
  <c r="T1089" i="86"/>
  <c r="S1089" i="86"/>
  <c r="R1089" i="86"/>
  <c r="Q1089" i="86"/>
  <c r="P1089" i="86"/>
  <c r="O1089" i="86"/>
  <c r="N1089" i="86"/>
  <c r="M1089" i="86"/>
  <c r="AG1088" i="86"/>
  <c r="AF1088" i="86"/>
  <c r="AE1088" i="86"/>
  <c r="AD1088" i="86"/>
  <c r="AC1088" i="86"/>
  <c r="AB1088" i="86"/>
  <c r="AA1088" i="86"/>
  <c r="Z1088" i="86"/>
  <c r="Y1088" i="86"/>
  <c r="X1088" i="86"/>
  <c r="W1088" i="86"/>
  <c r="V1088" i="86"/>
  <c r="U1088" i="86"/>
  <c r="T1088" i="86"/>
  <c r="S1088" i="86"/>
  <c r="R1088" i="86"/>
  <c r="Q1088" i="86"/>
  <c r="P1088" i="86"/>
  <c r="O1088" i="86"/>
  <c r="N1088" i="86"/>
  <c r="M1088" i="86"/>
  <c r="AG1087" i="86"/>
  <c r="AF1087" i="86"/>
  <c r="AE1087" i="86"/>
  <c r="AD1087" i="86"/>
  <c r="AC1087" i="86"/>
  <c r="AB1087" i="86"/>
  <c r="AA1087" i="86"/>
  <c r="Z1087" i="86"/>
  <c r="Y1087" i="86"/>
  <c r="X1087" i="86"/>
  <c r="W1087" i="86"/>
  <c r="V1087" i="86"/>
  <c r="U1087" i="86"/>
  <c r="T1087" i="86"/>
  <c r="S1087" i="86"/>
  <c r="R1087" i="86"/>
  <c r="Q1087" i="86"/>
  <c r="P1087" i="86"/>
  <c r="O1087" i="86"/>
  <c r="N1087" i="86"/>
  <c r="M1087" i="86"/>
  <c r="AG1086" i="86"/>
  <c r="AF1086" i="86"/>
  <c r="AE1086" i="86"/>
  <c r="AD1086" i="86"/>
  <c r="AC1086" i="86"/>
  <c r="AB1086" i="86"/>
  <c r="AA1086" i="86"/>
  <c r="Z1086" i="86"/>
  <c r="Y1086" i="86"/>
  <c r="X1086" i="86"/>
  <c r="W1086" i="86"/>
  <c r="V1086" i="86"/>
  <c r="U1086" i="86"/>
  <c r="T1086" i="86"/>
  <c r="S1086" i="86"/>
  <c r="R1086" i="86"/>
  <c r="Q1086" i="86"/>
  <c r="P1086" i="86"/>
  <c r="O1086" i="86"/>
  <c r="N1086" i="86"/>
  <c r="M1086" i="86"/>
  <c r="M1073" i="86"/>
  <c r="L1073" i="86"/>
  <c r="K1073" i="86"/>
  <c r="J1073" i="86"/>
  <c r="I1073" i="86"/>
  <c r="H1073" i="86"/>
  <c r="G1073" i="86"/>
  <c r="F1073" i="86"/>
  <c r="E1073" i="86"/>
  <c r="D1073" i="86"/>
  <c r="M1072" i="86"/>
  <c r="L1072" i="86"/>
  <c r="K1072" i="86"/>
  <c r="J1072" i="86"/>
  <c r="I1072" i="86"/>
  <c r="H1072" i="86"/>
  <c r="G1072" i="86"/>
  <c r="F1072" i="86"/>
  <c r="E1072" i="86"/>
  <c r="D1072" i="86"/>
  <c r="M1071" i="86"/>
  <c r="L1071" i="86"/>
  <c r="K1071" i="86"/>
  <c r="J1071" i="86"/>
  <c r="I1071" i="86"/>
  <c r="H1071" i="86"/>
  <c r="G1071" i="86"/>
  <c r="F1071" i="86"/>
  <c r="E1071" i="86"/>
  <c r="D1071" i="86"/>
  <c r="M1069" i="86"/>
  <c r="L1069" i="86"/>
  <c r="K1069" i="86"/>
  <c r="J1069" i="86"/>
  <c r="I1069" i="86"/>
  <c r="H1069" i="86"/>
  <c r="G1069" i="86"/>
  <c r="F1069" i="86"/>
  <c r="E1069" i="86"/>
  <c r="D1069" i="86"/>
  <c r="M1068" i="86"/>
  <c r="L1068" i="86"/>
  <c r="K1068" i="86"/>
  <c r="J1068" i="86"/>
  <c r="I1068" i="86"/>
  <c r="H1068" i="86"/>
  <c r="G1068" i="86"/>
  <c r="F1068" i="86"/>
  <c r="E1068" i="86"/>
  <c r="D1068" i="86"/>
  <c r="M1067" i="86"/>
  <c r="L1067" i="86"/>
  <c r="K1067" i="86"/>
  <c r="J1067" i="86"/>
  <c r="I1067" i="86"/>
  <c r="H1067" i="86"/>
  <c r="G1067" i="86"/>
  <c r="F1067" i="86"/>
  <c r="E1067" i="86"/>
  <c r="D1067" i="86"/>
  <c r="M1065" i="86"/>
  <c r="L1065" i="86"/>
  <c r="K1065" i="86"/>
  <c r="J1065" i="86"/>
  <c r="I1065" i="86"/>
  <c r="H1065" i="86"/>
  <c r="G1065" i="86"/>
  <c r="F1065" i="86"/>
  <c r="E1065" i="86"/>
  <c r="D1065" i="86"/>
  <c r="M1064" i="86"/>
  <c r="L1064" i="86"/>
  <c r="K1064" i="86"/>
  <c r="J1064" i="86"/>
  <c r="I1064" i="86"/>
  <c r="H1064" i="86"/>
  <c r="G1064" i="86"/>
  <c r="F1064" i="86"/>
  <c r="E1064" i="86"/>
  <c r="D1064" i="86"/>
  <c r="M1062" i="86"/>
  <c r="L1062" i="86"/>
  <c r="K1062" i="86"/>
  <c r="J1062" i="86"/>
  <c r="I1062" i="86"/>
  <c r="H1062" i="86"/>
  <c r="G1062" i="86"/>
  <c r="F1062" i="86"/>
  <c r="E1062" i="86"/>
  <c r="D1062" i="86"/>
  <c r="M1061" i="86"/>
  <c r="L1061" i="86"/>
  <c r="K1061" i="86"/>
  <c r="J1061" i="86"/>
  <c r="I1061" i="86"/>
  <c r="H1061" i="86"/>
  <c r="G1061" i="86"/>
  <c r="F1061" i="86"/>
  <c r="E1061" i="86"/>
  <c r="D1061" i="86"/>
  <c r="AG1073" i="86"/>
  <c r="AF1073" i="86"/>
  <c r="AE1073" i="86"/>
  <c r="AD1073" i="86"/>
  <c r="AC1073" i="86"/>
  <c r="AB1073" i="86"/>
  <c r="AA1073" i="86"/>
  <c r="Z1073" i="86"/>
  <c r="Y1073" i="86"/>
  <c r="X1073" i="86"/>
  <c r="W1073" i="86"/>
  <c r="V1073" i="86"/>
  <c r="U1073" i="86"/>
  <c r="T1073" i="86"/>
  <c r="S1073" i="86"/>
  <c r="R1073" i="86"/>
  <c r="Q1073" i="86"/>
  <c r="P1073" i="86"/>
  <c r="O1073" i="86"/>
  <c r="N1073" i="86"/>
  <c r="AG1072" i="86"/>
  <c r="AF1072" i="86"/>
  <c r="AE1072" i="86"/>
  <c r="AD1072" i="86"/>
  <c r="AC1072" i="86"/>
  <c r="AB1072" i="86"/>
  <c r="AA1072" i="86"/>
  <c r="Z1072" i="86"/>
  <c r="Y1072" i="86"/>
  <c r="X1072" i="86"/>
  <c r="W1072" i="86"/>
  <c r="V1072" i="86"/>
  <c r="U1072" i="86"/>
  <c r="T1072" i="86"/>
  <c r="S1072" i="86"/>
  <c r="R1072" i="86"/>
  <c r="Q1072" i="86"/>
  <c r="P1072" i="86"/>
  <c r="O1072" i="86"/>
  <c r="N1072" i="86"/>
  <c r="AG1071" i="86"/>
  <c r="AF1071" i="86"/>
  <c r="AE1071" i="86"/>
  <c r="AD1071" i="86"/>
  <c r="AC1071" i="86"/>
  <c r="AB1071" i="86"/>
  <c r="AA1071" i="86"/>
  <c r="Z1071" i="86"/>
  <c r="Y1071" i="86"/>
  <c r="X1071" i="86"/>
  <c r="W1071" i="86"/>
  <c r="V1071" i="86"/>
  <c r="U1071" i="86"/>
  <c r="T1071" i="86"/>
  <c r="S1071" i="86"/>
  <c r="R1071" i="86"/>
  <c r="Q1071" i="86"/>
  <c r="P1071" i="86"/>
  <c r="O1071" i="86"/>
  <c r="N1071" i="86"/>
  <c r="AG1070" i="86"/>
  <c r="AF1070" i="86"/>
  <c r="AE1070" i="86"/>
  <c r="AD1070" i="86"/>
  <c r="AC1070" i="86"/>
  <c r="AB1070" i="86"/>
  <c r="AA1070" i="86"/>
  <c r="Z1070" i="86"/>
  <c r="Y1070" i="86"/>
  <c r="X1070" i="86"/>
  <c r="W1070" i="86"/>
  <c r="V1070" i="86"/>
  <c r="U1070" i="86"/>
  <c r="T1070" i="86"/>
  <c r="S1070" i="86"/>
  <c r="R1070" i="86"/>
  <c r="Q1070" i="86"/>
  <c r="P1070" i="86"/>
  <c r="O1070" i="86"/>
  <c r="N1070" i="86"/>
  <c r="AG1069" i="86"/>
  <c r="AF1069" i="86"/>
  <c r="AE1069" i="86"/>
  <c r="AD1069" i="86"/>
  <c r="AC1069" i="86"/>
  <c r="AB1069" i="86"/>
  <c r="AA1069" i="86"/>
  <c r="Z1069" i="86"/>
  <c r="Y1069" i="86"/>
  <c r="X1069" i="86"/>
  <c r="W1069" i="86"/>
  <c r="V1069" i="86"/>
  <c r="U1069" i="86"/>
  <c r="T1069" i="86"/>
  <c r="S1069" i="86"/>
  <c r="R1069" i="86"/>
  <c r="Q1069" i="86"/>
  <c r="P1069" i="86"/>
  <c r="O1069" i="86"/>
  <c r="N1069" i="86"/>
  <c r="AG1068" i="86"/>
  <c r="AF1068" i="86"/>
  <c r="AE1068" i="86"/>
  <c r="AD1068" i="86"/>
  <c r="AC1068" i="86"/>
  <c r="AB1068" i="86"/>
  <c r="AA1068" i="86"/>
  <c r="Z1068" i="86"/>
  <c r="Y1068" i="86"/>
  <c r="X1068" i="86"/>
  <c r="W1068" i="86"/>
  <c r="V1068" i="86"/>
  <c r="U1068" i="86"/>
  <c r="T1068" i="86"/>
  <c r="S1068" i="86"/>
  <c r="R1068" i="86"/>
  <c r="Q1068" i="86"/>
  <c r="P1068" i="86"/>
  <c r="O1068" i="86"/>
  <c r="N1068" i="86"/>
  <c r="AG1067" i="86"/>
  <c r="AF1067" i="86"/>
  <c r="AE1067" i="86"/>
  <c r="AD1067" i="86"/>
  <c r="AC1067" i="86"/>
  <c r="AB1067" i="86"/>
  <c r="AA1067" i="86"/>
  <c r="Z1067" i="86"/>
  <c r="Y1067" i="86"/>
  <c r="X1067" i="86"/>
  <c r="W1067" i="86"/>
  <c r="V1067" i="86"/>
  <c r="U1067" i="86"/>
  <c r="T1067" i="86"/>
  <c r="S1067" i="86"/>
  <c r="R1067" i="86"/>
  <c r="Q1067" i="86"/>
  <c r="P1067" i="86"/>
  <c r="O1067" i="86"/>
  <c r="N1067" i="86"/>
  <c r="AG1066" i="86"/>
  <c r="AF1066" i="86"/>
  <c r="AE1066" i="86"/>
  <c r="AD1066" i="86"/>
  <c r="AC1066" i="86"/>
  <c r="AB1066" i="86"/>
  <c r="AA1066" i="86"/>
  <c r="Z1066" i="86"/>
  <c r="Y1066" i="86"/>
  <c r="X1066" i="86"/>
  <c r="W1066" i="86"/>
  <c r="V1066" i="86"/>
  <c r="U1066" i="86"/>
  <c r="T1066" i="86"/>
  <c r="S1066" i="86"/>
  <c r="R1066" i="86"/>
  <c r="Q1066" i="86"/>
  <c r="P1066" i="86"/>
  <c r="O1066" i="86"/>
  <c r="N1066" i="86"/>
  <c r="AG1065" i="86"/>
  <c r="AF1065" i="86"/>
  <c r="AE1065" i="86"/>
  <c r="AD1065" i="86"/>
  <c r="AC1065" i="86"/>
  <c r="AB1065" i="86"/>
  <c r="AA1065" i="86"/>
  <c r="Z1065" i="86"/>
  <c r="Y1065" i="86"/>
  <c r="X1065" i="86"/>
  <c r="W1065" i="86"/>
  <c r="V1065" i="86"/>
  <c r="U1065" i="86"/>
  <c r="T1065" i="86"/>
  <c r="S1065" i="86"/>
  <c r="R1065" i="86"/>
  <c r="Q1065" i="86"/>
  <c r="P1065" i="86"/>
  <c r="O1065" i="86"/>
  <c r="N1065" i="86"/>
  <c r="AG1064" i="86"/>
  <c r="AF1064" i="86"/>
  <c r="AE1064" i="86"/>
  <c r="AD1064" i="86"/>
  <c r="AC1064" i="86"/>
  <c r="AB1064" i="86"/>
  <c r="AA1064" i="86"/>
  <c r="Z1064" i="86"/>
  <c r="Y1064" i="86"/>
  <c r="X1064" i="86"/>
  <c r="W1064" i="86"/>
  <c r="V1064" i="86"/>
  <c r="U1064" i="86"/>
  <c r="T1064" i="86"/>
  <c r="S1064" i="86"/>
  <c r="R1064" i="86"/>
  <c r="Q1064" i="86"/>
  <c r="P1064" i="86"/>
  <c r="O1064" i="86"/>
  <c r="N1064" i="86"/>
  <c r="AG1063" i="86"/>
  <c r="AF1063" i="86"/>
  <c r="AE1063" i="86"/>
  <c r="AD1063" i="86"/>
  <c r="AC1063" i="86"/>
  <c r="AB1063" i="86"/>
  <c r="AA1063" i="86"/>
  <c r="Z1063" i="86"/>
  <c r="Y1063" i="86"/>
  <c r="X1063" i="86"/>
  <c r="W1063" i="86"/>
  <c r="V1063" i="86"/>
  <c r="U1063" i="86"/>
  <c r="T1063" i="86"/>
  <c r="S1063" i="86"/>
  <c r="R1063" i="86"/>
  <c r="Q1063" i="86"/>
  <c r="P1063" i="86"/>
  <c r="O1063" i="86"/>
  <c r="N1063" i="86"/>
  <c r="AG1062" i="86"/>
  <c r="AF1062" i="86"/>
  <c r="AE1062" i="86"/>
  <c r="AD1062" i="86"/>
  <c r="AC1062" i="86"/>
  <c r="AB1062" i="86"/>
  <c r="AA1062" i="86"/>
  <c r="Z1062" i="86"/>
  <c r="Y1062" i="86"/>
  <c r="X1062" i="86"/>
  <c r="W1062" i="86"/>
  <c r="V1062" i="86"/>
  <c r="U1062" i="86"/>
  <c r="T1062" i="86"/>
  <c r="S1062" i="86"/>
  <c r="R1062" i="86"/>
  <c r="Q1062" i="86"/>
  <c r="P1062" i="86"/>
  <c r="O1062" i="86"/>
  <c r="N1062" i="86"/>
  <c r="AG1061" i="86"/>
  <c r="AF1061" i="86"/>
  <c r="AE1061" i="86"/>
  <c r="AD1061" i="86"/>
  <c r="AC1061" i="86"/>
  <c r="AB1061" i="86"/>
  <c r="AA1061" i="86"/>
  <c r="Z1061" i="86"/>
  <c r="Y1061" i="86"/>
  <c r="X1061" i="86"/>
  <c r="W1061" i="86"/>
  <c r="V1061" i="86"/>
  <c r="U1061" i="86"/>
  <c r="T1061" i="86"/>
  <c r="S1061" i="86"/>
  <c r="R1061" i="86"/>
  <c r="Q1061" i="86"/>
  <c r="P1061" i="86"/>
  <c r="O1061" i="86"/>
  <c r="N1061" i="86"/>
  <c r="AG1060" i="86"/>
  <c r="AF1060" i="86"/>
  <c r="AE1060" i="86"/>
  <c r="AD1060" i="86"/>
  <c r="AC1060" i="86"/>
  <c r="AB1060" i="86"/>
  <c r="AA1060" i="86"/>
  <c r="Z1060" i="86"/>
  <c r="Y1060" i="86"/>
  <c r="X1060" i="86"/>
  <c r="W1060" i="86"/>
  <c r="V1060" i="86"/>
  <c r="U1060" i="86"/>
  <c r="T1060" i="86"/>
  <c r="S1060" i="86"/>
  <c r="R1060" i="86"/>
  <c r="Q1060" i="86"/>
  <c r="P1060" i="86"/>
  <c r="O1060" i="86"/>
  <c r="N1060" i="86"/>
  <c r="Z1034" i="86"/>
  <c r="Y1034" i="86"/>
  <c r="X1034" i="86"/>
  <c r="W1034" i="86"/>
  <c r="V1034" i="86"/>
  <c r="U1034" i="86"/>
  <c r="T1034" i="86"/>
  <c r="S1034" i="86"/>
  <c r="R1034" i="86"/>
  <c r="Q1034" i="86"/>
  <c r="P1034" i="86"/>
  <c r="O1034" i="86"/>
  <c r="N1034" i="86"/>
  <c r="M1034" i="86"/>
  <c r="L1034" i="86"/>
  <c r="K1034" i="86"/>
  <c r="J1034" i="86"/>
  <c r="I1034" i="86"/>
  <c r="H1034" i="86"/>
  <c r="G1034" i="86"/>
  <c r="F1034" i="86"/>
  <c r="E1034" i="86"/>
  <c r="D1034" i="86"/>
  <c r="Z1033" i="86"/>
  <c r="Y1033" i="86"/>
  <c r="X1033" i="86"/>
  <c r="W1033" i="86"/>
  <c r="V1033" i="86"/>
  <c r="U1033" i="86"/>
  <c r="T1033" i="86"/>
  <c r="S1033" i="86"/>
  <c r="R1033" i="86"/>
  <c r="Q1033" i="86"/>
  <c r="P1033" i="86"/>
  <c r="O1033" i="86"/>
  <c r="N1033" i="86"/>
  <c r="M1033" i="86"/>
  <c r="L1033" i="86"/>
  <c r="K1033" i="86"/>
  <c r="J1033" i="86"/>
  <c r="I1033" i="86"/>
  <c r="H1033" i="86"/>
  <c r="G1033" i="86"/>
  <c r="F1033" i="86"/>
  <c r="E1033" i="86"/>
  <c r="D1033" i="86"/>
  <c r="Z1031" i="86"/>
  <c r="Y1031" i="86"/>
  <c r="X1031" i="86"/>
  <c r="W1031" i="86"/>
  <c r="V1031" i="86"/>
  <c r="U1031" i="86"/>
  <c r="T1031" i="86"/>
  <c r="S1031" i="86"/>
  <c r="R1031" i="86"/>
  <c r="Q1031" i="86"/>
  <c r="P1031" i="86"/>
  <c r="O1031" i="86"/>
  <c r="N1031" i="86"/>
  <c r="M1031" i="86"/>
  <c r="L1031" i="86"/>
  <c r="K1031" i="86"/>
  <c r="J1031" i="86"/>
  <c r="I1031" i="86"/>
  <c r="H1031" i="86"/>
  <c r="G1031" i="86"/>
  <c r="F1031" i="86"/>
  <c r="E1031" i="86"/>
  <c r="D1031" i="86"/>
  <c r="Z1030" i="86"/>
  <c r="Y1030" i="86"/>
  <c r="X1030" i="86"/>
  <c r="W1030" i="86"/>
  <c r="V1030" i="86"/>
  <c r="U1030" i="86"/>
  <c r="T1030" i="86"/>
  <c r="S1030" i="86"/>
  <c r="R1030" i="86"/>
  <c r="Q1030" i="86"/>
  <c r="P1030" i="86"/>
  <c r="O1030" i="86"/>
  <c r="N1030" i="86"/>
  <c r="M1030" i="86"/>
  <c r="L1030" i="86"/>
  <c r="K1030" i="86"/>
  <c r="J1030" i="86"/>
  <c r="I1030" i="86"/>
  <c r="H1030" i="86"/>
  <c r="G1030" i="86"/>
  <c r="F1030" i="86"/>
  <c r="E1030" i="86"/>
  <c r="D1030" i="86"/>
  <c r="Z1029" i="86"/>
  <c r="Y1029" i="86"/>
  <c r="X1029" i="86"/>
  <c r="W1029" i="86"/>
  <c r="V1029" i="86"/>
  <c r="U1029" i="86"/>
  <c r="T1029" i="86"/>
  <c r="S1029" i="86"/>
  <c r="R1029" i="86"/>
  <c r="Q1029" i="86"/>
  <c r="P1029" i="86"/>
  <c r="O1029" i="86"/>
  <c r="N1029" i="86"/>
  <c r="M1029" i="86"/>
  <c r="L1029" i="86"/>
  <c r="K1029" i="86"/>
  <c r="J1029" i="86"/>
  <c r="I1029" i="86"/>
  <c r="H1029" i="86"/>
  <c r="G1029" i="86"/>
  <c r="F1029" i="86"/>
  <c r="E1029" i="86"/>
  <c r="D1029" i="86"/>
  <c r="Z1027" i="86"/>
  <c r="Y1027" i="86"/>
  <c r="X1027" i="86"/>
  <c r="W1027" i="86"/>
  <c r="V1027" i="86"/>
  <c r="U1027" i="86"/>
  <c r="T1027" i="86"/>
  <c r="S1027" i="86"/>
  <c r="R1027" i="86"/>
  <c r="Q1027" i="86"/>
  <c r="P1027" i="86"/>
  <c r="O1027" i="86"/>
  <c r="N1027" i="86"/>
  <c r="M1027" i="86"/>
  <c r="L1027" i="86"/>
  <c r="K1027" i="86"/>
  <c r="J1027" i="86"/>
  <c r="I1027" i="86"/>
  <c r="H1027" i="86"/>
  <c r="G1027" i="86"/>
  <c r="F1027" i="86"/>
  <c r="E1027" i="86"/>
  <c r="D1027" i="86"/>
  <c r="Z1026" i="86"/>
  <c r="Y1026" i="86"/>
  <c r="X1026" i="86"/>
  <c r="W1026" i="86"/>
  <c r="V1026" i="86"/>
  <c r="U1026" i="86"/>
  <c r="T1026" i="86"/>
  <c r="S1026" i="86"/>
  <c r="R1026" i="86"/>
  <c r="Q1026" i="86"/>
  <c r="P1026" i="86"/>
  <c r="O1026" i="86"/>
  <c r="N1026" i="86"/>
  <c r="M1026" i="86"/>
  <c r="L1026" i="86"/>
  <c r="K1026" i="86"/>
  <c r="J1026" i="86"/>
  <c r="I1026" i="86"/>
  <c r="H1026" i="86"/>
  <c r="G1026" i="86"/>
  <c r="F1026" i="86"/>
  <c r="E1026" i="86"/>
  <c r="D1026" i="86"/>
  <c r="Z1025" i="86"/>
  <c r="Y1025" i="86"/>
  <c r="X1025" i="86"/>
  <c r="W1025" i="86"/>
  <c r="V1025" i="86"/>
  <c r="U1025" i="86"/>
  <c r="T1025" i="86"/>
  <c r="S1025" i="86"/>
  <c r="R1025" i="86"/>
  <c r="Q1025" i="86"/>
  <c r="P1025" i="86"/>
  <c r="O1025" i="86"/>
  <c r="N1025" i="86"/>
  <c r="M1025" i="86"/>
  <c r="L1025" i="86"/>
  <c r="K1025" i="86"/>
  <c r="J1025" i="86"/>
  <c r="I1025" i="86"/>
  <c r="H1025" i="86"/>
  <c r="G1025" i="86"/>
  <c r="F1025" i="86"/>
  <c r="E1025" i="86"/>
  <c r="D1025" i="86"/>
  <c r="AG1007" i="86"/>
  <c r="AF1007" i="86"/>
  <c r="AE1007" i="86"/>
  <c r="AD1007" i="86"/>
  <c r="AC1007" i="86"/>
  <c r="AB1007" i="86"/>
  <c r="AA1007" i="86"/>
  <c r="Z1007" i="86"/>
  <c r="Y1007" i="86"/>
  <c r="X1007" i="86"/>
  <c r="W1007" i="86"/>
  <c r="V1007" i="86"/>
  <c r="U1007" i="86"/>
  <c r="T1007" i="86"/>
  <c r="S1007" i="86"/>
  <c r="R1007" i="86"/>
  <c r="Q1007" i="86"/>
  <c r="P1007" i="86"/>
  <c r="O1007" i="86"/>
  <c r="N1007" i="86"/>
  <c r="M1007" i="86"/>
  <c r="L1007" i="86"/>
  <c r="K1007" i="86"/>
  <c r="J1007" i="86"/>
  <c r="I1007" i="86"/>
  <c r="H1007" i="86"/>
  <c r="G1007" i="86"/>
  <c r="F1007" i="86"/>
  <c r="E1007" i="86"/>
  <c r="D1007" i="86"/>
  <c r="AG1006" i="86"/>
  <c r="AF1006" i="86"/>
  <c r="AE1006" i="86"/>
  <c r="AD1006" i="86"/>
  <c r="AC1006" i="86"/>
  <c r="AB1006" i="86"/>
  <c r="AA1006" i="86"/>
  <c r="Z1006" i="86"/>
  <c r="Y1006" i="86"/>
  <c r="X1006" i="86"/>
  <c r="W1006" i="86"/>
  <c r="V1006" i="86"/>
  <c r="U1006" i="86"/>
  <c r="T1006" i="86"/>
  <c r="S1006" i="86"/>
  <c r="R1006" i="86"/>
  <c r="Q1006" i="86"/>
  <c r="P1006" i="86"/>
  <c r="O1006" i="86"/>
  <c r="N1006" i="86"/>
  <c r="M1006" i="86"/>
  <c r="L1006" i="86"/>
  <c r="K1006" i="86"/>
  <c r="J1006" i="86"/>
  <c r="I1006" i="86"/>
  <c r="H1006" i="86"/>
  <c r="G1006" i="86"/>
  <c r="F1006" i="86"/>
  <c r="E1006" i="86"/>
  <c r="D1006" i="86"/>
  <c r="AG1005" i="86"/>
  <c r="AF1005" i="86"/>
  <c r="AE1005" i="86"/>
  <c r="AD1005" i="86"/>
  <c r="AC1005" i="86"/>
  <c r="AB1005" i="86"/>
  <c r="AA1005" i="86"/>
  <c r="Z1005" i="86"/>
  <c r="Y1005" i="86"/>
  <c r="X1005" i="86"/>
  <c r="W1005" i="86"/>
  <c r="V1005" i="86"/>
  <c r="U1005" i="86"/>
  <c r="T1005" i="86"/>
  <c r="S1005" i="86"/>
  <c r="R1005" i="86"/>
  <c r="Q1005" i="86"/>
  <c r="P1005" i="86"/>
  <c r="O1005" i="86"/>
  <c r="N1005" i="86"/>
  <c r="M1005" i="86"/>
  <c r="L1005" i="86"/>
  <c r="K1005" i="86"/>
  <c r="J1005" i="86"/>
  <c r="I1005" i="86"/>
  <c r="H1005" i="86"/>
  <c r="G1005" i="86"/>
  <c r="F1005" i="86"/>
  <c r="E1005" i="86"/>
  <c r="D1005" i="86"/>
  <c r="AG1004" i="86"/>
  <c r="AF1004" i="86"/>
  <c r="AE1004" i="86"/>
  <c r="AD1004" i="86"/>
  <c r="AC1004" i="86"/>
  <c r="AB1004" i="86"/>
  <c r="AA1004" i="86"/>
  <c r="Z1004" i="86"/>
  <c r="Y1004" i="86"/>
  <c r="X1004" i="86"/>
  <c r="W1004" i="86"/>
  <c r="V1004" i="86"/>
  <c r="U1004" i="86"/>
  <c r="T1004" i="86"/>
  <c r="S1004" i="86"/>
  <c r="R1004" i="86"/>
  <c r="Q1004" i="86"/>
  <c r="P1004" i="86"/>
  <c r="O1004" i="86"/>
  <c r="N1004" i="86"/>
  <c r="M1004" i="86"/>
  <c r="L1004" i="86"/>
  <c r="K1004" i="86"/>
  <c r="J1004" i="86"/>
  <c r="I1004" i="86"/>
  <c r="H1004" i="86"/>
  <c r="G1004" i="86"/>
  <c r="F1004" i="86"/>
  <c r="E1004" i="86"/>
  <c r="D1004" i="86"/>
  <c r="AG996" i="86"/>
  <c r="AF996" i="86"/>
  <c r="AE996" i="86"/>
  <c r="AD996" i="86"/>
  <c r="AC996" i="86"/>
  <c r="AB996" i="86"/>
  <c r="AA996" i="86"/>
  <c r="Z996" i="86"/>
  <c r="Y996" i="86"/>
  <c r="W996" i="86"/>
  <c r="V996" i="86"/>
  <c r="U996" i="86"/>
  <c r="T996" i="86"/>
  <c r="S996" i="86"/>
  <c r="R996" i="86"/>
  <c r="Q996" i="86"/>
  <c r="P996" i="86"/>
  <c r="O996" i="86"/>
  <c r="AG995" i="86"/>
  <c r="AF995" i="86"/>
  <c r="AE995" i="86"/>
  <c r="AD995" i="86"/>
  <c r="AC995" i="86"/>
  <c r="AB995" i="86"/>
  <c r="AA995" i="86"/>
  <c r="Z995" i="86"/>
  <c r="Y995" i="86"/>
  <c r="X995" i="86"/>
  <c r="W995" i="86"/>
  <c r="V995" i="86"/>
  <c r="U995" i="86"/>
  <c r="T995" i="86"/>
  <c r="S995" i="86"/>
  <c r="R995" i="86"/>
  <c r="Q995" i="86"/>
  <c r="P995" i="86"/>
  <c r="O995" i="86"/>
  <c r="N995" i="86"/>
  <c r="AG994" i="86"/>
  <c r="AF994" i="86"/>
  <c r="AE994" i="86"/>
  <c r="AD994" i="86"/>
  <c r="AC994" i="86"/>
  <c r="AB994" i="86"/>
  <c r="AA994" i="86"/>
  <c r="Z994" i="86"/>
  <c r="Y994" i="86"/>
  <c r="W994" i="86"/>
  <c r="V994" i="86"/>
  <c r="U994" i="86"/>
  <c r="T994" i="86"/>
  <c r="S994" i="86"/>
  <c r="R994" i="86"/>
  <c r="Q994" i="86"/>
  <c r="P994" i="86"/>
  <c r="O994" i="86"/>
  <c r="AG993" i="86"/>
  <c r="AF993" i="86"/>
  <c r="AE993" i="86"/>
  <c r="AD993" i="86"/>
  <c r="AC993" i="86"/>
  <c r="AB993" i="86"/>
  <c r="AA993" i="86"/>
  <c r="Z993" i="86"/>
  <c r="Y993" i="86"/>
  <c r="X993" i="86"/>
  <c r="W993" i="86"/>
  <c r="V993" i="86"/>
  <c r="U993" i="86"/>
  <c r="T993" i="86"/>
  <c r="S993" i="86"/>
  <c r="R993" i="86"/>
  <c r="Q993" i="86"/>
  <c r="P993" i="86"/>
  <c r="O993" i="86"/>
  <c r="N993" i="86"/>
  <c r="AG992" i="86"/>
  <c r="AF992" i="86"/>
  <c r="AE992" i="86"/>
  <c r="AD992" i="86"/>
  <c r="AC992" i="86"/>
  <c r="AB992" i="86"/>
  <c r="AA992" i="86"/>
  <c r="Z992" i="86"/>
  <c r="Y992" i="86"/>
  <c r="X992" i="86"/>
  <c r="W992" i="86"/>
  <c r="V992" i="86"/>
  <c r="U992" i="86"/>
  <c r="T992" i="86"/>
  <c r="S992" i="86"/>
  <c r="R992" i="86"/>
  <c r="Q992" i="86"/>
  <c r="P992" i="86"/>
  <c r="O992" i="86"/>
  <c r="N992" i="86"/>
  <c r="AG991" i="86"/>
  <c r="AF991" i="86"/>
  <c r="AE991" i="86"/>
  <c r="AD991" i="86"/>
  <c r="AC991" i="86"/>
  <c r="AB991" i="86"/>
  <c r="AA991" i="86"/>
  <c r="Z991" i="86"/>
  <c r="Y991" i="86"/>
  <c r="X991" i="86"/>
  <c r="W991" i="86"/>
  <c r="V991" i="86"/>
  <c r="U991" i="86"/>
  <c r="T991" i="86"/>
  <c r="S991" i="86"/>
  <c r="R991" i="86"/>
  <c r="Q991" i="86"/>
  <c r="P991" i="86"/>
  <c r="O991" i="86"/>
  <c r="N991" i="86"/>
  <c r="AG990" i="86"/>
  <c r="AF990" i="86"/>
  <c r="AE990" i="86"/>
  <c r="AD990" i="86"/>
  <c r="AC990" i="86"/>
  <c r="AB990" i="86"/>
  <c r="AA990" i="86"/>
  <c r="Z990" i="86"/>
  <c r="Y990" i="86"/>
  <c r="X990" i="86"/>
  <c r="W990" i="86"/>
  <c r="V990" i="86"/>
  <c r="U990" i="86"/>
  <c r="T990" i="86"/>
  <c r="S990" i="86"/>
  <c r="R990" i="86"/>
  <c r="Q990" i="86"/>
  <c r="P990" i="86"/>
  <c r="O990" i="86"/>
  <c r="AG980" i="86"/>
  <c r="AF980" i="86"/>
  <c r="AE980" i="86"/>
  <c r="AD980" i="86"/>
  <c r="AC980" i="86"/>
  <c r="AB980" i="86"/>
  <c r="AA980" i="86"/>
  <c r="Z980" i="86"/>
  <c r="Y980" i="86"/>
  <c r="X980" i="86"/>
  <c r="W980" i="86"/>
  <c r="V980" i="86"/>
  <c r="U980" i="86"/>
  <c r="T980" i="86"/>
  <c r="S980" i="86"/>
  <c r="R980" i="86"/>
  <c r="Q980" i="86"/>
  <c r="P980" i="86"/>
  <c r="O980" i="86"/>
  <c r="N980" i="86"/>
  <c r="AG978" i="86"/>
  <c r="AF978" i="86"/>
  <c r="AE978" i="86"/>
  <c r="AD978" i="86"/>
  <c r="AC978" i="86"/>
  <c r="AB978" i="86"/>
  <c r="AA978" i="86"/>
  <c r="Z978" i="86"/>
  <c r="Y978" i="86"/>
  <c r="X978" i="86"/>
  <c r="W978" i="86"/>
  <c r="V978" i="86"/>
  <c r="U978" i="86"/>
  <c r="T978" i="86"/>
  <c r="S978" i="86"/>
  <c r="R978" i="86"/>
  <c r="Q978" i="86"/>
  <c r="P978" i="86"/>
  <c r="O978" i="86"/>
  <c r="N978" i="86"/>
  <c r="AG977" i="86"/>
  <c r="AF977" i="86"/>
  <c r="AE977" i="86"/>
  <c r="AD977" i="86"/>
  <c r="AC977" i="86"/>
  <c r="AB977" i="86"/>
  <c r="AA977" i="86"/>
  <c r="Z977" i="86"/>
  <c r="Y977" i="86"/>
  <c r="X977" i="86"/>
  <c r="W977" i="86"/>
  <c r="V977" i="86"/>
  <c r="U977" i="86"/>
  <c r="T977" i="86"/>
  <c r="S977" i="86"/>
  <c r="R977" i="86"/>
  <c r="Q977" i="86"/>
  <c r="P977" i="86"/>
  <c r="O977" i="86"/>
  <c r="N977" i="86"/>
  <c r="AG976" i="86"/>
  <c r="AF976" i="86"/>
  <c r="AE976" i="86"/>
  <c r="AD976" i="86"/>
  <c r="AC976" i="86"/>
  <c r="AB976" i="86"/>
  <c r="AA976" i="86"/>
  <c r="Z976" i="86"/>
  <c r="Y976" i="86"/>
  <c r="X976" i="86"/>
  <c r="W976" i="86"/>
  <c r="V976" i="86"/>
  <c r="U976" i="86"/>
  <c r="T976" i="86"/>
  <c r="S976" i="86"/>
  <c r="R976" i="86"/>
  <c r="Q976" i="86"/>
  <c r="P976" i="86"/>
  <c r="O976" i="86"/>
  <c r="N976" i="86"/>
  <c r="AG975" i="86"/>
  <c r="AF975" i="86"/>
  <c r="AE975" i="86"/>
  <c r="AD975" i="86"/>
  <c r="AC975" i="86"/>
  <c r="AB975" i="86"/>
  <c r="AA975" i="86"/>
  <c r="Z975" i="86"/>
  <c r="Y975" i="86"/>
  <c r="X975" i="86"/>
  <c r="W975" i="86"/>
  <c r="V975" i="86"/>
  <c r="U975" i="86"/>
  <c r="T975" i="86"/>
  <c r="S975" i="86"/>
  <c r="R975" i="86"/>
  <c r="Q975" i="86"/>
  <c r="P975" i="86"/>
  <c r="O975" i="86"/>
  <c r="N975" i="86"/>
  <c r="AG974" i="86"/>
  <c r="AF974" i="86"/>
  <c r="AE974" i="86"/>
  <c r="AD974" i="86"/>
  <c r="AC974" i="86"/>
  <c r="AB974" i="86"/>
  <c r="AA974" i="86"/>
  <c r="Z974" i="86"/>
  <c r="Y974" i="86"/>
  <c r="X974" i="86"/>
  <c r="W974" i="86"/>
  <c r="V974" i="86"/>
  <c r="U974" i="86"/>
  <c r="T974" i="86"/>
  <c r="S974" i="86"/>
  <c r="R974" i="86"/>
  <c r="Q974" i="86"/>
  <c r="P974" i="86"/>
  <c r="O974" i="86"/>
  <c r="N974" i="86"/>
  <c r="AG973" i="86"/>
  <c r="AF973" i="86"/>
  <c r="AE973" i="86"/>
  <c r="AD973" i="86"/>
  <c r="AC973" i="86"/>
  <c r="AB973" i="86"/>
  <c r="AA973" i="86"/>
  <c r="Z973" i="86"/>
  <c r="Y973" i="86"/>
  <c r="X973" i="86"/>
  <c r="W973" i="86"/>
  <c r="V973" i="86"/>
  <c r="U973" i="86"/>
  <c r="T973" i="86"/>
  <c r="S973" i="86"/>
  <c r="R973" i="86"/>
  <c r="Q973" i="86"/>
  <c r="P973" i="86"/>
  <c r="O973" i="86"/>
  <c r="N973" i="86"/>
  <c r="AG972" i="86"/>
  <c r="AF972" i="86"/>
  <c r="AE972" i="86"/>
  <c r="AD972" i="86"/>
  <c r="AC972" i="86"/>
  <c r="AB972" i="86"/>
  <c r="AA972" i="86"/>
  <c r="Z972" i="86"/>
  <c r="Y972" i="86"/>
  <c r="X972" i="86"/>
  <c r="W972" i="86"/>
  <c r="V972" i="86"/>
  <c r="U972" i="86"/>
  <c r="T972" i="86"/>
  <c r="S972" i="86"/>
  <c r="R972" i="86"/>
  <c r="Q972" i="86"/>
  <c r="P972" i="86"/>
  <c r="O972" i="86"/>
  <c r="N972" i="86"/>
  <c r="AG971" i="86"/>
  <c r="AF971" i="86"/>
  <c r="AE971" i="86"/>
  <c r="AD971" i="86"/>
  <c r="AC971" i="86"/>
  <c r="AB971" i="86"/>
  <c r="AA971" i="86"/>
  <c r="Z971" i="86"/>
  <c r="Y971" i="86"/>
  <c r="X971" i="86"/>
  <c r="W971" i="86"/>
  <c r="V971" i="86"/>
  <c r="U971" i="86"/>
  <c r="T971" i="86"/>
  <c r="S971" i="86"/>
  <c r="R971" i="86"/>
  <c r="Q971" i="86"/>
  <c r="P971" i="86"/>
  <c r="O971" i="86"/>
  <c r="N971" i="86"/>
  <c r="AG970" i="86"/>
  <c r="AF970" i="86"/>
  <c r="AE970" i="86"/>
  <c r="AD970" i="86"/>
  <c r="AC970" i="86"/>
  <c r="AB970" i="86"/>
  <c r="AA970" i="86"/>
  <c r="Z970" i="86"/>
  <c r="Y970" i="86"/>
  <c r="X970" i="86"/>
  <c r="W970" i="86"/>
  <c r="V970" i="86"/>
  <c r="U970" i="86"/>
  <c r="T970" i="86"/>
  <c r="S970" i="86"/>
  <c r="R970" i="86"/>
  <c r="Q970" i="86"/>
  <c r="P970" i="86"/>
  <c r="O970" i="86"/>
  <c r="N970" i="86"/>
  <c r="AG969" i="86"/>
  <c r="AF969" i="86"/>
  <c r="AE969" i="86"/>
  <c r="AD969" i="86"/>
  <c r="AC969" i="86"/>
  <c r="AB969" i="86"/>
  <c r="AA969" i="86"/>
  <c r="Z969" i="86"/>
  <c r="Y969" i="86"/>
  <c r="X969" i="86"/>
  <c r="W969" i="86"/>
  <c r="V969" i="86"/>
  <c r="U969" i="86"/>
  <c r="T969" i="86"/>
  <c r="S969" i="86"/>
  <c r="R969" i="86"/>
  <c r="Q969" i="86"/>
  <c r="P969" i="86"/>
  <c r="O969" i="86"/>
  <c r="N969" i="86"/>
  <c r="AG968" i="86"/>
  <c r="AF968" i="86"/>
  <c r="AE968" i="86"/>
  <c r="AD968" i="86"/>
  <c r="AC968" i="86"/>
  <c r="AB968" i="86"/>
  <c r="AA968" i="86"/>
  <c r="Z968" i="86"/>
  <c r="Y968" i="86"/>
  <c r="X968" i="86"/>
  <c r="W968" i="86"/>
  <c r="V968" i="86"/>
  <c r="U968" i="86"/>
  <c r="T968" i="86"/>
  <c r="S968" i="86"/>
  <c r="R968" i="86"/>
  <c r="Q968" i="86"/>
  <c r="P968" i="86"/>
  <c r="O968" i="86"/>
  <c r="N968" i="86"/>
  <c r="AG967" i="86"/>
  <c r="AF967" i="86"/>
  <c r="AE967" i="86"/>
  <c r="AD967" i="86"/>
  <c r="AC967" i="86"/>
  <c r="AB967" i="86"/>
  <c r="AA967" i="86"/>
  <c r="Z967" i="86"/>
  <c r="Y967" i="86"/>
  <c r="X967" i="86"/>
  <c r="W967" i="86"/>
  <c r="V967" i="86"/>
  <c r="U967" i="86"/>
  <c r="T967" i="86"/>
  <c r="S967" i="86"/>
  <c r="R967" i="86"/>
  <c r="Q967" i="86"/>
  <c r="P967" i="86"/>
  <c r="O967" i="86"/>
  <c r="N967" i="86"/>
  <c r="AG966" i="86"/>
  <c r="AF966" i="86"/>
  <c r="AE966" i="86"/>
  <c r="AD966" i="86"/>
  <c r="AC966" i="86"/>
  <c r="AB966" i="86"/>
  <c r="AA966" i="86"/>
  <c r="Z966" i="86"/>
  <c r="Y966" i="86"/>
  <c r="X966" i="86"/>
  <c r="W966" i="86"/>
  <c r="V966" i="86"/>
  <c r="U966" i="86"/>
  <c r="T966" i="86"/>
  <c r="S966" i="86"/>
  <c r="R966" i="86"/>
  <c r="Q966" i="86"/>
  <c r="P966" i="86"/>
  <c r="O966" i="86"/>
  <c r="N966" i="86"/>
  <c r="AG965" i="86"/>
  <c r="AF965" i="86"/>
  <c r="AE965" i="86"/>
  <c r="AD965" i="86"/>
  <c r="AC965" i="86"/>
  <c r="AB965" i="86"/>
  <c r="AA965" i="86"/>
  <c r="Z965" i="86"/>
  <c r="Y965" i="86"/>
  <c r="X965" i="86"/>
  <c r="W965" i="86"/>
  <c r="V965" i="86"/>
  <c r="U965" i="86"/>
  <c r="T965" i="86"/>
  <c r="S965" i="86"/>
  <c r="R965" i="86"/>
  <c r="Q965" i="86"/>
  <c r="P965" i="86"/>
  <c r="O965" i="86"/>
  <c r="N965" i="86"/>
  <c r="AG964" i="86"/>
  <c r="AF964" i="86"/>
  <c r="AE964" i="86"/>
  <c r="AD964" i="86"/>
  <c r="AC964" i="86"/>
  <c r="AB964" i="86"/>
  <c r="AA964" i="86"/>
  <c r="Z964" i="86"/>
  <c r="Y964" i="86"/>
  <c r="X964" i="86"/>
  <c r="W964" i="86"/>
  <c r="V964" i="86"/>
  <c r="U964" i="86"/>
  <c r="T964" i="86"/>
  <c r="S964" i="86"/>
  <c r="R964" i="86"/>
  <c r="Q964" i="86"/>
  <c r="P964" i="86"/>
  <c r="O964" i="86"/>
  <c r="N964" i="86"/>
  <c r="AG963" i="86"/>
  <c r="AF963" i="86"/>
  <c r="AE963" i="86"/>
  <c r="AD963" i="86"/>
  <c r="AC963" i="86"/>
  <c r="AB963" i="86"/>
  <c r="AA963" i="86"/>
  <c r="Z963" i="86"/>
  <c r="Y963" i="86"/>
  <c r="X963" i="86"/>
  <c r="W963" i="86"/>
  <c r="V963" i="86"/>
  <c r="U963" i="86"/>
  <c r="T963" i="86"/>
  <c r="S963" i="86"/>
  <c r="R963" i="86"/>
  <c r="Q963" i="86"/>
  <c r="P963" i="86"/>
  <c r="O963" i="86"/>
  <c r="N963" i="86"/>
  <c r="AG942" i="86"/>
  <c r="AF942" i="86"/>
  <c r="AE942" i="86"/>
  <c r="AD942" i="86"/>
  <c r="AC942" i="86"/>
  <c r="AB942" i="86"/>
  <c r="AA942" i="86"/>
  <c r="Z942" i="86"/>
  <c r="Y942" i="86"/>
  <c r="X942" i="86"/>
  <c r="W942" i="86"/>
  <c r="V942" i="86"/>
  <c r="U942" i="86"/>
  <c r="T942" i="86"/>
  <c r="S942" i="86"/>
  <c r="R942" i="86"/>
  <c r="Q942" i="86"/>
  <c r="P942" i="86"/>
  <c r="O942" i="86"/>
  <c r="N942" i="86"/>
  <c r="AG941" i="86"/>
  <c r="AF941" i="86"/>
  <c r="AE941" i="86"/>
  <c r="AD941" i="86"/>
  <c r="AC941" i="86"/>
  <c r="AB941" i="86"/>
  <c r="AA941" i="86"/>
  <c r="Z941" i="86"/>
  <c r="Y941" i="86"/>
  <c r="X941" i="86"/>
  <c r="W941" i="86"/>
  <c r="V941" i="86"/>
  <c r="U941" i="86"/>
  <c r="T941" i="86"/>
  <c r="S941" i="86"/>
  <c r="R941" i="86"/>
  <c r="Q941" i="86"/>
  <c r="P941" i="86"/>
  <c r="O941" i="86"/>
  <c r="N941" i="86"/>
  <c r="AG940" i="86"/>
  <c r="AF940" i="86"/>
  <c r="AE940" i="86"/>
  <c r="AD940" i="86"/>
  <c r="AC940" i="86"/>
  <c r="AB940" i="86"/>
  <c r="AA940" i="86"/>
  <c r="Z940" i="86"/>
  <c r="Y940" i="86"/>
  <c r="W940" i="86"/>
  <c r="V940" i="86"/>
  <c r="U940" i="86"/>
  <c r="T940" i="86"/>
  <c r="S940" i="86"/>
  <c r="R940" i="86"/>
  <c r="Q940" i="86"/>
  <c r="P940" i="86"/>
  <c r="O940" i="86"/>
  <c r="AG939" i="86"/>
  <c r="AF939" i="86"/>
  <c r="AE939" i="86"/>
  <c r="AD939" i="86"/>
  <c r="AC939" i="86"/>
  <c r="AB939" i="86"/>
  <c r="AA939" i="86"/>
  <c r="Z939" i="86"/>
  <c r="Y939" i="86"/>
  <c r="X939" i="86"/>
  <c r="W939" i="86"/>
  <c r="V939" i="86"/>
  <c r="U939" i="86"/>
  <c r="T939" i="86"/>
  <c r="S939" i="86"/>
  <c r="R939" i="86"/>
  <c r="Q939" i="86"/>
  <c r="P939" i="86"/>
  <c r="O939" i="86"/>
  <c r="N939" i="86"/>
  <c r="AG938" i="86"/>
  <c r="AF938" i="86"/>
  <c r="AE938" i="86"/>
  <c r="AD938" i="86"/>
  <c r="AC938" i="86"/>
  <c r="AB938" i="86"/>
  <c r="AA938" i="86"/>
  <c r="Z938" i="86"/>
  <c r="Y938" i="86"/>
  <c r="X938" i="86"/>
  <c r="W938" i="86"/>
  <c r="V938" i="86"/>
  <c r="U938" i="86"/>
  <c r="T938" i="86"/>
  <c r="S938" i="86"/>
  <c r="R938" i="86"/>
  <c r="Q938" i="86"/>
  <c r="P938" i="86"/>
  <c r="O938" i="86"/>
  <c r="N938" i="86"/>
  <c r="AG937" i="86"/>
  <c r="AF937" i="86"/>
  <c r="AE937" i="86"/>
  <c r="AD937" i="86"/>
  <c r="AC937" i="86"/>
  <c r="AB937" i="86"/>
  <c r="AA937" i="86"/>
  <c r="Z937" i="86"/>
  <c r="Y937" i="86"/>
  <c r="W937" i="86"/>
  <c r="V937" i="86"/>
  <c r="U937" i="86"/>
  <c r="T937" i="86"/>
  <c r="S937" i="86"/>
  <c r="R937" i="86"/>
  <c r="Q937" i="86"/>
  <c r="P937" i="86"/>
  <c r="O937" i="86"/>
  <c r="H927" i="86"/>
  <c r="G927" i="86"/>
  <c r="F927" i="86"/>
  <c r="E927" i="86"/>
  <c r="D927" i="86"/>
  <c r="H926" i="86"/>
  <c r="G926" i="86"/>
  <c r="F926" i="86"/>
  <c r="E926" i="86"/>
  <c r="D926" i="86"/>
  <c r="H925" i="86"/>
  <c r="G925" i="86"/>
  <c r="F925" i="86"/>
  <c r="E925" i="86"/>
  <c r="D925" i="86"/>
  <c r="H924" i="86"/>
  <c r="G924" i="86"/>
  <c r="F924" i="86"/>
  <c r="E924" i="86"/>
  <c r="D924" i="86"/>
  <c r="H923" i="86"/>
  <c r="G923" i="86"/>
  <c r="F923" i="86"/>
  <c r="E923" i="86"/>
  <c r="D923" i="86"/>
  <c r="H922" i="86"/>
  <c r="G922" i="86"/>
  <c r="F922" i="86"/>
  <c r="E922" i="86"/>
  <c r="D922" i="86"/>
  <c r="H920" i="86"/>
  <c r="G920" i="86"/>
  <c r="F920" i="86"/>
  <c r="E920" i="86"/>
  <c r="D920" i="86"/>
  <c r="H919" i="86"/>
  <c r="G919" i="86"/>
  <c r="F919" i="86"/>
  <c r="E919" i="86"/>
  <c r="D919" i="86"/>
  <c r="H918" i="86"/>
  <c r="G918" i="86"/>
  <c r="F918" i="86"/>
  <c r="E918" i="86"/>
  <c r="D918" i="86"/>
  <c r="H917" i="86"/>
  <c r="G917" i="86"/>
  <c r="F917" i="86"/>
  <c r="E917" i="86"/>
  <c r="D917" i="86"/>
  <c r="H916" i="86"/>
  <c r="G916" i="86"/>
  <c r="F916" i="86"/>
  <c r="E916" i="86"/>
  <c r="D916" i="86"/>
  <c r="AG927" i="86"/>
  <c r="AF927" i="86"/>
  <c r="AE927" i="86"/>
  <c r="AD927" i="86"/>
  <c r="AB927" i="86"/>
  <c r="AA927" i="86"/>
  <c r="Z927" i="86"/>
  <c r="Y927" i="86"/>
  <c r="X927" i="86"/>
  <c r="W927" i="86"/>
  <c r="V927" i="86"/>
  <c r="U927" i="86"/>
  <c r="T927" i="86"/>
  <c r="S927" i="86"/>
  <c r="R927" i="86"/>
  <c r="Q927" i="86"/>
  <c r="P927" i="86"/>
  <c r="O927" i="86"/>
  <c r="N927" i="86"/>
  <c r="M927" i="86"/>
  <c r="L927" i="86"/>
  <c r="K927" i="86"/>
  <c r="J927" i="86"/>
  <c r="I927" i="86"/>
  <c r="AG926" i="86"/>
  <c r="AF926" i="86"/>
  <c r="AE926" i="86"/>
  <c r="AD926" i="86"/>
  <c r="AB926" i="86"/>
  <c r="AA926" i="86"/>
  <c r="Z926" i="86"/>
  <c r="Y926" i="86"/>
  <c r="X926" i="86"/>
  <c r="W926" i="86"/>
  <c r="V926" i="86"/>
  <c r="U926" i="86"/>
  <c r="T926" i="86"/>
  <c r="S926" i="86"/>
  <c r="R926" i="86"/>
  <c r="Q926" i="86"/>
  <c r="P926" i="86"/>
  <c r="O926" i="86"/>
  <c r="N926" i="86"/>
  <c r="M926" i="86"/>
  <c r="L926" i="86"/>
  <c r="K926" i="86"/>
  <c r="J926" i="86"/>
  <c r="I926" i="86"/>
  <c r="AG925" i="86"/>
  <c r="AF925" i="86"/>
  <c r="AE925" i="86"/>
  <c r="AD925" i="86"/>
  <c r="AB925" i="86"/>
  <c r="AA925" i="86"/>
  <c r="Z925" i="86"/>
  <c r="Y925" i="86"/>
  <c r="X925" i="86"/>
  <c r="W925" i="86"/>
  <c r="V925" i="86"/>
  <c r="U925" i="86"/>
  <c r="T925" i="86"/>
  <c r="S925" i="86"/>
  <c r="R925" i="86"/>
  <c r="Q925" i="86"/>
  <c r="P925" i="86"/>
  <c r="O925" i="86"/>
  <c r="N925" i="86"/>
  <c r="M925" i="86"/>
  <c r="L925" i="86"/>
  <c r="K925" i="86"/>
  <c r="J925" i="86"/>
  <c r="I925" i="86"/>
  <c r="AG924" i="86"/>
  <c r="AF924" i="86"/>
  <c r="AE924" i="86"/>
  <c r="AD924" i="86"/>
  <c r="AB924" i="86"/>
  <c r="AA924" i="86"/>
  <c r="Z924" i="86"/>
  <c r="Y924" i="86"/>
  <c r="X924" i="86"/>
  <c r="W924" i="86"/>
  <c r="V924" i="86"/>
  <c r="U924" i="86"/>
  <c r="T924" i="86"/>
  <c r="S924" i="86"/>
  <c r="R924" i="86"/>
  <c r="Q924" i="86"/>
  <c r="P924" i="86"/>
  <c r="O924" i="86"/>
  <c r="N924" i="86"/>
  <c r="M924" i="86"/>
  <c r="L924" i="86"/>
  <c r="K924" i="86"/>
  <c r="J924" i="86"/>
  <c r="I924" i="86"/>
  <c r="AG923" i="86"/>
  <c r="AF923" i="86"/>
  <c r="AE923" i="86"/>
  <c r="AD923" i="86"/>
  <c r="AB923" i="86"/>
  <c r="AA923" i="86"/>
  <c r="Z923" i="86"/>
  <c r="Y923" i="86"/>
  <c r="X923" i="86"/>
  <c r="W923" i="86"/>
  <c r="V923" i="86"/>
  <c r="U923" i="86"/>
  <c r="T923" i="86"/>
  <c r="S923" i="86"/>
  <c r="R923" i="86"/>
  <c r="Q923" i="86"/>
  <c r="P923" i="86"/>
  <c r="O923" i="86"/>
  <c r="N923" i="86"/>
  <c r="M923" i="86"/>
  <c r="L923" i="86"/>
  <c r="K923" i="86"/>
  <c r="J923" i="86"/>
  <c r="I923" i="86"/>
  <c r="AG922" i="86"/>
  <c r="AF922" i="86"/>
  <c r="AE922" i="86"/>
  <c r="AD922" i="86"/>
  <c r="AB922" i="86"/>
  <c r="AA922" i="86"/>
  <c r="Z922" i="86"/>
  <c r="Y922" i="86"/>
  <c r="X922" i="86"/>
  <c r="W922" i="86"/>
  <c r="V922" i="86"/>
  <c r="U922" i="86"/>
  <c r="T922" i="86"/>
  <c r="S922" i="86"/>
  <c r="R922" i="86"/>
  <c r="Q922" i="86"/>
  <c r="P922" i="86"/>
  <c r="O922" i="86"/>
  <c r="N922" i="86"/>
  <c r="M922" i="86"/>
  <c r="L922" i="86"/>
  <c r="K922" i="86"/>
  <c r="J922" i="86"/>
  <c r="I922" i="86"/>
  <c r="AG921" i="86"/>
  <c r="AF921" i="86"/>
  <c r="AE921" i="86"/>
  <c r="AD921" i="86"/>
  <c r="AB921" i="86"/>
  <c r="AA921" i="86"/>
  <c r="Z921" i="86"/>
  <c r="Y921" i="86"/>
  <c r="X921" i="86"/>
  <c r="W921" i="86"/>
  <c r="V921" i="86"/>
  <c r="U921" i="86"/>
  <c r="T921" i="86"/>
  <c r="S921" i="86"/>
  <c r="R921" i="86"/>
  <c r="Q921" i="86"/>
  <c r="P921" i="86"/>
  <c r="O921" i="86"/>
  <c r="N921" i="86"/>
  <c r="M921" i="86"/>
  <c r="L921" i="86"/>
  <c r="K921" i="86"/>
  <c r="J921" i="86"/>
  <c r="I921" i="86"/>
  <c r="AG920" i="86"/>
  <c r="AF920" i="86"/>
  <c r="AE920" i="86"/>
  <c r="AD920" i="86"/>
  <c r="AB920" i="86"/>
  <c r="AA920" i="86"/>
  <c r="Z920" i="86"/>
  <c r="Y920" i="86"/>
  <c r="X920" i="86"/>
  <c r="W920" i="86"/>
  <c r="V920" i="86"/>
  <c r="U920" i="86"/>
  <c r="T920" i="86"/>
  <c r="S920" i="86"/>
  <c r="R920" i="86"/>
  <c r="Q920" i="86"/>
  <c r="P920" i="86"/>
  <c r="O920" i="86"/>
  <c r="N920" i="86"/>
  <c r="M920" i="86"/>
  <c r="L920" i="86"/>
  <c r="K920" i="86"/>
  <c r="J920" i="86"/>
  <c r="I920" i="86"/>
  <c r="AG919" i="86"/>
  <c r="AF919" i="86"/>
  <c r="AE919" i="86"/>
  <c r="AD919" i="86"/>
  <c r="AB919" i="86"/>
  <c r="AA919" i="86"/>
  <c r="Z919" i="86"/>
  <c r="Y919" i="86"/>
  <c r="X919" i="86"/>
  <c r="W919" i="86"/>
  <c r="V919" i="86"/>
  <c r="U919" i="86"/>
  <c r="T919" i="86"/>
  <c r="S919" i="86"/>
  <c r="R919" i="86"/>
  <c r="Q919" i="86"/>
  <c r="P919" i="86"/>
  <c r="O919" i="86"/>
  <c r="N919" i="86"/>
  <c r="M919" i="86"/>
  <c r="L919" i="86"/>
  <c r="K919" i="86"/>
  <c r="J919" i="86"/>
  <c r="I919" i="86"/>
  <c r="AG918" i="86"/>
  <c r="AF918" i="86"/>
  <c r="AE918" i="86"/>
  <c r="AD918" i="86"/>
  <c r="AB918" i="86"/>
  <c r="AA918" i="86"/>
  <c r="Z918" i="86"/>
  <c r="Y918" i="86"/>
  <c r="X918" i="86"/>
  <c r="W918" i="86"/>
  <c r="V918" i="86"/>
  <c r="U918" i="86"/>
  <c r="T918" i="86"/>
  <c r="S918" i="86"/>
  <c r="R918" i="86"/>
  <c r="Q918" i="86"/>
  <c r="P918" i="86"/>
  <c r="O918" i="86"/>
  <c r="N918" i="86"/>
  <c r="M918" i="86"/>
  <c r="L918" i="86"/>
  <c r="K918" i="86"/>
  <c r="J918" i="86"/>
  <c r="I918" i="86"/>
  <c r="AG917" i="86"/>
  <c r="AF917" i="86"/>
  <c r="AE917" i="86"/>
  <c r="AD917" i="86"/>
  <c r="AB917" i="86"/>
  <c r="AA917" i="86"/>
  <c r="Z917" i="86"/>
  <c r="Y917" i="86"/>
  <c r="X917" i="86"/>
  <c r="W917" i="86"/>
  <c r="V917" i="86"/>
  <c r="U917" i="86"/>
  <c r="T917" i="86"/>
  <c r="S917" i="86"/>
  <c r="R917" i="86"/>
  <c r="Q917" i="86"/>
  <c r="P917" i="86"/>
  <c r="O917" i="86"/>
  <c r="N917" i="86"/>
  <c r="M917" i="86"/>
  <c r="L917" i="86"/>
  <c r="K917" i="86"/>
  <c r="J917" i="86"/>
  <c r="I917" i="86"/>
  <c r="AG916" i="86"/>
  <c r="AF916" i="86"/>
  <c r="AE916" i="86"/>
  <c r="AD916" i="86"/>
  <c r="AB916" i="86"/>
  <c r="AA916" i="86"/>
  <c r="Z916" i="86"/>
  <c r="Y916" i="86"/>
  <c r="X916" i="86"/>
  <c r="W916" i="86"/>
  <c r="V916" i="86"/>
  <c r="U916" i="86"/>
  <c r="T916" i="86"/>
  <c r="S916" i="86"/>
  <c r="R916" i="86"/>
  <c r="Q916" i="86"/>
  <c r="P916" i="86"/>
  <c r="O916" i="86"/>
  <c r="N916" i="86"/>
  <c r="M916" i="86"/>
  <c r="L916" i="86"/>
  <c r="K916" i="86"/>
  <c r="J916" i="86"/>
  <c r="I916" i="86"/>
  <c r="AG915" i="86"/>
  <c r="AF915" i="86"/>
  <c r="AE915" i="86"/>
  <c r="AD915" i="86"/>
  <c r="AB915" i="86"/>
  <c r="AA915" i="86"/>
  <c r="Z915" i="86"/>
  <c r="Y915" i="86"/>
  <c r="X915" i="86"/>
  <c r="W915" i="86"/>
  <c r="V915" i="86"/>
  <c r="U915" i="86"/>
  <c r="T915" i="86"/>
  <c r="S915" i="86"/>
  <c r="R915" i="86"/>
  <c r="Q915" i="86"/>
  <c r="P915" i="86"/>
  <c r="O915" i="86"/>
  <c r="N915" i="86"/>
  <c r="M915" i="86"/>
  <c r="L915" i="86"/>
  <c r="K915" i="86"/>
  <c r="J915" i="86"/>
  <c r="I915" i="86"/>
  <c r="H910" i="86"/>
  <c r="G910" i="86"/>
  <c r="F910" i="86"/>
  <c r="E910" i="86"/>
  <c r="D910" i="86"/>
  <c r="H909" i="86"/>
  <c r="G909" i="86"/>
  <c r="F909" i="86"/>
  <c r="E909" i="86"/>
  <c r="D909" i="86"/>
  <c r="H908" i="86"/>
  <c r="G908" i="86"/>
  <c r="F908" i="86"/>
  <c r="E908" i="86"/>
  <c r="D908" i="86"/>
  <c r="H907" i="86"/>
  <c r="G907" i="86"/>
  <c r="F907" i="86"/>
  <c r="E907" i="86"/>
  <c r="D907" i="86"/>
  <c r="H906" i="86"/>
  <c r="G906" i="86"/>
  <c r="F906" i="86"/>
  <c r="E906" i="86"/>
  <c r="D906" i="86"/>
  <c r="H905" i="86"/>
  <c r="G905" i="86"/>
  <c r="F905" i="86"/>
  <c r="E905" i="86"/>
  <c r="D905" i="86"/>
  <c r="H903" i="86"/>
  <c r="G903" i="86"/>
  <c r="F903" i="86"/>
  <c r="E903" i="86"/>
  <c r="D903" i="86"/>
  <c r="H902" i="86"/>
  <c r="G902" i="86"/>
  <c r="F902" i="86"/>
  <c r="E902" i="86"/>
  <c r="D902" i="86"/>
  <c r="H901" i="86"/>
  <c r="G901" i="86"/>
  <c r="F901" i="86"/>
  <c r="E901" i="86"/>
  <c r="D901" i="86"/>
  <c r="H900" i="86"/>
  <c r="G900" i="86"/>
  <c r="F900" i="86"/>
  <c r="E900" i="86"/>
  <c r="D900" i="86"/>
  <c r="H899" i="86"/>
  <c r="G899" i="86"/>
  <c r="F899" i="86"/>
  <c r="E899" i="86"/>
  <c r="D899" i="86"/>
  <c r="AG910" i="86"/>
  <c r="AF910" i="86"/>
  <c r="AE910" i="86"/>
  <c r="AD910" i="86"/>
  <c r="AB910" i="86"/>
  <c r="AA910" i="86"/>
  <c r="Z910" i="86"/>
  <c r="Y910" i="86"/>
  <c r="X910" i="86"/>
  <c r="W910" i="86"/>
  <c r="V910" i="86"/>
  <c r="U910" i="86"/>
  <c r="T910" i="86"/>
  <c r="S910" i="86"/>
  <c r="R910" i="86"/>
  <c r="Q910" i="86"/>
  <c r="P910" i="86"/>
  <c r="O910" i="86"/>
  <c r="N910" i="86"/>
  <c r="M910" i="86"/>
  <c r="L910" i="86"/>
  <c r="K910" i="86"/>
  <c r="J910" i="86"/>
  <c r="I910" i="86"/>
  <c r="AG909" i="86"/>
  <c r="AF909" i="86"/>
  <c r="AE909" i="86"/>
  <c r="AD909" i="86"/>
  <c r="AB909" i="86"/>
  <c r="AA909" i="86"/>
  <c r="Z909" i="86"/>
  <c r="Y909" i="86"/>
  <c r="X909" i="86"/>
  <c r="W909" i="86"/>
  <c r="V909" i="86"/>
  <c r="U909" i="86"/>
  <c r="T909" i="86"/>
  <c r="S909" i="86"/>
  <c r="R909" i="86"/>
  <c r="Q909" i="86"/>
  <c r="P909" i="86"/>
  <c r="O909" i="86"/>
  <c r="N909" i="86"/>
  <c r="M909" i="86"/>
  <c r="L909" i="86"/>
  <c r="K909" i="86"/>
  <c r="J909" i="86"/>
  <c r="I909" i="86"/>
  <c r="AG908" i="86"/>
  <c r="AF908" i="86"/>
  <c r="AE908" i="86"/>
  <c r="AD908" i="86"/>
  <c r="AB908" i="86"/>
  <c r="AA908" i="86"/>
  <c r="Z908" i="86"/>
  <c r="Y908" i="86"/>
  <c r="X908" i="86"/>
  <c r="W908" i="86"/>
  <c r="V908" i="86"/>
  <c r="U908" i="86"/>
  <c r="T908" i="86"/>
  <c r="S908" i="86"/>
  <c r="R908" i="86"/>
  <c r="Q908" i="86"/>
  <c r="P908" i="86"/>
  <c r="O908" i="86"/>
  <c r="N908" i="86"/>
  <c r="M908" i="86"/>
  <c r="L908" i="86"/>
  <c r="K908" i="86"/>
  <c r="J908" i="86"/>
  <c r="I908" i="86"/>
  <c r="AG907" i="86"/>
  <c r="AF907" i="86"/>
  <c r="AE907" i="86"/>
  <c r="AD907" i="86"/>
  <c r="AB907" i="86"/>
  <c r="AA907" i="86"/>
  <c r="Z907" i="86"/>
  <c r="Y907" i="86"/>
  <c r="X907" i="86"/>
  <c r="W907" i="86"/>
  <c r="V907" i="86"/>
  <c r="U907" i="86"/>
  <c r="T907" i="86"/>
  <c r="S907" i="86"/>
  <c r="R907" i="86"/>
  <c r="Q907" i="86"/>
  <c r="P907" i="86"/>
  <c r="O907" i="86"/>
  <c r="N907" i="86"/>
  <c r="M907" i="86"/>
  <c r="L907" i="86"/>
  <c r="K907" i="86"/>
  <c r="J907" i="86"/>
  <c r="I907" i="86"/>
  <c r="AG906" i="86"/>
  <c r="AF906" i="86"/>
  <c r="AE906" i="86"/>
  <c r="AD906" i="86"/>
  <c r="AB906" i="86"/>
  <c r="AA906" i="86"/>
  <c r="Z906" i="86"/>
  <c r="Y906" i="86"/>
  <c r="X906" i="86"/>
  <c r="W906" i="86"/>
  <c r="V906" i="86"/>
  <c r="U906" i="86"/>
  <c r="T906" i="86"/>
  <c r="S906" i="86"/>
  <c r="R906" i="86"/>
  <c r="Q906" i="86"/>
  <c r="P906" i="86"/>
  <c r="O906" i="86"/>
  <c r="N906" i="86"/>
  <c r="M906" i="86"/>
  <c r="L906" i="86"/>
  <c r="K906" i="86"/>
  <c r="J906" i="86"/>
  <c r="I906" i="86"/>
  <c r="AG905" i="86"/>
  <c r="AF905" i="86"/>
  <c r="AE905" i="86"/>
  <c r="AD905" i="86"/>
  <c r="AB905" i="86"/>
  <c r="AA905" i="86"/>
  <c r="Z905" i="86"/>
  <c r="Y905" i="86"/>
  <c r="X905" i="86"/>
  <c r="W905" i="86"/>
  <c r="V905" i="86"/>
  <c r="U905" i="86"/>
  <c r="T905" i="86"/>
  <c r="S905" i="86"/>
  <c r="R905" i="86"/>
  <c r="Q905" i="86"/>
  <c r="P905" i="86"/>
  <c r="O905" i="86"/>
  <c r="N905" i="86"/>
  <c r="M905" i="86"/>
  <c r="L905" i="86"/>
  <c r="K905" i="86"/>
  <c r="J905" i="86"/>
  <c r="I905" i="86"/>
  <c r="AG904" i="86"/>
  <c r="AF904" i="86"/>
  <c r="AE904" i="86"/>
  <c r="AD904" i="86"/>
  <c r="AB904" i="86"/>
  <c r="AA904" i="86"/>
  <c r="Z904" i="86"/>
  <c r="Y904" i="86"/>
  <c r="X904" i="86"/>
  <c r="W904" i="86"/>
  <c r="V904" i="86"/>
  <c r="U904" i="86"/>
  <c r="T904" i="86"/>
  <c r="S904" i="86"/>
  <c r="R904" i="86"/>
  <c r="Q904" i="86"/>
  <c r="P904" i="86"/>
  <c r="O904" i="86"/>
  <c r="N904" i="86"/>
  <c r="M904" i="86"/>
  <c r="L904" i="86"/>
  <c r="K904" i="86"/>
  <c r="J904" i="86"/>
  <c r="I904" i="86"/>
  <c r="AG903" i="86"/>
  <c r="AF903" i="86"/>
  <c r="AE903" i="86"/>
  <c r="AD903" i="86"/>
  <c r="AB903" i="86"/>
  <c r="AA903" i="86"/>
  <c r="Z903" i="86"/>
  <c r="Y903" i="86"/>
  <c r="X903" i="86"/>
  <c r="W903" i="86"/>
  <c r="V903" i="86"/>
  <c r="U903" i="86"/>
  <c r="T903" i="86"/>
  <c r="S903" i="86"/>
  <c r="R903" i="86"/>
  <c r="Q903" i="86"/>
  <c r="P903" i="86"/>
  <c r="O903" i="86"/>
  <c r="N903" i="86"/>
  <c r="M903" i="86"/>
  <c r="L903" i="86"/>
  <c r="K903" i="86"/>
  <c r="J903" i="86"/>
  <c r="I903" i="86"/>
  <c r="AG902" i="86"/>
  <c r="AF902" i="86"/>
  <c r="AE902" i="86"/>
  <c r="AD902" i="86"/>
  <c r="AB902" i="86"/>
  <c r="AA902" i="86"/>
  <c r="Z902" i="86"/>
  <c r="Y902" i="86"/>
  <c r="X902" i="86"/>
  <c r="W902" i="86"/>
  <c r="V902" i="86"/>
  <c r="U902" i="86"/>
  <c r="T902" i="86"/>
  <c r="S902" i="86"/>
  <c r="R902" i="86"/>
  <c r="Q902" i="86"/>
  <c r="P902" i="86"/>
  <c r="O902" i="86"/>
  <c r="N902" i="86"/>
  <c r="M902" i="86"/>
  <c r="L902" i="86"/>
  <c r="K902" i="86"/>
  <c r="J902" i="86"/>
  <c r="I902" i="86"/>
  <c r="AG901" i="86"/>
  <c r="AF901" i="86"/>
  <c r="AE901" i="86"/>
  <c r="AD901" i="86"/>
  <c r="AB901" i="86"/>
  <c r="AA901" i="86"/>
  <c r="Z901" i="86"/>
  <c r="Y901" i="86"/>
  <c r="X901" i="86"/>
  <c r="W901" i="86"/>
  <c r="V901" i="86"/>
  <c r="U901" i="86"/>
  <c r="T901" i="86"/>
  <c r="S901" i="86"/>
  <c r="R901" i="86"/>
  <c r="Q901" i="86"/>
  <c r="P901" i="86"/>
  <c r="O901" i="86"/>
  <c r="N901" i="86"/>
  <c r="M901" i="86"/>
  <c r="L901" i="86"/>
  <c r="K901" i="86"/>
  <c r="J901" i="86"/>
  <c r="I901" i="86"/>
  <c r="AG900" i="86"/>
  <c r="AF900" i="86"/>
  <c r="AE900" i="86"/>
  <c r="AD900" i="86"/>
  <c r="AB900" i="86"/>
  <c r="AA900" i="86"/>
  <c r="Z900" i="86"/>
  <c r="Y900" i="86"/>
  <c r="X900" i="86"/>
  <c r="W900" i="86"/>
  <c r="V900" i="86"/>
  <c r="U900" i="86"/>
  <c r="T900" i="86"/>
  <c r="S900" i="86"/>
  <c r="R900" i="86"/>
  <c r="Q900" i="86"/>
  <c r="P900" i="86"/>
  <c r="O900" i="86"/>
  <c r="N900" i="86"/>
  <c r="M900" i="86"/>
  <c r="L900" i="86"/>
  <c r="K900" i="86"/>
  <c r="J900" i="86"/>
  <c r="I900" i="86"/>
  <c r="AG899" i="86"/>
  <c r="AF899" i="86"/>
  <c r="AE899" i="86"/>
  <c r="AD899" i="86"/>
  <c r="AB899" i="86"/>
  <c r="AA899" i="86"/>
  <c r="Z899" i="86"/>
  <c r="Y899" i="86"/>
  <c r="X899" i="86"/>
  <c r="W899" i="86"/>
  <c r="V899" i="86"/>
  <c r="U899" i="86"/>
  <c r="T899" i="86"/>
  <c r="S899" i="86"/>
  <c r="R899" i="86"/>
  <c r="Q899" i="86"/>
  <c r="P899" i="86"/>
  <c r="O899" i="86"/>
  <c r="N899" i="86"/>
  <c r="M899" i="86"/>
  <c r="L899" i="86"/>
  <c r="K899" i="86"/>
  <c r="J899" i="86"/>
  <c r="I899" i="86"/>
  <c r="AG898" i="86"/>
  <c r="AF898" i="86"/>
  <c r="AE898" i="86"/>
  <c r="AD898" i="86"/>
  <c r="AB898" i="86"/>
  <c r="AA898" i="86"/>
  <c r="Z898" i="86"/>
  <c r="Y898" i="86"/>
  <c r="X898" i="86"/>
  <c r="W898" i="86"/>
  <c r="V898" i="86"/>
  <c r="U898" i="86"/>
  <c r="T898" i="86"/>
  <c r="S898" i="86"/>
  <c r="R898" i="86"/>
  <c r="Q898" i="86"/>
  <c r="P898" i="86"/>
  <c r="O898" i="86"/>
  <c r="N898" i="86"/>
  <c r="M898" i="86"/>
  <c r="L898" i="86"/>
  <c r="K898" i="86"/>
  <c r="J898" i="86"/>
  <c r="I898" i="86"/>
  <c r="AG890" i="86"/>
  <c r="AF890" i="86"/>
  <c r="AE890" i="86"/>
  <c r="AD890" i="86"/>
  <c r="AC890" i="86"/>
  <c r="AB890" i="86"/>
  <c r="AA890" i="86"/>
  <c r="Z890" i="86"/>
  <c r="Y890" i="86"/>
  <c r="X890" i="86"/>
  <c r="W890" i="86"/>
  <c r="V890" i="86"/>
  <c r="U890" i="86"/>
  <c r="T890" i="86"/>
  <c r="S890" i="86"/>
  <c r="AG889" i="86"/>
  <c r="AF889" i="86"/>
  <c r="AE889" i="86"/>
  <c r="AD889" i="86"/>
  <c r="AC889" i="86"/>
  <c r="AB889" i="86"/>
  <c r="AA889" i="86"/>
  <c r="Z889" i="86"/>
  <c r="Y889" i="86"/>
  <c r="X889" i="86"/>
  <c r="W889" i="86"/>
  <c r="V889" i="86"/>
  <c r="U889" i="86"/>
  <c r="T889" i="86"/>
  <c r="S889" i="86"/>
  <c r="R889" i="86"/>
  <c r="AG888" i="86"/>
  <c r="AF888" i="86"/>
  <c r="AE888" i="86"/>
  <c r="AD888" i="86"/>
  <c r="AC888" i="86"/>
  <c r="AB888" i="86"/>
  <c r="AA888" i="86"/>
  <c r="Z888" i="86"/>
  <c r="Y888" i="86"/>
  <c r="X888" i="86"/>
  <c r="W888" i="86"/>
  <c r="V888" i="86"/>
  <c r="U888" i="86"/>
  <c r="T888" i="86"/>
  <c r="S888" i="86"/>
  <c r="R888" i="86"/>
  <c r="AG887" i="86"/>
  <c r="AF887" i="86"/>
  <c r="AE887" i="86"/>
  <c r="AD887" i="86"/>
  <c r="AC887" i="86"/>
  <c r="AB887" i="86"/>
  <c r="AA887" i="86"/>
  <c r="Z887" i="86"/>
  <c r="Y887" i="86"/>
  <c r="X887" i="86"/>
  <c r="W887" i="86"/>
  <c r="V887" i="86"/>
  <c r="U887" i="86"/>
  <c r="T887" i="86"/>
  <c r="S887" i="86"/>
  <c r="R887" i="86"/>
  <c r="AG886" i="86"/>
  <c r="AF886" i="86"/>
  <c r="AE886" i="86"/>
  <c r="AD886" i="86"/>
  <c r="AC886" i="86"/>
  <c r="AB886" i="86"/>
  <c r="AA886" i="86"/>
  <c r="Z886" i="86"/>
  <c r="Y886" i="86"/>
  <c r="X886" i="86"/>
  <c r="W886" i="86"/>
  <c r="V886" i="86"/>
  <c r="U886" i="86"/>
  <c r="T886" i="86"/>
  <c r="S886" i="86"/>
  <c r="R886" i="86"/>
  <c r="AG885" i="86"/>
  <c r="AF885" i="86"/>
  <c r="AE885" i="86"/>
  <c r="AD885" i="86"/>
  <c r="AC885" i="86"/>
  <c r="AB885" i="86"/>
  <c r="AA885" i="86"/>
  <c r="Z885" i="86"/>
  <c r="Y885" i="86"/>
  <c r="X885" i="86"/>
  <c r="W885" i="86"/>
  <c r="V885" i="86"/>
  <c r="U885" i="86"/>
  <c r="T885" i="86"/>
  <c r="S885" i="86"/>
  <c r="R885" i="86"/>
  <c r="AG884" i="86"/>
  <c r="AF884" i="86"/>
  <c r="AE884" i="86"/>
  <c r="AD884" i="86"/>
  <c r="AC884" i="86"/>
  <c r="AB884" i="86"/>
  <c r="AA884" i="86"/>
  <c r="Z884" i="86"/>
  <c r="Y884" i="86"/>
  <c r="X884" i="86"/>
  <c r="W884" i="86"/>
  <c r="V884" i="86"/>
  <c r="U884" i="86"/>
  <c r="T884" i="86"/>
  <c r="S884" i="86"/>
  <c r="R884" i="86"/>
  <c r="AG882" i="86"/>
  <c r="AF882" i="86"/>
  <c r="AE882" i="86"/>
  <c r="AD882" i="86"/>
  <c r="AC882" i="86"/>
  <c r="AB882" i="86"/>
  <c r="AA882" i="86"/>
  <c r="Z882" i="86"/>
  <c r="Y882" i="86"/>
  <c r="X882" i="86"/>
  <c r="W882" i="86"/>
  <c r="V882" i="86"/>
  <c r="U882" i="86"/>
  <c r="T882" i="86"/>
  <c r="S882" i="86"/>
  <c r="R882" i="86"/>
  <c r="AG879" i="86"/>
  <c r="AF879" i="86"/>
  <c r="AE879" i="86"/>
  <c r="AD879" i="86"/>
  <c r="AC879" i="86"/>
  <c r="AB879" i="86"/>
  <c r="AA879" i="86"/>
  <c r="Z879" i="86"/>
  <c r="Y879" i="86"/>
  <c r="X879" i="86"/>
  <c r="W879" i="86"/>
  <c r="V879" i="86"/>
  <c r="U879" i="86"/>
  <c r="T879" i="86"/>
  <c r="S879" i="86"/>
  <c r="AG878" i="86"/>
  <c r="AF878" i="86"/>
  <c r="AE878" i="86"/>
  <c r="AD878" i="86"/>
  <c r="AC878" i="86"/>
  <c r="AB878" i="86"/>
  <c r="AA878" i="86"/>
  <c r="Z878" i="86"/>
  <c r="Y878" i="86"/>
  <c r="X878" i="86"/>
  <c r="W878" i="86"/>
  <c r="V878" i="86"/>
  <c r="U878" i="86"/>
  <c r="T878" i="86"/>
  <c r="S878" i="86"/>
  <c r="R878" i="86"/>
  <c r="AG877" i="86"/>
  <c r="AF877" i="86"/>
  <c r="AE877" i="86"/>
  <c r="AD877" i="86"/>
  <c r="AC877" i="86"/>
  <c r="AB877" i="86"/>
  <c r="AA877" i="86"/>
  <c r="Z877" i="86"/>
  <c r="Y877" i="86"/>
  <c r="X877" i="86"/>
  <c r="W877" i="86"/>
  <c r="V877" i="86"/>
  <c r="U877" i="86"/>
  <c r="T877" i="86"/>
  <c r="S877" i="86"/>
  <c r="R877" i="86"/>
  <c r="AG876" i="86"/>
  <c r="AF876" i="86"/>
  <c r="AE876" i="86"/>
  <c r="AD876" i="86"/>
  <c r="AC876" i="86"/>
  <c r="AB876" i="86"/>
  <c r="AA876" i="86"/>
  <c r="Z876" i="86"/>
  <c r="Y876" i="86"/>
  <c r="X876" i="86"/>
  <c r="W876" i="86"/>
  <c r="V876" i="86"/>
  <c r="U876" i="86"/>
  <c r="T876" i="86"/>
  <c r="S876" i="86"/>
  <c r="R876" i="86"/>
  <c r="AG875" i="86"/>
  <c r="AF875" i="86"/>
  <c r="AE875" i="86"/>
  <c r="AD875" i="86"/>
  <c r="AC875" i="86"/>
  <c r="AB875" i="86"/>
  <c r="AA875" i="86"/>
  <c r="Z875" i="86"/>
  <c r="Y875" i="86"/>
  <c r="X875" i="86"/>
  <c r="W875" i="86"/>
  <c r="V875" i="86"/>
  <c r="U875" i="86"/>
  <c r="T875" i="86"/>
  <c r="S875" i="86"/>
  <c r="R875" i="86"/>
  <c r="AG874" i="86"/>
  <c r="AF874" i="86"/>
  <c r="AE874" i="86"/>
  <c r="AD874" i="86"/>
  <c r="AC874" i="86"/>
  <c r="AB874" i="86"/>
  <c r="AA874" i="86"/>
  <c r="Z874" i="86"/>
  <c r="Y874" i="86"/>
  <c r="X874" i="86"/>
  <c r="W874" i="86"/>
  <c r="V874" i="86"/>
  <c r="U874" i="86"/>
  <c r="T874" i="86"/>
  <c r="S874" i="86"/>
  <c r="R874" i="86"/>
  <c r="AG873" i="86"/>
  <c r="AF873" i="86"/>
  <c r="AE873" i="86"/>
  <c r="AD873" i="86"/>
  <c r="AC873" i="86"/>
  <c r="AB873" i="86"/>
  <c r="AA873" i="86"/>
  <c r="Z873" i="86"/>
  <c r="Y873" i="86"/>
  <c r="X873" i="86"/>
  <c r="W873" i="86"/>
  <c r="V873" i="86"/>
  <c r="U873" i="86"/>
  <c r="T873" i="86"/>
  <c r="S873" i="86"/>
  <c r="R873" i="86"/>
  <c r="AG872" i="86"/>
  <c r="AF872" i="86"/>
  <c r="AE872" i="86"/>
  <c r="AD872" i="86"/>
  <c r="AC872" i="86"/>
  <c r="AB872" i="86"/>
  <c r="AA872" i="86"/>
  <c r="Z872" i="86"/>
  <c r="Y872" i="86"/>
  <c r="X872" i="86"/>
  <c r="W872" i="86"/>
  <c r="V872" i="86"/>
  <c r="U872" i="86"/>
  <c r="T872" i="86"/>
  <c r="S872" i="86"/>
  <c r="R872" i="86"/>
  <c r="AG871" i="86"/>
  <c r="AF871" i="86"/>
  <c r="AE871" i="86"/>
  <c r="AD871" i="86"/>
  <c r="AC871" i="86"/>
  <c r="AB871" i="86"/>
  <c r="AA871" i="86"/>
  <c r="Z871" i="86"/>
  <c r="Y871" i="86"/>
  <c r="X871" i="86"/>
  <c r="W871" i="86"/>
  <c r="V871" i="86"/>
  <c r="U871" i="86"/>
  <c r="T871" i="86"/>
  <c r="S871" i="86"/>
  <c r="R871" i="86"/>
  <c r="AG869" i="86"/>
  <c r="AF869" i="86"/>
  <c r="AE869" i="86"/>
  <c r="AD869" i="86"/>
  <c r="AC869" i="86"/>
  <c r="AB869" i="86"/>
  <c r="AA869" i="86"/>
  <c r="Z869" i="86"/>
  <c r="Y869" i="86"/>
  <c r="X869" i="86"/>
  <c r="W869" i="86"/>
  <c r="V869" i="86"/>
  <c r="U869" i="86"/>
  <c r="T869" i="86"/>
  <c r="S869" i="86"/>
  <c r="R869" i="86"/>
  <c r="AG855" i="86"/>
  <c r="AF855" i="86"/>
  <c r="AE855" i="86"/>
  <c r="AC855" i="86"/>
  <c r="AB855" i="86"/>
  <c r="AA855" i="86"/>
  <c r="Y855" i="86"/>
  <c r="X855" i="86"/>
  <c r="W855" i="86"/>
  <c r="U855" i="86"/>
  <c r="T855" i="86"/>
  <c r="S855" i="86"/>
  <c r="Q855" i="86"/>
  <c r="P855" i="86"/>
  <c r="O855" i="86"/>
  <c r="M855" i="86"/>
  <c r="L855" i="86"/>
  <c r="K855" i="86"/>
  <c r="AG854" i="86"/>
  <c r="AF854" i="86"/>
  <c r="AE854" i="86"/>
  <c r="AD854" i="86"/>
  <c r="AC854" i="86"/>
  <c r="AB854" i="86"/>
  <c r="AA854" i="86"/>
  <c r="Z854" i="86"/>
  <c r="Y854" i="86"/>
  <c r="X854" i="86"/>
  <c r="W854" i="86"/>
  <c r="V854" i="86"/>
  <c r="U854" i="86"/>
  <c r="T854" i="86"/>
  <c r="S854" i="86"/>
  <c r="R854" i="86"/>
  <c r="Q854" i="86"/>
  <c r="P854" i="86"/>
  <c r="O854" i="86"/>
  <c r="N854" i="86"/>
  <c r="M854" i="86"/>
  <c r="L854" i="86"/>
  <c r="K854" i="86"/>
  <c r="J854" i="86"/>
  <c r="AG853" i="86"/>
  <c r="AF853" i="86"/>
  <c r="AE853" i="86"/>
  <c r="AD853" i="86"/>
  <c r="AC853" i="86"/>
  <c r="AB853" i="86"/>
  <c r="AA853" i="86"/>
  <c r="Z853" i="86"/>
  <c r="Y853" i="86"/>
  <c r="X853" i="86"/>
  <c r="W853" i="86"/>
  <c r="V853" i="86"/>
  <c r="U853" i="86"/>
  <c r="T853" i="86"/>
  <c r="S853" i="86"/>
  <c r="R853" i="86"/>
  <c r="Q853" i="86"/>
  <c r="P853" i="86"/>
  <c r="O853" i="86"/>
  <c r="N853" i="86"/>
  <c r="M853" i="86"/>
  <c r="L853" i="86"/>
  <c r="K853" i="86"/>
  <c r="J853" i="86"/>
  <c r="AG843" i="86"/>
  <c r="AF843" i="86"/>
  <c r="AE843" i="86"/>
  <c r="AD843" i="86"/>
  <c r="AC843" i="86"/>
  <c r="AB843" i="86"/>
  <c r="AA843" i="86"/>
  <c r="Z843" i="86"/>
  <c r="Y843" i="86"/>
  <c r="X843" i="86"/>
  <c r="W843" i="86"/>
  <c r="V843" i="86"/>
  <c r="U843" i="86"/>
  <c r="T843" i="86"/>
  <c r="S843" i="86"/>
  <c r="R843" i="86"/>
  <c r="Q843" i="86"/>
  <c r="P843" i="86"/>
  <c r="O843" i="86"/>
  <c r="N843" i="86"/>
  <c r="M843" i="86"/>
  <c r="L843" i="86"/>
  <c r="K843" i="86"/>
  <c r="J843" i="86"/>
  <c r="I843" i="86"/>
  <c r="H843" i="86"/>
  <c r="G843" i="86"/>
  <c r="F843" i="86"/>
  <c r="E843" i="86"/>
  <c r="D843" i="86"/>
  <c r="AG842" i="86"/>
  <c r="AF842" i="86"/>
  <c r="AE842" i="86"/>
  <c r="AD842" i="86"/>
  <c r="AC842" i="86"/>
  <c r="AB842" i="86"/>
  <c r="AA842" i="86"/>
  <c r="Z842" i="86"/>
  <c r="Y842" i="86"/>
  <c r="X842" i="86"/>
  <c r="W842" i="86"/>
  <c r="V842" i="86"/>
  <c r="U842" i="86"/>
  <c r="T842" i="86"/>
  <c r="S842" i="86"/>
  <c r="R842" i="86"/>
  <c r="Q842" i="86"/>
  <c r="P842" i="86"/>
  <c r="O842" i="86"/>
  <c r="N842" i="86"/>
  <c r="M842" i="86"/>
  <c r="L842" i="86"/>
  <c r="K842" i="86"/>
  <c r="J842" i="86"/>
  <c r="I842" i="86"/>
  <c r="H842" i="86"/>
  <c r="G842" i="86"/>
  <c r="F842" i="86"/>
  <c r="E842" i="86"/>
  <c r="D842" i="86"/>
  <c r="AG840" i="86"/>
  <c r="AF840" i="86"/>
  <c r="AE840" i="86"/>
  <c r="AD840" i="86"/>
  <c r="AC840" i="86"/>
  <c r="AB840" i="86"/>
  <c r="AA840" i="86"/>
  <c r="Z840" i="86"/>
  <c r="Y840" i="86"/>
  <c r="X840" i="86"/>
  <c r="W840" i="86"/>
  <c r="V840" i="86"/>
  <c r="U840" i="86"/>
  <c r="T840" i="86"/>
  <c r="S840" i="86"/>
  <c r="R840" i="86"/>
  <c r="Q840" i="86"/>
  <c r="P840" i="86"/>
  <c r="O840" i="86"/>
  <c r="N840" i="86"/>
  <c r="M840" i="86"/>
  <c r="L840" i="86"/>
  <c r="K840" i="86"/>
  <c r="J840" i="86"/>
  <c r="I840" i="86"/>
  <c r="H840" i="86"/>
  <c r="G840" i="86"/>
  <c r="F840" i="86"/>
  <c r="E840" i="86"/>
  <c r="D840" i="86"/>
  <c r="AG839" i="86"/>
  <c r="AF839" i="86"/>
  <c r="AE839" i="86"/>
  <c r="AD839" i="86"/>
  <c r="AC839" i="86"/>
  <c r="AB839" i="86"/>
  <c r="AA839" i="86"/>
  <c r="Z839" i="86"/>
  <c r="Y839" i="86"/>
  <c r="X839" i="86"/>
  <c r="W839" i="86"/>
  <c r="V839" i="86"/>
  <c r="U839" i="86"/>
  <c r="T839" i="86"/>
  <c r="S839" i="86"/>
  <c r="R839" i="86"/>
  <c r="Q839" i="86"/>
  <c r="P839" i="86"/>
  <c r="O839" i="86"/>
  <c r="N839" i="86"/>
  <c r="M839" i="86"/>
  <c r="L839" i="86"/>
  <c r="K839" i="86"/>
  <c r="J839" i="86"/>
  <c r="I839" i="86"/>
  <c r="H839" i="86"/>
  <c r="G839" i="86"/>
  <c r="F839" i="86"/>
  <c r="E839" i="86"/>
  <c r="D839" i="86"/>
  <c r="AG837" i="86"/>
  <c r="AF837" i="86"/>
  <c r="AE837" i="86"/>
  <c r="AD837" i="86"/>
  <c r="AC837" i="86"/>
  <c r="AB837" i="86"/>
  <c r="AA837" i="86"/>
  <c r="Z837" i="86"/>
  <c r="Y837" i="86"/>
  <c r="X837" i="86"/>
  <c r="W837" i="86"/>
  <c r="V837" i="86"/>
  <c r="U837" i="86"/>
  <c r="T837" i="86"/>
  <c r="S837" i="86"/>
  <c r="R837" i="86"/>
  <c r="Q837" i="86"/>
  <c r="P837" i="86"/>
  <c r="O837" i="86"/>
  <c r="N837" i="86"/>
  <c r="M837" i="86"/>
  <c r="L837" i="86"/>
  <c r="K837" i="86"/>
  <c r="J837" i="86"/>
  <c r="I837" i="86"/>
  <c r="H837" i="86"/>
  <c r="G837" i="86"/>
  <c r="F837" i="86"/>
  <c r="E837" i="86"/>
  <c r="D837" i="86"/>
  <c r="AG836" i="86"/>
  <c r="AF836" i="86"/>
  <c r="AE836" i="86"/>
  <c r="AD836" i="86"/>
  <c r="AC836" i="86"/>
  <c r="AB836" i="86"/>
  <c r="AA836" i="86"/>
  <c r="Z836" i="86"/>
  <c r="Y836" i="86"/>
  <c r="X836" i="86"/>
  <c r="W836" i="86"/>
  <c r="V836" i="86"/>
  <c r="U836" i="86"/>
  <c r="T836" i="86"/>
  <c r="S836" i="86"/>
  <c r="R836" i="86"/>
  <c r="Q836" i="86"/>
  <c r="P836" i="86"/>
  <c r="O836" i="86"/>
  <c r="N836" i="86"/>
  <c r="M836" i="86"/>
  <c r="L836" i="86"/>
  <c r="K836" i="86"/>
  <c r="J836" i="86"/>
  <c r="I836" i="86"/>
  <c r="H836" i="86"/>
  <c r="G836" i="86"/>
  <c r="F836" i="86"/>
  <c r="E836" i="86"/>
  <c r="D836" i="86"/>
  <c r="AG834" i="86"/>
  <c r="AF834" i="86"/>
  <c r="AE834" i="86"/>
  <c r="AD834" i="86"/>
  <c r="AC834" i="86"/>
  <c r="AB834" i="86"/>
  <c r="AA834" i="86"/>
  <c r="Z834" i="86"/>
  <c r="Y834" i="86"/>
  <c r="X834" i="86"/>
  <c r="W834" i="86"/>
  <c r="V834" i="86"/>
  <c r="U834" i="86"/>
  <c r="T834" i="86"/>
  <c r="S834" i="86"/>
  <c r="R834" i="86"/>
  <c r="Q834" i="86"/>
  <c r="P834" i="86"/>
  <c r="O834" i="86"/>
  <c r="N834" i="86"/>
  <c r="M834" i="86"/>
  <c r="L834" i="86"/>
  <c r="K834" i="86"/>
  <c r="J834" i="86"/>
  <c r="I834" i="86"/>
  <c r="H834" i="86"/>
  <c r="G834" i="86"/>
  <c r="F834" i="86"/>
  <c r="E834" i="86"/>
  <c r="D834" i="86"/>
  <c r="AG833" i="86"/>
  <c r="AF833" i="86"/>
  <c r="AE833" i="86"/>
  <c r="AD833" i="86"/>
  <c r="AC833" i="86"/>
  <c r="AB833" i="86"/>
  <c r="AA833" i="86"/>
  <c r="Z833" i="86"/>
  <c r="Y833" i="86"/>
  <c r="X833" i="86"/>
  <c r="W833" i="86"/>
  <c r="V833" i="86"/>
  <c r="U833" i="86"/>
  <c r="T833" i="86"/>
  <c r="S833" i="86"/>
  <c r="R833" i="86"/>
  <c r="Q833" i="86"/>
  <c r="P833" i="86"/>
  <c r="O833" i="86"/>
  <c r="N833" i="86"/>
  <c r="M833" i="86"/>
  <c r="L833" i="86"/>
  <c r="K833" i="86"/>
  <c r="J833" i="86"/>
  <c r="I833" i="86"/>
  <c r="H833" i="86"/>
  <c r="G833" i="86"/>
  <c r="F833" i="86"/>
  <c r="E833" i="86"/>
  <c r="D833" i="86"/>
  <c r="AG824" i="86"/>
  <c r="AF824" i="86"/>
  <c r="AE824" i="86"/>
  <c r="AD824" i="86"/>
  <c r="AC824" i="86"/>
  <c r="AB824" i="86"/>
  <c r="AA824" i="86"/>
  <c r="Y824" i="86"/>
  <c r="X824" i="86"/>
  <c r="W824" i="86"/>
  <c r="V824" i="86"/>
  <c r="U824" i="86"/>
  <c r="T824" i="86"/>
  <c r="R824" i="86"/>
  <c r="Q824" i="86"/>
  <c r="P824" i="86"/>
  <c r="O824" i="86"/>
  <c r="N824" i="86"/>
  <c r="M824" i="86"/>
  <c r="AG823" i="86"/>
  <c r="AF823" i="86"/>
  <c r="AE823" i="86"/>
  <c r="AD823" i="86"/>
  <c r="AC823" i="86"/>
  <c r="AB823" i="86"/>
  <c r="AA823" i="86"/>
  <c r="Z823" i="86"/>
  <c r="Y823" i="86"/>
  <c r="X823" i="86"/>
  <c r="W823" i="86"/>
  <c r="V823" i="86"/>
  <c r="U823" i="86"/>
  <c r="T823" i="86"/>
  <c r="S823" i="86"/>
  <c r="R823" i="86"/>
  <c r="Q823" i="86"/>
  <c r="P823" i="86"/>
  <c r="O823" i="86"/>
  <c r="N823" i="86"/>
  <c r="M823" i="86"/>
  <c r="L823" i="86"/>
  <c r="AG822" i="86"/>
  <c r="AF822" i="86"/>
  <c r="AE822" i="86"/>
  <c r="AD822" i="86"/>
  <c r="AC822" i="86"/>
  <c r="AB822" i="86"/>
  <c r="AA822" i="86"/>
  <c r="Z822" i="86"/>
  <c r="Y822" i="86"/>
  <c r="X822" i="86"/>
  <c r="W822" i="86"/>
  <c r="V822" i="86"/>
  <c r="U822" i="86"/>
  <c r="T822" i="86"/>
  <c r="S822" i="86"/>
  <c r="R822" i="86"/>
  <c r="Q822" i="86"/>
  <c r="P822" i="86"/>
  <c r="O822" i="86"/>
  <c r="N822" i="86"/>
  <c r="M822" i="86"/>
  <c r="L822" i="86"/>
  <c r="AG821" i="86"/>
  <c r="AF821" i="86"/>
  <c r="AE821" i="86"/>
  <c r="AD821" i="86"/>
  <c r="AC821" i="86"/>
  <c r="AB821" i="86"/>
  <c r="AA821" i="86"/>
  <c r="Z821" i="86"/>
  <c r="Y821" i="86"/>
  <c r="X821" i="86"/>
  <c r="W821" i="86"/>
  <c r="V821" i="86"/>
  <c r="U821" i="86"/>
  <c r="T821" i="86"/>
  <c r="S821" i="86"/>
  <c r="R821" i="86"/>
  <c r="Q821" i="86"/>
  <c r="P821" i="86"/>
  <c r="O821" i="86"/>
  <c r="N821" i="86"/>
  <c r="M821" i="86"/>
  <c r="L821" i="86"/>
  <c r="AG820" i="86"/>
  <c r="AF820" i="86"/>
  <c r="AE820" i="86"/>
  <c r="AD820" i="86"/>
  <c r="AC820" i="86"/>
  <c r="AB820" i="86"/>
  <c r="AA820" i="86"/>
  <c r="Z820" i="86"/>
  <c r="Y820" i="86"/>
  <c r="X820" i="86"/>
  <c r="W820" i="86"/>
  <c r="V820" i="86"/>
  <c r="U820" i="86"/>
  <c r="T820" i="86"/>
  <c r="S820" i="86"/>
  <c r="R820" i="86"/>
  <c r="Q820" i="86"/>
  <c r="P820" i="86"/>
  <c r="O820" i="86"/>
  <c r="N820" i="86"/>
  <c r="M820" i="86"/>
  <c r="L820" i="86"/>
  <c r="S813" i="86"/>
  <c r="S812" i="86"/>
  <c r="AG806" i="86"/>
  <c r="AC806" i="86"/>
  <c r="Y806" i="86"/>
  <c r="U806" i="86"/>
  <c r="AG805" i="86"/>
  <c r="AD805" i="86"/>
  <c r="AC805" i="86"/>
  <c r="Z805" i="86"/>
  <c r="Y805" i="86"/>
  <c r="V805" i="86"/>
  <c r="U805" i="86"/>
  <c r="R805" i="86"/>
  <c r="AG804" i="86"/>
  <c r="AD804" i="86"/>
  <c r="AC804" i="86"/>
  <c r="Z804" i="86"/>
  <c r="Y804" i="86"/>
  <c r="V804" i="86"/>
  <c r="U804" i="86"/>
  <c r="R804" i="86"/>
  <c r="Q806" i="86"/>
  <c r="Q805" i="86"/>
  <c r="N805" i="86"/>
  <c r="Q804" i="86"/>
  <c r="N804" i="86"/>
  <c r="X782" i="86"/>
  <c r="N782" i="86"/>
  <c r="X781" i="86"/>
  <c r="N781" i="86"/>
  <c r="X780" i="86"/>
  <c r="N780" i="86"/>
  <c r="X779" i="86"/>
  <c r="N779" i="86"/>
  <c r="X771" i="86"/>
  <c r="N771" i="86"/>
  <c r="X770" i="86"/>
  <c r="N770" i="86"/>
  <c r="X769" i="86"/>
  <c r="N769" i="86"/>
  <c r="T762" i="86"/>
  <c r="M762" i="86"/>
  <c r="T761" i="86"/>
  <c r="M761" i="86"/>
  <c r="T760" i="86"/>
  <c r="M760" i="86"/>
  <c r="T759" i="86"/>
  <c r="M759" i="86"/>
  <c r="T758" i="86"/>
  <c r="M758" i="86"/>
  <c r="T757" i="86"/>
  <c r="M757" i="86"/>
  <c r="T756" i="86"/>
  <c r="M756" i="86"/>
  <c r="T753" i="86"/>
  <c r="M753" i="86"/>
  <c r="T752" i="86"/>
  <c r="M752" i="86"/>
  <c r="T751" i="86"/>
  <c r="M751" i="86"/>
  <c r="T750" i="86"/>
  <c r="M750" i="86"/>
  <c r="T749" i="86"/>
  <c r="M749" i="86"/>
  <c r="AF732" i="86"/>
  <c r="AA732" i="86"/>
  <c r="V732" i="86"/>
  <c r="Q732" i="86"/>
  <c r="L732" i="86"/>
  <c r="AF731" i="86"/>
  <c r="AA731" i="86"/>
  <c r="X731" i="86"/>
  <c r="V731" i="86"/>
  <c r="S731" i="86"/>
  <c r="Q731" i="86"/>
  <c r="N731" i="86"/>
  <c r="L731" i="86"/>
  <c r="I731" i="86"/>
  <c r="AF730" i="86"/>
  <c r="AA730" i="86"/>
  <c r="X730" i="86"/>
  <c r="V730" i="86"/>
  <c r="S730" i="86"/>
  <c r="Q730" i="86"/>
  <c r="N730" i="86"/>
  <c r="L730" i="86"/>
  <c r="I730" i="86"/>
  <c r="AF729" i="86"/>
  <c r="AA729" i="86"/>
  <c r="X729" i="86"/>
  <c r="V729" i="86"/>
  <c r="S729" i="86"/>
  <c r="Q729" i="86"/>
  <c r="N729" i="86"/>
  <c r="L729" i="86"/>
  <c r="I729" i="86"/>
  <c r="AF728" i="86"/>
  <c r="AA728" i="86"/>
  <c r="X728" i="86"/>
  <c r="V728" i="86"/>
  <c r="S728" i="86"/>
  <c r="Q728" i="86"/>
  <c r="N728" i="86"/>
  <c r="L728" i="86"/>
  <c r="I728" i="86"/>
  <c r="AF727" i="86"/>
  <c r="AA727" i="86"/>
  <c r="X727" i="86"/>
  <c r="V727" i="86"/>
  <c r="S727" i="86"/>
  <c r="Q727" i="86"/>
  <c r="N727" i="86"/>
  <c r="L727" i="86"/>
  <c r="I727" i="86"/>
  <c r="X718" i="86"/>
  <c r="N718" i="86"/>
  <c r="X717" i="86"/>
  <c r="N717" i="86"/>
  <c r="X716" i="86"/>
  <c r="N716" i="86"/>
  <c r="X715" i="86"/>
  <c r="N715" i="86"/>
  <c r="Z711" i="86"/>
  <c r="Z710" i="86"/>
  <c r="S711" i="86"/>
  <c r="L711" i="86"/>
  <c r="S710" i="86"/>
  <c r="L710" i="86"/>
  <c r="X707" i="86"/>
  <c r="N707" i="86"/>
  <c r="X706" i="86"/>
  <c r="N706" i="86"/>
  <c r="X705" i="86"/>
  <c r="N705" i="86"/>
  <c r="X704" i="86"/>
  <c r="N704" i="86"/>
  <c r="Z700" i="86"/>
  <c r="Z699" i="86"/>
  <c r="S700" i="86"/>
  <c r="L700" i="86"/>
  <c r="S699" i="86"/>
  <c r="L699" i="86"/>
  <c r="T691" i="86"/>
  <c r="T690" i="86"/>
  <c r="T683" i="86"/>
  <c r="T682" i="86"/>
  <c r="AF676" i="86"/>
  <c r="AA676" i="86"/>
  <c r="V676" i="86"/>
  <c r="Q676" i="86"/>
  <c r="L676" i="86"/>
  <c r="AF675" i="86"/>
  <c r="AA675" i="86"/>
  <c r="X675" i="86"/>
  <c r="V675" i="86"/>
  <c r="S675" i="86"/>
  <c r="Q675" i="86"/>
  <c r="N675" i="86"/>
  <c r="L675" i="86"/>
  <c r="I675" i="86"/>
  <c r="AF674" i="86"/>
  <c r="AA674" i="86"/>
  <c r="X674" i="86"/>
  <c r="V674" i="86"/>
  <c r="S674" i="86"/>
  <c r="Q674" i="86"/>
  <c r="N674" i="86"/>
  <c r="L674" i="86"/>
  <c r="I674" i="86"/>
  <c r="AF673" i="86"/>
  <c r="AA673" i="86"/>
  <c r="X673" i="86"/>
  <c r="V673" i="86"/>
  <c r="S673" i="86"/>
  <c r="Q673" i="86"/>
  <c r="N673" i="86"/>
  <c r="L673" i="86"/>
  <c r="I673" i="86"/>
  <c r="AF672" i="86"/>
  <c r="AA672" i="86"/>
  <c r="X672" i="86"/>
  <c r="V672" i="86"/>
  <c r="S672" i="86"/>
  <c r="Q672" i="86"/>
  <c r="N672" i="86"/>
  <c r="L672" i="86"/>
  <c r="I672" i="86"/>
  <c r="AF671" i="86"/>
  <c r="AA671" i="86"/>
  <c r="X671" i="86"/>
  <c r="V671" i="86"/>
  <c r="S671" i="86"/>
  <c r="Q671" i="86"/>
  <c r="N671" i="86"/>
  <c r="L671" i="86"/>
  <c r="I671" i="86"/>
  <c r="AF670" i="86"/>
  <c r="AA670" i="86"/>
  <c r="X670" i="86"/>
  <c r="V670" i="86"/>
  <c r="S670" i="86"/>
  <c r="Q670" i="86"/>
  <c r="N670" i="86"/>
  <c r="L670" i="86"/>
  <c r="I670" i="86"/>
  <c r="AF669" i="86"/>
  <c r="AA669" i="86"/>
  <c r="X669" i="86"/>
  <c r="V669" i="86"/>
  <c r="S669" i="86"/>
  <c r="Q669" i="86"/>
  <c r="N669" i="86"/>
  <c r="L669" i="86"/>
  <c r="I669" i="86"/>
  <c r="AF654" i="86"/>
  <c r="AF653" i="86"/>
  <c r="AF652" i="86"/>
  <c r="AF651" i="86"/>
  <c r="AF650" i="86"/>
  <c r="O654" i="86"/>
  <c r="O653" i="86"/>
  <c r="L653" i="86"/>
  <c r="O652" i="86"/>
  <c r="L652" i="86"/>
  <c r="O651" i="86"/>
  <c r="L651" i="86"/>
  <c r="O650" i="86"/>
  <c r="L650" i="86"/>
  <c r="AA654" i="86"/>
  <c r="W654" i="86"/>
  <c r="S654" i="86"/>
  <c r="AA653" i="86"/>
  <c r="Y653" i="86"/>
  <c r="W653" i="86"/>
  <c r="U653" i="86"/>
  <c r="S653" i="86"/>
  <c r="Q653" i="86"/>
  <c r="AA652" i="86"/>
  <c r="Y652" i="86"/>
  <c r="W652" i="86"/>
  <c r="U652" i="86"/>
  <c r="S652" i="86"/>
  <c r="Q652" i="86"/>
  <c r="AA651" i="86"/>
  <c r="Y651" i="86"/>
  <c r="W651" i="86"/>
  <c r="U651" i="86"/>
  <c r="S651" i="86"/>
  <c r="Q651" i="86"/>
  <c r="AA650" i="86"/>
  <c r="Y650" i="86"/>
  <c r="W650" i="86"/>
  <c r="U650" i="86"/>
  <c r="S650" i="86"/>
  <c r="Q650" i="86"/>
  <c r="AF644" i="86"/>
  <c r="AB644" i="86"/>
  <c r="X644" i="86"/>
  <c r="T644" i="86"/>
  <c r="P644" i="86"/>
  <c r="L644" i="86"/>
  <c r="J644" i="86"/>
  <c r="AF643" i="86"/>
  <c r="AB643" i="86"/>
  <c r="Z643" i="86"/>
  <c r="X643" i="86"/>
  <c r="V643" i="86"/>
  <c r="T643" i="86"/>
  <c r="R643" i="86"/>
  <c r="P643" i="86"/>
  <c r="N643" i="86"/>
  <c r="L643" i="86"/>
  <c r="J643" i="86"/>
  <c r="AF642" i="86"/>
  <c r="AB642" i="86"/>
  <c r="Z642" i="86"/>
  <c r="X642" i="86"/>
  <c r="V642" i="86"/>
  <c r="T642" i="86"/>
  <c r="R642" i="86"/>
  <c r="P642" i="86"/>
  <c r="N642" i="86"/>
  <c r="L642" i="86"/>
  <c r="J642" i="86"/>
  <c r="AF641" i="86"/>
  <c r="AB641" i="86"/>
  <c r="Z641" i="86"/>
  <c r="X641" i="86"/>
  <c r="V641" i="86"/>
  <c r="T641" i="86"/>
  <c r="R641" i="86"/>
  <c r="P641" i="86"/>
  <c r="N641" i="86"/>
  <c r="L641" i="86"/>
  <c r="J641" i="86"/>
  <c r="AF640" i="86"/>
  <c r="AB640" i="86"/>
  <c r="Z640" i="86"/>
  <c r="X640" i="86"/>
  <c r="V640" i="86"/>
  <c r="T640" i="86"/>
  <c r="R640" i="86"/>
  <c r="P640" i="86"/>
  <c r="N640" i="86"/>
  <c r="L640" i="86"/>
  <c r="J640" i="86"/>
  <c r="Q628" i="86"/>
  <c r="O628" i="86"/>
  <c r="M628" i="86"/>
  <c r="K628" i="86"/>
  <c r="Q627" i="86"/>
  <c r="O627" i="86"/>
  <c r="M627" i="86"/>
  <c r="K627" i="86"/>
  <c r="Q625" i="86"/>
  <c r="O625" i="86"/>
  <c r="M625" i="86"/>
  <c r="K625" i="86"/>
  <c r="Q624" i="86"/>
  <c r="O624" i="86"/>
  <c r="M624" i="86"/>
  <c r="K624" i="86"/>
  <c r="Q623" i="86"/>
  <c r="O623" i="86"/>
  <c r="M623" i="86"/>
  <c r="K623" i="86"/>
  <c r="Q621" i="86"/>
  <c r="O621" i="86"/>
  <c r="M621" i="86"/>
  <c r="K621" i="86"/>
  <c r="Q620" i="86"/>
  <c r="O620" i="86"/>
  <c r="M620" i="86"/>
  <c r="K620" i="86"/>
  <c r="Q619" i="86"/>
  <c r="O619" i="86"/>
  <c r="M619" i="86"/>
  <c r="K619" i="86"/>
  <c r="Q617" i="86"/>
  <c r="O617" i="86"/>
  <c r="M617" i="86"/>
  <c r="K617" i="86"/>
  <c r="Q616" i="86"/>
  <c r="O616" i="86"/>
  <c r="M616" i="86"/>
  <c r="K616" i="86"/>
  <c r="Q615" i="86"/>
  <c r="O615" i="86"/>
  <c r="K615" i="86"/>
  <c r="AF628" i="86"/>
  <c r="AC628" i="86"/>
  <c r="AF627" i="86"/>
  <c r="AC627" i="86"/>
  <c r="AF625" i="86"/>
  <c r="AC625" i="86"/>
  <c r="AF624" i="86"/>
  <c r="AC624" i="86"/>
  <c r="AF623" i="86"/>
  <c r="AC623" i="86"/>
  <c r="AF621" i="86"/>
  <c r="AC621" i="86"/>
  <c r="AF620" i="86"/>
  <c r="AC620" i="86"/>
  <c r="AF619" i="86"/>
  <c r="AC619" i="86"/>
  <c r="AF617" i="86"/>
  <c r="AC617" i="86"/>
  <c r="AF616" i="86"/>
  <c r="AC616" i="86"/>
  <c r="AF615" i="86"/>
  <c r="AC615" i="86"/>
  <c r="AA628" i="86"/>
  <c r="X628" i="86"/>
  <c r="AA627" i="86"/>
  <c r="X627" i="86"/>
  <c r="AA625" i="86"/>
  <c r="X625" i="86"/>
  <c r="AA624" i="86"/>
  <c r="X624" i="86"/>
  <c r="AA623" i="86"/>
  <c r="X623" i="86"/>
  <c r="AA621" i="86"/>
  <c r="X621" i="86"/>
  <c r="AA620" i="86"/>
  <c r="X620" i="86"/>
  <c r="AA619" i="86"/>
  <c r="X619" i="86"/>
  <c r="AA617" i="86"/>
  <c r="X617" i="86"/>
  <c r="AA616" i="86"/>
  <c r="X616" i="86"/>
  <c r="AA615" i="86"/>
  <c r="X615" i="86"/>
  <c r="K629" i="86"/>
  <c r="O629" i="86"/>
  <c r="S629" i="86"/>
  <c r="X629" i="86"/>
  <c r="V628" i="86"/>
  <c r="S628" i="86"/>
  <c r="J628" i="86"/>
  <c r="G628" i="86"/>
  <c r="D628" i="86"/>
  <c r="V627" i="86"/>
  <c r="S627" i="86"/>
  <c r="J627" i="86"/>
  <c r="G627" i="86"/>
  <c r="D627" i="86"/>
  <c r="V625" i="86"/>
  <c r="S625" i="86"/>
  <c r="J625" i="86"/>
  <c r="G625" i="86"/>
  <c r="D625" i="86"/>
  <c r="V624" i="86"/>
  <c r="S624" i="86"/>
  <c r="J624" i="86"/>
  <c r="G624" i="86"/>
  <c r="D624" i="86"/>
  <c r="V623" i="86"/>
  <c r="S623" i="86"/>
  <c r="J623" i="86"/>
  <c r="G623" i="86"/>
  <c r="D623" i="86"/>
  <c r="V621" i="86"/>
  <c r="S621" i="86"/>
  <c r="J621" i="86"/>
  <c r="G621" i="86"/>
  <c r="D621" i="86"/>
  <c r="V620" i="86"/>
  <c r="S620" i="86"/>
  <c r="J620" i="86"/>
  <c r="G620" i="86"/>
  <c r="D620" i="86"/>
  <c r="V619" i="86"/>
  <c r="S619" i="86"/>
  <c r="J619" i="86"/>
  <c r="G619" i="86"/>
  <c r="D619" i="86"/>
  <c r="V617" i="86"/>
  <c r="S617" i="86"/>
  <c r="J617" i="86"/>
  <c r="G617" i="86"/>
  <c r="D617" i="86"/>
  <c r="V616" i="86"/>
  <c r="S616" i="86"/>
  <c r="J616" i="86"/>
  <c r="G616" i="86"/>
  <c r="D616" i="86"/>
  <c r="V615" i="86"/>
  <c r="S615" i="86"/>
  <c r="M615" i="86"/>
  <c r="J615" i="86"/>
  <c r="G615" i="86"/>
  <c r="D615" i="86"/>
  <c r="AE602" i="86"/>
  <c r="AB602" i="86"/>
  <c r="Y602" i="86"/>
  <c r="V602" i="86"/>
  <c r="S602" i="86"/>
  <c r="AE601" i="86"/>
  <c r="AB601" i="86"/>
  <c r="Y601" i="86"/>
  <c r="V601" i="86"/>
  <c r="S601" i="86"/>
  <c r="AC592" i="86"/>
  <c r="Z592" i="86"/>
  <c r="W592" i="86"/>
  <c r="T592" i="86"/>
  <c r="Q592" i="86"/>
  <c r="N592" i="86"/>
  <c r="K592" i="86"/>
  <c r="H592" i="86"/>
  <c r="AC591" i="86"/>
  <c r="Z591" i="86"/>
  <c r="W591" i="86"/>
  <c r="T591" i="86"/>
  <c r="Q591" i="86"/>
  <c r="N591" i="86"/>
  <c r="K591" i="86"/>
  <c r="H591" i="86"/>
  <c r="AC590" i="86"/>
  <c r="Z590" i="86"/>
  <c r="W590" i="86"/>
  <c r="T590" i="86"/>
  <c r="Q590" i="86"/>
  <c r="N590" i="86"/>
  <c r="K590" i="86"/>
  <c r="H590" i="86"/>
  <c r="AC589" i="86"/>
  <c r="Z589" i="86"/>
  <c r="W589" i="86"/>
  <c r="T589" i="86"/>
  <c r="Q589" i="86"/>
  <c r="N589" i="86"/>
  <c r="K589" i="86"/>
  <c r="H589" i="86"/>
  <c r="AC586" i="86"/>
  <c r="Z586" i="86"/>
  <c r="W586" i="86"/>
  <c r="T586" i="86"/>
  <c r="Q586" i="86"/>
  <c r="N586" i="86"/>
  <c r="K586" i="86"/>
  <c r="H586" i="86"/>
  <c r="AC585" i="86"/>
  <c r="Z585" i="86"/>
  <c r="W585" i="86"/>
  <c r="T585" i="86"/>
  <c r="Q585" i="86"/>
  <c r="N585" i="86"/>
  <c r="K585" i="86"/>
  <c r="H585" i="86"/>
  <c r="AC584" i="86"/>
  <c r="Z584" i="86"/>
  <c r="W584" i="86"/>
  <c r="T584" i="86"/>
  <c r="Q584" i="86"/>
  <c r="N584" i="86"/>
  <c r="K584" i="86"/>
  <c r="H584" i="86"/>
  <c r="AC583" i="86"/>
  <c r="Z583" i="86"/>
  <c r="W583" i="86"/>
  <c r="T583" i="86"/>
  <c r="Q583" i="86"/>
  <c r="N583" i="86"/>
  <c r="K583" i="86"/>
  <c r="H583" i="86"/>
  <c r="AC573" i="86"/>
  <c r="Z573" i="86"/>
  <c r="W573" i="86"/>
  <c r="T573" i="86"/>
  <c r="Q573" i="86"/>
  <c r="N573" i="86"/>
  <c r="K573" i="86"/>
  <c r="H573" i="86"/>
  <c r="AC572" i="86"/>
  <c r="Z572" i="86"/>
  <c r="W572" i="86"/>
  <c r="T572" i="86"/>
  <c r="Q572" i="86"/>
  <c r="N572" i="86"/>
  <c r="K572" i="86"/>
  <c r="H572" i="86"/>
  <c r="AC571" i="86"/>
  <c r="Z571" i="86"/>
  <c r="W571" i="86"/>
  <c r="T571" i="86"/>
  <c r="Q571" i="86"/>
  <c r="N571" i="86"/>
  <c r="K571" i="86"/>
  <c r="H571" i="86"/>
  <c r="AC570" i="86"/>
  <c r="Z570" i="86"/>
  <c r="W570" i="86"/>
  <c r="T570" i="86"/>
  <c r="Q570" i="86"/>
  <c r="N570" i="86"/>
  <c r="K570" i="86"/>
  <c r="H570" i="86"/>
  <c r="AC567" i="86"/>
  <c r="Z567" i="86"/>
  <c r="W567" i="86"/>
  <c r="T567" i="86"/>
  <c r="Q567" i="86"/>
  <c r="N567" i="86"/>
  <c r="K567" i="86"/>
  <c r="H567" i="86"/>
  <c r="AC566" i="86"/>
  <c r="Z566" i="86"/>
  <c r="W566" i="86"/>
  <c r="T566" i="86"/>
  <c r="Q566" i="86"/>
  <c r="N566" i="86"/>
  <c r="K566" i="86"/>
  <c r="H566" i="86"/>
  <c r="AC565" i="86"/>
  <c r="Z565" i="86"/>
  <c r="W565" i="86"/>
  <c r="T565" i="86"/>
  <c r="Q565" i="86"/>
  <c r="N565" i="86"/>
  <c r="K565" i="86"/>
  <c r="H565" i="86"/>
  <c r="AC564" i="86"/>
  <c r="Z564" i="86"/>
  <c r="W564" i="86"/>
  <c r="T564" i="86"/>
  <c r="Q564" i="86"/>
  <c r="N564" i="86"/>
  <c r="K564" i="86"/>
  <c r="H564" i="86"/>
  <c r="AE536" i="86"/>
  <c r="AB536" i="86"/>
  <c r="Y536" i="86"/>
  <c r="V536" i="86"/>
  <c r="S536" i="86"/>
  <c r="AE535" i="86"/>
  <c r="AB535" i="86"/>
  <c r="Y535" i="86"/>
  <c r="V535" i="86"/>
  <c r="S535" i="86"/>
  <c r="AC526" i="86"/>
  <c r="Z526" i="86"/>
  <c r="W526" i="86"/>
  <c r="T526" i="86"/>
  <c r="Q526" i="86"/>
  <c r="N526" i="86"/>
  <c r="K526" i="86"/>
  <c r="H526" i="86"/>
  <c r="AC525" i="86"/>
  <c r="Z525" i="86"/>
  <c r="W525" i="86"/>
  <c r="T525" i="86"/>
  <c r="Q525" i="86"/>
  <c r="N525" i="86"/>
  <c r="K525" i="86"/>
  <c r="H525" i="86"/>
  <c r="AC524" i="86"/>
  <c r="Z524" i="86"/>
  <c r="W524" i="86"/>
  <c r="T524" i="86"/>
  <c r="Q524" i="86"/>
  <c r="N524" i="86"/>
  <c r="K524" i="86"/>
  <c r="H524" i="86"/>
  <c r="AC520" i="86"/>
  <c r="Z520" i="86"/>
  <c r="W520" i="86"/>
  <c r="T520" i="86"/>
  <c r="Q520" i="86"/>
  <c r="N520" i="86"/>
  <c r="K520" i="86"/>
  <c r="H520" i="86"/>
  <c r="AC519" i="86"/>
  <c r="Z519" i="86"/>
  <c r="W519" i="86"/>
  <c r="T519" i="86"/>
  <c r="Q519" i="86"/>
  <c r="N519" i="86"/>
  <c r="K519" i="86"/>
  <c r="H519" i="86"/>
  <c r="AC518" i="86"/>
  <c r="Z518" i="86"/>
  <c r="W518" i="86"/>
  <c r="T518" i="86"/>
  <c r="Q518" i="86"/>
  <c r="N518" i="86"/>
  <c r="K518" i="86"/>
  <c r="H518" i="86"/>
  <c r="AC515" i="86"/>
  <c r="Z515" i="86"/>
  <c r="W515" i="86"/>
  <c r="T515" i="86"/>
  <c r="Q515" i="86"/>
  <c r="N515" i="86"/>
  <c r="K515" i="86"/>
  <c r="H515" i="86"/>
  <c r="AC514" i="86"/>
  <c r="Z514" i="86"/>
  <c r="W514" i="86"/>
  <c r="T514" i="86"/>
  <c r="Q514" i="86"/>
  <c r="N514" i="86"/>
  <c r="K514" i="86"/>
  <c r="H514" i="86"/>
  <c r="AC513" i="86"/>
  <c r="Z513" i="86"/>
  <c r="W513" i="86"/>
  <c r="T513" i="86"/>
  <c r="Q513" i="86"/>
  <c r="N513" i="86"/>
  <c r="K513" i="86"/>
  <c r="H513" i="86"/>
  <c r="AC512" i="86"/>
  <c r="Z512" i="86"/>
  <c r="W512" i="86"/>
  <c r="T512" i="86"/>
  <c r="Q512" i="86"/>
  <c r="N512" i="86"/>
  <c r="K512" i="86"/>
  <c r="H512" i="86"/>
  <c r="AC501" i="86"/>
  <c r="Z501" i="86"/>
  <c r="W501" i="86"/>
  <c r="T501" i="86"/>
  <c r="Q501" i="86"/>
  <c r="N501" i="86"/>
  <c r="K501" i="86"/>
  <c r="H501" i="86"/>
  <c r="AC500" i="86"/>
  <c r="Z500" i="86"/>
  <c r="W500" i="86"/>
  <c r="T500" i="86"/>
  <c r="Q500" i="86"/>
  <c r="N500" i="86"/>
  <c r="K500" i="86"/>
  <c r="H500" i="86"/>
  <c r="AC499" i="86"/>
  <c r="Z499" i="86"/>
  <c r="W499" i="86"/>
  <c r="T499" i="86"/>
  <c r="Q499" i="86"/>
  <c r="N499" i="86"/>
  <c r="K499" i="86"/>
  <c r="H499" i="86"/>
  <c r="AC495" i="86"/>
  <c r="Z495" i="86"/>
  <c r="W495" i="86"/>
  <c r="T495" i="86"/>
  <c r="Q495" i="86"/>
  <c r="N495" i="86"/>
  <c r="K495" i="86"/>
  <c r="H495" i="86"/>
  <c r="AC494" i="86"/>
  <c r="Z494" i="86"/>
  <c r="W494" i="86"/>
  <c r="T494" i="86"/>
  <c r="Q494" i="86"/>
  <c r="N494" i="86"/>
  <c r="K494" i="86"/>
  <c r="H494" i="86"/>
  <c r="AC493" i="86"/>
  <c r="Z493" i="86"/>
  <c r="W493" i="86"/>
  <c r="T493" i="86"/>
  <c r="Q493" i="86"/>
  <c r="N493" i="86"/>
  <c r="K493" i="86"/>
  <c r="H493" i="86"/>
  <c r="AC490" i="86"/>
  <c r="Z490" i="86"/>
  <c r="W490" i="86"/>
  <c r="T490" i="86"/>
  <c r="Q490" i="86"/>
  <c r="N490" i="86"/>
  <c r="K490" i="86"/>
  <c r="H490" i="86"/>
  <c r="AC489" i="86"/>
  <c r="Z489" i="86"/>
  <c r="W489" i="86"/>
  <c r="T489" i="86"/>
  <c r="Q489" i="86"/>
  <c r="N489" i="86"/>
  <c r="K489" i="86"/>
  <c r="H489" i="86"/>
  <c r="AC488" i="86"/>
  <c r="Z488" i="86"/>
  <c r="W488" i="86"/>
  <c r="T488" i="86"/>
  <c r="K488" i="86"/>
  <c r="H488" i="86"/>
  <c r="AE459" i="86"/>
  <c r="AB459" i="86"/>
  <c r="Y459" i="86"/>
  <c r="V459" i="86"/>
  <c r="S459" i="86"/>
  <c r="AE458" i="86"/>
  <c r="AB458" i="86"/>
  <c r="Y458" i="86"/>
  <c r="V458" i="86"/>
  <c r="S458" i="86"/>
  <c r="AB447" i="86"/>
  <c r="Y447" i="86"/>
  <c r="V447" i="86"/>
  <c r="S447" i="86"/>
  <c r="P447" i="86"/>
  <c r="M447" i="86"/>
  <c r="J447" i="86"/>
  <c r="AB446" i="86"/>
  <c r="Y446" i="86"/>
  <c r="V446" i="86"/>
  <c r="S446" i="86"/>
  <c r="P446" i="86"/>
  <c r="M446" i="86"/>
  <c r="J446" i="86"/>
  <c r="AB445" i="86"/>
  <c r="Y445" i="86"/>
  <c r="V445" i="86"/>
  <c r="S445" i="86"/>
  <c r="P445" i="86"/>
  <c r="M445" i="86"/>
  <c r="J445" i="86"/>
  <c r="AB441" i="86"/>
  <c r="Y441" i="86"/>
  <c r="V441" i="86"/>
  <c r="S441" i="86"/>
  <c r="P441" i="86"/>
  <c r="M441" i="86"/>
  <c r="J441" i="86"/>
  <c r="AB440" i="86"/>
  <c r="Y440" i="86"/>
  <c r="V440" i="86"/>
  <c r="S440" i="86"/>
  <c r="P440" i="86"/>
  <c r="M440" i="86"/>
  <c r="J440" i="86"/>
  <c r="AB439" i="86"/>
  <c r="Y439" i="86"/>
  <c r="V439" i="86"/>
  <c r="S439" i="86"/>
  <c r="P439" i="86"/>
  <c r="M439" i="86"/>
  <c r="J439" i="86"/>
  <c r="AB436" i="86"/>
  <c r="Y436" i="86"/>
  <c r="V436" i="86"/>
  <c r="S436" i="86"/>
  <c r="P436" i="86"/>
  <c r="M436" i="86"/>
  <c r="J436" i="86"/>
  <c r="AB435" i="86"/>
  <c r="Y435" i="86"/>
  <c r="V435" i="86"/>
  <c r="S435" i="86"/>
  <c r="P435" i="86"/>
  <c r="M435" i="86"/>
  <c r="J435" i="86"/>
  <c r="AB434" i="86"/>
  <c r="Y434" i="86"/>
  <c r="V434" i="86"/>
  <c r="S434" i="86"/>
  <c r="P434" i="86"/>
  <c r="M434" i="86"/>
  <c r="J434" i="86"/>
  <c r="AB433" i="86"/>
  <c r="Y433" i="86"/>
  <c r="V433" i="86"/>
  <c r="S433" i="86"/>
  <c r="P433" i="86"/>
  <c r="M433" i="86"/>
  <c r="J433" i="86"/>
  <c r="AB422" i="86"/>
  <c r="Y422" i="86"/>
  <c r="V422" i="86"/>
  <c r="S422" i="86"/>
  <c r="P422" i="86"/>
  <c r="M422" i="86"/>
  <c r="J422" i="86"/>
  <c r="AB421" i="86"/>
  <c r="Y421" i="86"/>
  <c r="V421" i="86"/>
  <c r="S421" i="86"/>
  <c r="P421" i="86"/>
  <c r="M421" i="86"/>
  <c r="J421" i="86"/>
  <c r="AB420" i="86"/>
  <c r="Y420" i="86"/>
  <c r="V420" i="86"/>
  <c r="S420" i="86"/>
  <c r="P420" i="86"/>
  <c r="M420" i="86"/>
  <c r="J420" i="86"/>
  <c r="AB416" i="86"/>
  <c r="Y416" i="86"/>
  <c r="V416" i="86"/>
  <c r="S416" i="86"/>
  <c r="P416" i="86"/>
  <c r="M416" i="86"/>
  <c r="J416" i="86"/>
  <c r="AB415" i="86"/>
  <c r="Y415" i="86"/>
  <c r="V415" i="86"/>
  <c r="S415" i="86"/>
  <c r="P415" i="86"/>
  <c r="M415" i="86"/>
  <c r="J415" i="86"/>
  <c r="AB414" i="86"/>
  <c r="Y414" i="86"/>
  <c r="V414" i="86"/>
  <c r="S414" i="86"/>
  <c r="P414" i="86"/>
  <c r="M414" i="86"/>
  <c r="J414" i="86"/>
  <c r="AB411" i="86"/>
  <c r="Y411" i="86"/>
  <c r="V411" i="86"/>
  <c r="S411" i="86"/>
  <c r="P411" i="86"/>
  <c r="M411" i="86"/>
  <c r="AB410" i="86"/>
  <c r="Y410" i="86"/>
  <c r="V410" i="86"/>
  <c r="S410" i="86"/>
  <c r="P410" i="86"/>
  <c r="M410" i="86"/>
  <c r="AB409" i="86"/>
  <c r="Y409" i="86"/>
  <c r="V409" i="86"/>
  <c r="S409" i="86"/>
  <c r="P409" i="86"/>
  <c r="M409" i="86"/>
  <c r="AB408" i="86"/>
  <c r="V408" i="86"/>
  <c r="S408" i="86"/>
  <c r="P408" i="86"/>
  <c r="M408" i="86"/>
  <c r="Y175" i="86"/>
  <c r="T175" i="86"/>
  <c r="O175" i="86"/>
  <c r="Y174" i="86"/>
  <c r="T174" i="86"/>
  <c r="O174" i="86"/>
  <c r="Y173" i="86"/>
  <c r="T173" i="86"/>
  <c r="O173" i="86"/>
  <c r="Y172" i="86"/>
  <c r="T172" i="86"/>
  <c r="O172" i="86"/>
  <c r="Y171" i="86"/>
  <c r="T171" i="86"/>
  <c r="O171" i="86"/>
  <c r="Y129" i="86"/>
  <c r="T129" i="86"/>
  <c r="O129" i="86"/>
  <c r="Y128" i="86"/>
  <c r="T128" i="86"/>
  <c r="O128" i="86"/>
  <c r="Y127" i="86"/>
  <c r="T127" i="86"/>
  <c r="O127" i="86"/>
  <c r="Y126" i="86"/>
  <c r="T126" i="86"/>
  <c r="O126" i="86"/>
  <c r="Y125" i="86"/>
  <c r="T125" i="86"/>
  <c r="O125" i="86"/>
  <c r="H77" i="86"/>
  <c r="H76" i="86"/>
  <c r="H75" i="86"/>
  <c r="H74" i="86"/>
  <c r="H71" i="86"/>
  <c r="H70" i="86"/>
  <c r="H69" i="86"/>
  <c r="H68" i="86"/>
  <c r="AC48" i="86"/>
  <c r="AC47" i="86"/>
  <c r="AC46" i="86"/>
  <c r="AC45" i="86"/>
  <c r="P48" i="86"/>
  <c r="P47" i="86"/>
  <c r="P46" i="86"/>
  <c r="P45" i="86"/>
  <c r="Y48" i="86"/>
  <c r="U48" i="86"/>
  <c r="Y47" i="86"/>
  <c r="U47" i="86"/>
  <c r="Y46" i="86"/>
  <c r="U46" i="86"/>
  <c r="Y45" i="86"/>
  <c r="U45" i="86"/>
  <c r="L48" i="86"/>
  <c r="L47" i="86"/>
  <c r="L46" i="86"/>
  <c r="L45" i="86"/>
  <c r="D48" i="86"/>
  <c r="D47" i="86"/>
  <c r="D46" i="86"/>
  <c r="D45" i="86"/>
  <c r="AC38" i="86"/>
  <c r="X38" i="86"/>
  <c r="S38" i="86"/>
  <c r="N38" i="86"/>
  <c r="AC37" i="86"/>
  <c r="X37" i="86"/>
  <c r="S37" i="86"/>
  <c r="N37" i="86"/>
  <c r="AC36" i="86"/>
  <c r="X36" i="86"/>
  <c r="S36" i="86"/>
  <c r="N36" i="86"/>
  <c r="AC35" i="86"/>
  <c r="X35" i="86"/>
  <c r="S35" i="86"/>
  <c r="N35" i="86"/>
  <c r="AC34" i="86"/>
  <c r="X34" i="86"/>
  <c r="S34" i="86"/>
  <c r="N34" i="86"/>
  <c r="D38" i="86"/>
  <c r="D37" i="86"/>
  <c r="D36" i="86"/>
  <c r="D35" i="86"/>
  <c r="D34" i="86"/>
  <c r="Y26" i="86"/>
  <c r="P26" i="86"/>
  <c r="Y25" i="86"/>
  <c r="P25" i="86"/>
  <c r="Y24" i="86"/>
  <c r="P24" i="86"/>
  <c r="Z701" i="86" l="1"/>
  <c r="AM1070" i="71" l="1"/>
  <c r="AC39" i="86"/>
  <c r="X39" i="86"/>
  <c r="S39" i="86"/>
  <c r="N50" i="71"/>
  <c r="N39" i="86" s="1"/>
  <c r="AC49" i="86"/>
  <c r="Y49" i="86"/>
  <c r="U49" i="86"/>
  <c r="P49" i="86"/>
  <c r="AC523" i="71" l="1"/>
  <c r="AC593" i="86" s="1"/>
  <c r="Z523" i="71"/>
  <c r="Z593" i="86" s="1"/>
  <c r="W523" i="71"/>
  <c r="W593" i="86" s="1"/>
  <c r="T523" i="71"/>
  <c r="T593" i="86" s="1"/>
  <c r="Q523" i="71"/>
  <c r="Q593" i="86" s="1"/>
  <c r="N523" i="71"/>
  <c r="N593" i="86" s="1"/>
  <c r="K523" i="71"/>
  <c r="K593" i="86" s="1"/>
  <c r="H523" i="71"/>
  <c r="H593" i="86" s="1"/>
  <c r="AF522" i="71"/>
  <c r="AF592" i="86" s="1"/>
  <c r="AF521" i="71"/>
  <c r="AF591" i="86" s="1"/>
  <c r="AF520" i="71"/>
  <c r="AF590" i="86" s="1"/>
  <c r="AF519" i="71"/>
  <c r="AF589" i="86" s="1"/>
  <c r="AO500" i="71"/>
  <c r="AN500" i="71"/>
  <c r="AL500" i="71"/>
  <c r="AK500" i="71"/>
  <c r="AO499" i="71"/>
  <c r="AN499" i="71"/>
  <c r="AL499" i="71"/>
  <c r="AK499" i="71"/>
  <c r="AC506" i="71"/>
  <c r="AC576" i="86" s="1"/>
  <c r="Z506" i="71"/>
  <c r="Z576" i="86" s="1"/>
  <c r="W506" i="71"/>
  <c r="W576" i="86" s="1"/>
  <c r="T506" i="71"/>
  <c r="T576" i="86" s="1"/>
  <c r="Q506" i="71"/>
  <c r="N506" i="71"/>
  <c r="K506" i="71"/>
  <c r="H506" i="71"/>
  <c r="AC504" i="71"/>
  <c r="AC574" i="86" s="1"/>
  <c r="Z504" i="71"/>
  <c r="Z574" i="86" s="1"/>
  <c r="W504" i="71"/>
  <c r="W574" i="86" s="1"/>
  <c r="T504" i="71"/>
  <c r="T574" i="86" s="1"/>
  <c r="Q504" i="71"/>
  <c r="Q574" i="86" s="1"/>
  <c r="N504" i="71"/>
  <c r="N574" i="86" s="1"/>
  <c r="K504" i="71"/>
  <c r="K574" i="86" s="1"/>
  <c r="H504" i="71"/>
  <c r="H574" i="86" s="1"/>
  <c r="AF502" i="71"/>
  <c r="AF572" i="86" s="1"/>
  <c r="AO519" i="71"/>
  <c r="AN519" i="71"/>
  <c r="AL519" i="71"/>
  <c r="AK519" i="71"/>
  <c r="AP518" i="71"/>
  <c r="AN518" i="71"/>
  <c r="AM518" i="71"/>
  <c r="AK518" i="71"/>
  <c r="AJ518" i="71"/>
  <c r="AC525" i="71"/>
  <c r="AC595" i="86" s="1"/>
  <c r="Z525" i="71"/>
  <c r="Z595" i="86" s="1"/>
  <c r="W525" i="71"/>
  <c r="W595" i="86" s="1"/>
  <c r="T525" i="71"/>
  <c r="T595" i="86" s="1"/>
  <c r="Q525" i="71"/>
  <c r="Q595" i="86" s="1"/>
  <c r="N525" i="71"/>
  <c r="K525" i="71"/>
  <c r="H525" i="71"/>
  <c r="AO518" i="71" l="1"/>
  <c r="N595" i="86"/>
  <c r="AI499" i="71"/>
  <c r="H576" i="86"/>
  <c r="AJ499" i="71"/>
  <c r="K576" i="86"/>
  <c r="AI518" i="71"/>
  <c r="H595" i="86"/>
  <c r="AM499" i="71"/>
  <c r="N576" i="86"/>
  <c r="AL518" i="71"/>
  <c r="K595" i="86"/>
  <c r="AP499" i="71"/>
  <c r="Q576" i="86"/>
  <c r="AF523" i="71"/>
  <c r="AF593" i="86" s="1"/>
  <c r="AC38" i="85"/>
  <c r="AC38" i="87" s="1"/>
  <c r="U38" i="85"/>
  <c r="U38" i="87" s="1"/>
  <c r="L38" i="85"/>
  <c r="L38" i="87" s="1"/>
  <c r="J37" i="85"/>
  <c r="J37" i="87" s="1"/>
  <c r="I37" i="85"/>
  <c r="I37" i="87" s="1"/>
  <c r="H37" i="85"/>
  <c r="H37" i="87" s="1"/>
  <c r="G37" i="85"/>
  <c r="G37" i="87" s="1"/>
  <c r="E37" i="85"/>
  <c r="E37" i="87" s="1"/>
  <c r="D37" i="85"/>
  <c r="D37" i="87" s="1"/>
  <c r="B37" i="85"/>
  <c r="B37" i="87" s="1"/>
  <c r="A37" i="85"/>
  <c r="A37" i="87" s="1"/>
  <c r="J34" i="85"/>
  <c r="J34" i="87" s="1"/>
  <c r="I34" i="85"/>
  <c r="I34" i="87" s="1"/>
  <c r="H34" i="85"/>
  <c r="H34" i="87" s="1"/>
  <c r="G34" i="85"/>
  <c r="G34" i="87" s="1"/>
  <c r="E34" i="85"/>
  <c r="E34" i="87" s="1"/>
  <c r="D34" i="85"/>
  <c r="D34" i="87" s="1"/>
  <c r="B34" i="85"/>
  <c r="B34" i="87" s="1"/>
  <c r="A34" i="85"/>
  <c r="A34" i="87" s="1"/>
  <c r="AK31" i="85"/>
  <c r="AK31" i="87" s="1"/>
  <c r="AJ31" i="85"/>
  <c r="AJ31" i="87" s="1"/>
  <c r="AI31" i="85"/>
  <c r="AI31" i="87" s="1"/>
  <c r="AH31" i="85"/>
  <c r="AH31" i="87" s="1"/>
  <c r="AG31" i="85"/>
  <c r="AG31" i="87" s="1"/>
  <c r="AF31" i="85"/>
  <c r="AF31" i="87" s="1"/>
  <c r="AE31" i="85"/>
  <c r="AE31" i="87" s="1"/>
  <c r="AD31" i="85"/>
  <c r="AD31" i="87" s="1"/>
  <c r="AC31" i="85"/>
  <c r="AC31" i="87" s="1"/>
  <c r="AB31" i="85"/>
  <c r="AB31" i="87" s="1"/>
  <c r="AA31" i="85"/>
  <c r="AA31" i="87" s="1"/>
  <c r="Z31" i="85"/>
  <c r="Z31" i="87" s="1"/>
  <c r="Y31" i="85"/>
  <c r="Y31" i="87" s="1"/>
  <c r="X31" i="85"/>
  <c r="X31" i="87" s="1"/>
  <c r="W31" i="85"/>
  <c r="W31" i="87" s="1"/>
  <c r="V31" i="85"/>
  <c r="V31" i="87" s="1"/>
  <c r="U31" i="85"/>
  <c r="U31" i="87" s="1"/>
  <c r="T31" i="85"/>
  <c r="T31" i="87" s="1"/>
  <c r="S31" i="85"/>
  <c r="S31" i="87" s="1"/>
  <c r="R31" i="85"/>
  <c r="R31" i="87" s="1"/>
  <c r="Q31" i="85"/>
  <c r="Q31" i="87" s="1"/>
  <c r="P31" i="85"/>
  <c r="P31" i="87" s="1"/>
  <c r="O31" i="85"/>
  <c r="O31" i="87" s="1"/>
  <c r="N31" i="85"/>
  <c r="N31" i="87" s="1"/>
  <c r="M31" i="85"/>
  <c r="M31" i="87" s="1"/>
  <c r="L31" i="85"/>
  <c r="L31" i="87" s="1"/>
  <c r="K31" i="85"/>
  <c r="K31" i="87" s="1"/>
  <c r="J31" i="85"/>
  <c r="J31" i="87" s="1"/>
  <c r="I31" i="85"/>
  <c r="I31" i="87" s="1"/>
  <c r="H31" i="85"/>
  <c r="H31" i="87" s="1"/>
  <c r="G31" i="85"/>
  <c r="G31" i="87" s="1"/>
  <c r="F31" i="85"/>
  <c r="F31" i="87" s="1"/>
  <c r="E31" i="85"/>
  <c r="E31" i="87" s="1"/>
  <c r="D31" i="85"/>
  <c r="D31" i="87" s="1"/>
  <c r="C31" i="85"/>
  <c r="C31" i="87" s="1"/>
  <c r="B31" i="85"/>
  <c r="B31" i="87" s="1"/>
  <c r="A31" i="85"/>
  <c r="A31" i="87" s="1"/>
  <c r="AA29" i="85"/>
  <c r="AA29" i="87" s="1"/>
  <c r="Z29" i="85"/>
  <c r="Z29" i="87" s="1"/>
  <c r="Y29" i="85"/>
  <c r="Y29" i="87" s="1"/>
  <c r="X29" i="85"/>
  <c r="X29" i="87" s="1"/>
  <c r="W29" i="85"/>
  <c r="W29" i="87" s="1"/>
  <c r="V29" i="85"/>
  <c r="V29" i="87" s="1"/>
  <c r="U29" i="85"/>
  <c r="U29" i="87" s="1"/>
  <c r="T29" i="85"/>
  <c r="T29" i="87" s="1"/>
  <c r="R29" i="85"/>
  <c r="R29" i="87" s="1"/>
  <c r="Q29" i="85"/>
  <c r="Q29" i="87" s="1"/>
  <c r="P29" i="85"/>
  <c r="P29" i="87" s="1"/>
  <c r="M29" i="85"/>
  <c r="M29" i="87" s="1"/>
  <c r="L29" i="85"/>
  <c r="L29" i="87" s="1"/>
  <c r="K29" i="85"/>
  <c r="K29" i="87" s="1"/>
  <c r="J29" i="85"/>
  <c r="J29" i="87" s="1"/>
  <c r="I29" i="85"/>
  <c r="I29" i="87" s="1"/>
  <c r="H29" i="85"/>
  <c r="H29" i="87" s="1"/>
  <c r="G29" i="85"/>
  <c r="G29" i="87" s="1"/>
  <c r="F29" i="85"/>
  <c r="F29" i="87" s="1"/>
  <c r="D29" i="85"/>
  <c r="D29" i="87" s="1"/>
  <c r="C29" i="85"/>
  <c r="C29" i="87" s="1"/>
  <c r="B29" i="85"/>
  <c r="B29" i="87" s="1"/>
  <c r="AK27" i="85"/>
  <c r="AK27" i="87" s="1"/>
  <c r="AJ27" i="85"/>
  <c r="AJ27" i="87" s="1"/>
  <c r="AI27" i="85"/>
  <c r="AI27" i="87" s="1"/>
  <c r="AH27" i="85"/>
  <c r="AH27" i="87" s="1"/>
  <c r="AG27" i="85"/>
  <c r="AG27" i="87" s="1"/>
  <c r="AF27" i="85"/>
  <c r="AF27" i="87" s="1"/>
  <c r="AE27" i="85"/>
  <c r="AE27" i="87" s="1"/>
  <c r="AD27" i="85"/>
  <c r="AD27" i="87" s="1"/>
  <c r="AC27" i="85"/>
  <c r="AC27" i="87" s="1"/>
  <c r="AB27" i="85"/>
  <c r="AB27" i="87" s="1"/>
  <c r="AA27" i="85"/>
  <c r="AA27" i="87" s="1"/>
  <c r="Z27" i="85"/>
  <c r="Z27" i="87" s="1"/>
  <c r="Y27" i="85"/>
  <c r="Y27" i="87" s="1"/>
  <c r="X27" i="85"/>
  <c r="X27" i="87" s="1"/>
  <c r="W27" i="85"/>
  <c r="W27" i="87" s="1"/>
  <c r="V27" i="85"/>
  <c r="V27" i="87" s="1"/>
  <c r="U27" i="85"/>
  <c r="U27" i="87" s="1"/>
  <c r="T27" i="85"/>
  <c r="T27" i="87" s="1"/>
  <c r="S27" i="85"/>
  <c r="S27" i="87" s="1"/>
  <c r="R27" i="85"/>
  <c r="R27" i="87" s="1"/>
  <c r="Q27" i="85"/>
  <c r="Q27" i="87" s="1"/>
  <c r="P27" i="85"/>
  <c r="P27" i="87" s="1"/>
  <c r="O27" i="85"/>
  <c r="O27" i="87" s="1"/>
  <c r="N27" i="85"/>
  <c r="N27" i="87" s="1"/>
  <c r="M27" i="85"/>
  <c r="M27" i="87" s="1"/>
  <c r="L27" i="85"/>
  <c r="L27" i="87" s="1"/>
  <c r="K27" i="85"/>
  <c r="K27" i="87" s="1"/>
  <c r="J27" i="85"/>
  <c r="J27" i="87" s="1"/>
  <c r="I27" i="85"/>
  <c r="I27" i="87" s="1"/>
  <c r="H27" i="85"/>
  <c r="H27" i="87" s="1"/>
  <c r="G27" i="85"/>
  <c r="G27" i="87" s="1"/>
  <c r="E27" i="85"/>
  <c r="E27" i="87" s="1"/>
  <c r="D27" i="85"/>
  <c r="D27" i="87" s="1"/>
  <c r="C27" i="85"/>
  <c r="C27" i="87" s="1"/>
  <c r="B27" i="85"/>
  <c r="B27" i="87" s="1"/>
  <c r="A27" i="85"/>
  <c r="A27" i="87" s="1"/>
  <c r="AK25" i="85"/>
  <c r="AK25" i="87" s="1"/>
  <c r="AJ25" i="85"/>
  <c r="AJ25" i="87" s="1"/>
  <c r="AI25" i="85"/>
  <c r="AI25" i="87" s="1"/>
  <c r="AH25" i="85"/>
  <c r="AH25" i="87" s="1"/>
  <c r="AG25" i="85"/>
  <c r="AG25" i="87" s="1"/>
  <c r="AF25" i="85"/>
  <c r="AF25" i="87" s="1"/>
  <c r="AE25" i="85"/>
  <c r="AE25" i="87" s="1"/>
  <c r="AD25" i="85"/>
  <c r="AD25" i="87" s="1"/>
  <c r="AB25" i="85"/>
  <c r="AB25" i="87" s="1"/>
  <c r="AA25" i="85"/>
  <c r="AA25" i="87" s="1"/>
  <c r="Z25" i="85"/>
  <c r="Z25" i="87" s="1"/>
  <c r="Y25" i="85"/>
  <c r="Y25" i="87" s="1"/>
  <c r="X25" i="85"/>
  <c r="X25" i="87" s="1"/>
  <c r="W25" i="85"/>
  <c r="W25" i="87" s="1"/>
  <c r="V25" i="85"/>
  <c r="V25" i="87" s="1"/>
  <c r="U25" i="85"/>
  <c r="U25" i="87" s="1"/>
  <c r="T25" i="85"/>
  <c r="T25" i="87" s="1"/>
  <c r="S25" i="85"/>
  <c r="S25" i="87" s="1"/>
  <c r="R25" i="85"/>
  <c r="R25" i="87" s="1"/>
  <c r="Q25" i="85"/>
  <c r="Q25" i="87" s="1"/>
  <c r="P25" i="85"/>
  <c r="P25" i="87" s="1"/>
  <c r="O25" i="85"/>
  <c r="O25" i="87" s="1"/>
  <c r="N25" i="85"/>
  <c r="N25" i="87" s="1"/>
  <c r="M25" i="85"/>
  <c r="M25" i="87" s="1"/>
  <c r="L25" i="85"/>
  <c r="L25" i="87" s="1"/>
  <c r="K25" i="85"/>
  <c r="K25" i="87" s="1"/>
  <c r="J25" i="85"/>
  <c r="J25" i="87" s="1"/>
  <c r="I25" i="85"/>
  <c r="I25" i="87" s="1"/>
  <c r="H25" i="85"/>
  <c r="H25" i="87" s="1"/>
  <c r="G25" i="85"/>
  <c r="G25" i="87" s="1"/>
  <c r="F25" i="85"/>
  <c r="F25" i="87" s="1"/>
  <c r="E25" i="85"/>
  <c r="E25" i="87" s="1"/>
  <c r="D25" i="85"/>
  <c r="D25" i="87" s="1"/>
  <c r="C25" i="85"/>
  <c r="C25" i="87" s="1"/>
  <c r="B25" i="85"/>
  <c r="B25" i="87" s="1"/>
  <c r="A25" i="85"/>
  <c r="A25" i="87" s="1"/>
  <c r="AK22" i="85"/>
  <c r="AJ22" i="85"/>
  <c r="AI22" i="85"/>
  <c r="AH22" i="85"/>
  <c r="AG22" i="85"/>
  <c r="AF22" i="85"/>
  <c r="AE22" i="85"/>
  <c r="AD22" i="85"/>
  <c r="AC22" i="85"/>
  <c r="AB22" i="85"/>
  <c r="AA22" i="85"/>
  <c r="Z22" i="85"/>
  <c r="Y22" i="85"/>
  <c r="X22" i="85"/>
  <c r="W22" i="85"/>
  <c r="V22" i="85"/>
  <c r="U22" i="85"/>
  <c r="T22" i="85"/>
  <c r="S22" i="85"/>
  <c r="R22" i="85"/>
  <c r="Q22" i="85"/>
  <c r="P22" i="85"/>
  <c r="O22" i="85"/>
  <c r="N22" i="85"/>
  <c r="M22" i="85"/>
  <c r="L22" i="85"/>
  <c r="K22" i="85"/>
  <c r="J22" i="85"/>
  <c r="I22" i="85"/>
  <c r="H22" i="85"/>
  <c r="G22" i="85"/>
  <c r="AG19" i="87"/>
  <c r="AF19" i="87"/>
  <c r="AE19" i="87"/>
  <c r="AD19" i="87"/>
  <c r="AC19" i="87"/>
  <c r="AB19" i="87"/>
  <c r="AA19" i="87"/>
  <c r="Z19" i="87"/>
  <c r="Y19" i="87"/>
  <c r="X19" i="87"/>
  <c r="W19" i="87"/>
  <c r="V19" i="87"/>
  <c r="U19" i="87"/>
  <c r="T19" i="87"/>
  <c r="S19" i="87"/>
  <c r="R19" i="87"/>
  <c r="Q19" i="87"/>
  <c r="P19" i="87"/>
  <c r="O19" i="87"/>
  <c r="N19" i="87"/>
  <c r="M19" i="87"/>
  <c r="L19" i="87"/>
  <c r="K19" i="87"/>
  <c r="J19" i="87"/>
  <c r="I19" i="87"/>
  <c r="H19" i="87"/>
  <c r="G19" i="87"/>
  <c r="F19" i="87"/>
  <c r="E19" i="87"/>
  <c r="D19" i="87"/>
  <c r="C19" i="87"/>
  <c r="B19" i="87"/>
  <c r="A19" i="87"/>
  <c r="G15" i="85"/>
  <c r="G15" i="87" s="1"/>
  <c r="E15" i="85"/>
  <c r="E15" i="87" s="1"/>
  <c r="D15" i="85"/>
  <c r="D15" i="87" s="1"/>
  <c r="B15" i="85"/>
  <c r="B15" i="87" s="1"/>
  <c r="A15" i="85"/>
  <c r="A15" i="87" s="1"/>
  <c r="R12" i="85"/>
  <c r="R12" i="87" s="1"/>
  <c r="L12" i="85"/>
  <c r="L12" i="87" s="1"/>
  <c r="H13" i="85"/>
  <c r="H13" i="87" s="1"/>
  <c r="G13" i="85"/>
  <c r="G13" i="87" s="1"/>
  <c r="F13" i="85"/>
  <c r="F13" i="87" s="1"/>
  <c r="E13" i="85"/>
  <c r="E13" i="87" s="1"/>
  <c r="D13" i="85"/>
  <c r="D13" i="87" s="1"/>
  <c r="C13" i="85"/>
  <c r="C13" i="87" s="1"/>
  <c r="B13" i="85"/>
  <c r="B13" i="87" s="1"/>
  <c r="A13" i="85"/>
  <c r="A13" i="87" s="1"/>
  <c r="R11" i="85"/>
  <c r="R11" i="87" s="1"/>
  <c r="L11" i="85"/>
  <c r="L11" i="87" s="1"/>
  <c r="J11" i="85"/>
  <c r="J11" i="87" s="1"/>
  <c r="I11" i="85"/>
  <c r="I11" i="87" s="1"/>
  <c r="H11" i="85"/>
  <c r="H11" i="87" s="1"/>
  <c r="G11" i="85"/>
  <c r="G11" i="87" s="1"/>
  <c r="F11" i="85"/>
  <c r="F11" i="87" s="1"/>
  <c r="E11" i="85"/>
  <c r="E11" i="87" s="1"/>
  <c r="D11" i="85"/>
  <c r="D11" i="87" s="1"/>
  <c r="C11" i="85"/>
  <c r="C11" i="87" s="1"/>
  <c r="B11" i="85"/>
  <c r="B11" i="87" s="1"/>
  <c r="A11" i="85"/>
  <c r="A11" i="87" s="1"/>
  <c r="AD36" i="72" l="1"/>
  <c r="V36" i="72"/>
  <c r="M36" i="72"/>
  <c r="AD36" i="75"/>
  <c r="V36" i="75"/>
  <c r="M36" i="75"/>
  <c r="E6" i="68"/>
  <c r="AD38" i="84" l="1"/>
  <c r="V38" i="84"/>
  <c r="M38" i="84"/>
  <c r="J37" i="84"/>
  <c r="I37" i="84"/>
  <c r="H37" i="84"/>
  <c r="G37" i="84"/>
  <c r="E37" i="84"/>
  <c r="D37" i="84"/>
  <c r="B37" i="84"/>
  <c r="A37" i="84"/>
  <c r="J34" i="84"/>
  <c r="I34" i="84"/>
  <c r="H34" i="84"/>
  <c r="G34" i="84"/>
  <c r="E34" i="84"/>
  <c r="D34" i="84"/>
  <c r="B34" i="84"/>
  <c r="A34"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H31" i="84"/>
  <c r="G31" i="84"/>
  <c r="F31" i="84"/>
  <c r="E31" i="84"/>
  <c r="D31" i="84"/>
  <c r="C31" i="84"/>
  <c r="B31" i="84"/>
  <c r="A31" i="84"/>
  <c r="AA29" i="84"/>
  <c r="Z29" i="84"/>
  <c r="Y29" i="84"/>
  <c r="X29" i="84"/>
  <c r="W29" i="84"/>
  <c r="V29" i="84"/>
  <c r="U29" i="84"/>
  <c r="T29" i="84"/>
  <c r="R29" i="84"/>
  <c r="Q29" i="84"/>
  <c r="P29" i="84"/>
  <c r="M29" i="84"/>
  <c r="L29" i="84"/>
  <c r="K29" i="84"/>
  <c r="J29" i="84"/>
  <c r="I29" i="84"/>
  <c r="H29" i="84"/>
  <c r="G29" i="84"/>
  <c r="F29" i="84"/>
  <c r="D29" i="84"/>
  <c r="C29" i="84"/>
  <c r="B29" i="84"/>
  <c r="AK27" i="84"/>
  <c r="AJ27" i="84"/>
  <c r="AI27" i="84"/>
  <c r="AH27" i="84"/>
  <c r="AG27" i="84"/>
  <c r="AF27" i="84"/>
  <c r="AE27" i="84"/>
  <c r="AD27" i="84"/>
  <c r="AC27" i="84"/>
  <c r="AB27" i="84"/>
  <c r="AA27" i="84"/>
  <c r="Z27" i="84"/>
  <c r="Y27" i="84"/>
  <c r="X27" i="84"/>
  <c r="W27" i="84"/>
  <c r="V27" i="84"/>
  <c r="U27" i="84"/>
  <c r="T27" i="84"/>
  <c r="S27" i="84"/>
  <c r="R27" i="84"/>
  <c r="Q27" i="84"/>
  <c r="P27" i="84"/>
  <c r="O27" i="84"/>
  <c r="N27" i="84"/>
  <c r="M27" i="84"/>
  <c r="L27" i="84"/>
  <c r="K27" i="84"/>
  <c r="J27" i="84"/>
  <c r="I27" i="84"/>
  <c r="H27" i="84"/>
  <c r="G27" i="84"/>
  <c r="E27" i="84"/>
  <c r="D27" i="84"/>
  <c r="C27" i="84"/>
  <c r="B27" i="84"/>
  <c r="A27" i="84"/>
  <c r="AK25" i="84"/>
  <c r="AJ25" i="84"/>
  <c r="AI25" i="84"/>
  <c r="AH25" i="84"/>
  <c r="AG25" i="84"/>
  <c r="AF25" i="84"/>
  <c r="AE25" i="84"/>
  <c r="AD25" i="84"/>
  <c r="AB25" i="84"/>
  <c r="AA25" i="84"/>
  <c r="Z25" i="84"/>
  <c r="Y25" i="84"/>
  <c r="X25" i="84"/>
  <c r="W25" i="84"/>
  <c r="V25" i="84"/>
  <c r="U25" i="84"/>
  <c r="T25" i="84"/>
  <c r="S25" i="84"/>
  <c r="R25" i="84"/>
  <c r="Q25" i="84"/>
  <c r="P25" i="84"/>
  <c r="O25" i="84"/>
  <c r="N25" i="84"/>
  <c r="M25" i="84"/>
  <c r="L25" i="84"/>
  <c r="K25" i="84"/>
  <c r="J25" i="84"/>
  <c r="I25" i="84"/>
  <c r="H25" i="84"/>
  <c r="G25" i="84"/>
  <c r="F25" i="84"/>
  <c r="E25" i="84"/>
  <c r="D25" i="84"/>
  <c r="C25" i="84"/>
  <c r="B25" i="84"/>
  <c r="A25" i="84"/>
  <c r="R15" i="84"/>
  <c r="K15" i="84"/>
  <c r="H15" i="84"/>
  <c r="G15" i="84"/>
  <c r="F15" i="84"/>
  <c r="E15" i="84"/>
  <c r="D15" i="84"/>
  <c r="C15" i="84"/>
  <c r="B15" i="84"/>
  <c r="A15" i="84"/>
  <c r="R14" i="84"/>
  <c r="K14" i="84"/>
  <c r="J13" i="84"/>
  <c r="I13" i="84"/>
  <c r="H13" i="84"/>
  <c r="G13" i="84"/>
  <c r="F13" i="84"/>
  <c r="E13" i="84"/>
  <c r="D13" i="84"/>
  <c r="C13" i="84"/>
  <c r="B13" i="84"/>
  <c r="A13" i="84"/>
  <c r="AD37" i="83"/>
  <c r="V37" i="83"/>
  <c r="M37" i="83"/>
  <c r="J36" i="83"/>
  <c r="I36" i="83"/>
  <c r="H36" i="83"/>
  <c r="G36" i="83"/>
  <c r="E36" i="83"/>
  <c r="D36" i="83"/>
  <c r="B36" i="83"/>
  <c r="A36" i="83"/>
  <c r="J33" i="83"/>
  <c r="I33" i="83"/>
  <c r="H33" i="83"/>
  <c r="G33" i="83"/>
  <c r="E33" i="83"/>
  <c r="D33" i="83"/>
  <c r="B33" i="83"/>
  <c r="A33"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30" i="83"/>
  <c r="A30" i="83"/>
  <c r="AA28" i="83"/>
  <c r="Z28" i="83"/>
  <c r="Y28" i="83"/>
  <c r="X28" i="83"/>
  <c r="W28" i="83"/>
  <c r="V28" i="83"/>
  <c r="U28" i="83"/>
  <c r="T28" i="83"/>
  <c r="R28" i="83"/>
  <c r="Q28" i="83"/>
  <c r="P28" i="83"/>
  <c r="M28" i="83"/>
  <c r="L28" i="83"/>
  <c r="K28" i="83"/>
  <c r="J28" i="83"/>
  <c r="I28" i="83"/>
  <c r="H28" i="83"/>
  <c r="G28" i="83"/>
  <c r="F28" i="83"/>
  <c r="D28" i="83"/>
  <c r="C28" i="83"/>
  <c r="B28"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E26" i="83"/>
  <c r="D26" i="83"/>
  <c r="C26" i="83"/>
  <c r="B26" i="83"/>
  <c r="A26" i="83"/>
  <c r="AK24" i="83"/>
  <c r="AJ24" i="83"/>
  <c r="AI24" i="83"/>
  <c r="AH24" i="83"/>
  <c r="AG24" i="83"/>
  <c r="AF24" i="83"/>
  <c r="AE24" i="83"/>
  <c r="AD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4" i="83"/>
  <c r="A24" i="83"/>
  <c r="R14" i="83"/>
  <c r="K14" i="83"/>
  <c r="H14" i="83"/>
  <c r="G14" i="83"/>
  <c r="F14" i="83"/>
  <c r="E14" i="83"/>
  <c r="D14" i="83"/>
  <c r="C14" i="83"/>
  <c r="B14" i="83"/>
  <c r="A14" i="83"/>
  <c r="R13" i="83"/>
  <c r="K13" i="83"/>
  <c r="J12" i="83"/>
  <c r="I12" i="83"/>
  <c r="H12" i="83"/>
  <c r="G12" i="83"/>
  <c r="F12" i="83"/>
  <c r="E12" i="83"/>
  <c r="D12" i="83"/>
  <c r="C12" i="83"/>
  <c r="B12" i="83"/>
  <c r="A12" i="83"/>
  <c r="I210" i="80" l="1"/>
  <c r="G210" i="80"/>
  <c r="I209" i="80"/>
  <c r="G209" i="80"/>
  <c r="I208" i="80"/>
  <c r="G208" i="80"/>
  <c r="I207" i="80"/>
  <c r="G207" i="80"/>
  <c r="I206" i="80"/>
  <c r="G206" i="80"/>
  <c r="I205" i="80"/>
  <c r="G205" i="80"/>
  <c r="I204" i="80"/>
  <c r="G204" i="80"/>
  <c r="I203" i="80"/>
  <c r="G203" i="80"/>
  <c r="I202" i="80"/>
  <c r="G202" i="80"/>
  <c r="I201" i="80"/>
  <c r="G201" i="80"/>
  <c r="I200" i="80"/>
  <c r="G200" i="80"/>
  <c r="I199" i="80"/>
  <c r="G199" i="80"/>
  <c r="I198" i="80"/>
  <c r="G198" i="80"/>
  <c r="I197" i="80"/>
  <c r="G197" i="80"/>
  <c r="I196" i="80"/>
  <c r="G196" i="80"/>
  <c r="I195" i="80"/>
  <c r="G195" i="80"/>
  <c r="I194" i="80"/>
  <c r="G194" i="80"/>
  <c r="I193" i="80"/>
  <c r="G193" i="80"/>
  <c r="I192" i="80"/>
  <c r="G192" i="80"/>
  <c r="I191" i="80"/>
  <c r="G191" i="80"/>
  <c r="I190" i="80"/>
  <c r="G190" i="80"/>
  <c r="I189" i="80"/>
  <c r="G189" i="80"/>
  <c r="I188" i="80"/>
  <c r="G188" i="80"/>
  <c r="I187" i="80"/>
  <c r="G187" i="80"/>
  <c r="I186" i="80"/>
  <c r="G186" i="80"/>
  <c r="I185" i="80"/>
  <c r="G185" i="80"/>
  <c r="I184" i="80"/>
  <c r="G184" i="80"/>
  <c r="I183" i="80"/>
  <c r="G183" i="80"/>
  <c r="I182" i="80"/>
  <c r="G182" i="80"/>
  <c r="I181" i="80"/>
  <c r="G181" i="80"/>
  <c r="I180" i="80"/>
  <c r="G180" i="80"/>
  <c r="I178" i="80"/>
  <c r="G178" i="80"/>
  <c r="I177" i="80"/>
  <c r="G177" i="80"/>
  <c r="I176" i="80"/>
  <c r="G176" i="80"/>
  <c r="I175" i="80"/>
  <c r="G175" i="80"/>
  <c r="I174" i="80"/>
  <c r="G174" i="80"/>
  <c r="I173" i="80"/>
  <c r="G173" i="80"/>
  <c r="I172" i="80"/>
  <c r="G172" i="80"/>
  <c r="I170" i="80"/>
  <c r="G170" i="80"/>
  <c r="I169" i="80"/>
  <c r="G169" i="80"/>
  <c r="I168" i="80"/>
  <c r="G168" i="80"/>
  <c r="I167" i="80"/>
  <c r="G167" i="80"/>
  <c r="I166" i="80"/>
  <c r="G166" i="80"/>
  <c r="I165" i="80"/>
  <c r="G165" i="80"/>
  <c r="I164" i="80"/>
  <c r="G164" i="80"/>
  <c r="I163" i="80"/>
  <c r="G163" i="80"/>
  <c r="I162" i="80"/>
  <c r="G162" i="80"/>
  <c r="I161" i="80"/>
  <c r="G161" i="80"/>
  <c r="I160" i="80"/>
  <c r="G160" i="80"/>
  <c r="I159" i="80"/>
  <c r="G159" i="80"/>
  <c r="I158" i="80"/>
  <c r="G158" i="80"/>
  <c r="I157" i="80"/>
  <c r="G157" i="80"/>
  <c r="I156" i="80"/>
  <c r="G156" i="80"/>
  <c r="I155" i="80"/>
  <c r="G155" i="80"/>
  <c r="I154" i="80"/>
  <c r="G154" i="80"/>
  <c r="I153" i="80"/>
  <c r="G153" i="80"/>
  <c r="I152" i="80"/>
  <c r="G152" i="80"/>
  <c r="H148" i="80"/>
  <c r="D148" i="80"/>
  <c r="G147" i="80"/>
  <c r="D147" i="80"/>
  <c r="H146" i="80"/>
  <c r="D146" i="80"/>
  <c r="G145" i="80"/>
  <c r="D145" i="80"/>
  <c r="H144" i="80"/>
  <c r="D144" i="80"/>
  <c r="G143" i="80"/>
  <c r="D143" i="80"/>
  <c r="H142" i="80"/>
  <c r="D142" i="80"/>
  <c r="G141" i="80"/>
  <c r="D141" i="80"/>
  <c r="H140" i="80"/>
  <c r="D140" i="80"/>
  <c r="G139" i="80"/>
  <c r="D139" i="80"/>
  <c r="H138" i="80"/>
  <c r="D138" i="80"/>
  <c r="G137" i="80"/>
  <c r="D137" i="80"/>
  <c r="H136" i="80"/>
  <c r="D136" i="80"/>
  <c r="G135" i="80"/>
  <c r="D135" i="80"/>
  <c r="H134" i="80"/>
  <c r="D134" i="80"/>
  <c r="G133" i="80"/>
  <c r="D133" i="80"/>
  <c r="H132" i="80"/>
  <c r="D132" i="80"/>
  <c r="G131" i="80"/>
  <c r="D131" i="80"/>
  <c r="H127" i="80"/>
  <c r="D127" i="80"/>
  <c r="G126" i="80"/>
  <c r="D126" i="80"/>
  <c r="H125" i="80"/>
  <c r="D125" i="80"/>
  <c r="G124" i="80"/>
  <c r="D124" i="80"/>
  <c r="H123" i="80"/>
  <c r="D123" i="80"/>
  <c r="G122" i="80"/>
  <c r="D122" i="80"/>
  <c r="H121" i="80"/>
  <c r="D121" i="80"/>
  <c r="G120" i="80"/>
  <c r="D120" i="80"/>
  <c r="H119" i="80"/>
  <c r="D119" i="80"/>
  <c r="G118" i="80"/>
  <c r="D118" i="80"/>
  <c r="H117" i="80"/>
  <c r="D117" i="80"/>
  <c r="G116" i="80"/>
  <c r="D116" i="80"/>
  <c r="H115" i="80"/>
  <c r="D115" i="80"/>
  <c r="G114" i="80"/>
  <c r="D114" i="80"/>
  <c r="H113" i="80"/>
  <c r="D113" i="80"/>
  <c r="G112" i="80"/>
  <c r="D112" i="80"/>
  <c r="H111" i="80"/>
  <c r="D111" i="80"/>
  <c r="G110" i="80"/>
  <c r="D110" i="80"/>
  <c r="H109" i="80"/>
  <c r="D109" i="80"/>
  <c r="G108" i="80"/>
  <c r="D108" i="80"/>
  <c r="H107" i="80"/>
  <c r="D107" i="80"/>
  <c r="G106" i="80"/>
  <c r="D106" i="80"/>
  <c r="H105" i="80"/>
  <c r="D105" i="80"/>
  <c r="G104" i="80"/>
  <c r="D104" i="80"/>
  <c r="H103" i="80"/>
  <c r="D103" i="80"/>
  <c r="G102" i="80"/>
  <c r="D102" i="80"/>
  <c r="H101" i="80"/>
  <c r="D101" i="80"/>
  <c r="G100" i="80"/>
  <c r="D100" i="80"/>
  <c r="H99" i="80"/>
  <c r="D99" i="80"/>
  <c r="G98" i="80"/>
  <c r="D98" i="80"/>
  <c r="H94" i="80"/>
  <c r="D94" i="80"/>
  <c r="G93" i="80"/>
  <c r="D93" i="80"/>
  <c r="H92" i="80"/>
  <c r="D92" i="80"/>
  <c r="G91" i="80"/>
  <c r="D91" i="80"/>
  <c r="H90" i="80"/>
  <c r="D90" i="80"/>
  <c r="G89" i="80"/>
  <c r="D89" i="80"/>
  <c r="H88" i="80"/>
  <c r="D88" i="80"/>
  <c r="G87" i="80"/>
  <c r="D87" i="80"/>
  <c r="H86" i="80"/>
  <c r="D86" i="80"/>
  <c r="G85" i="80"/>
  <c r="D85" i="80"/>
  <c r="H84" i="80"/>
  <c r="D84" i="80"/>
  <c r="G83" i="80"/>
  <c r="D83" i="80"/>
  <c r="H82" i="80"/>
  <c r="D82" i="80"/>
  <c r="G81" i="80"/>
  <c r="D81" i="80"/>
  <c r="H80" i="80"/>
  <c r="D80" i="80"/>
  <c r="G79" i="80"/>
  <c r="D79" i="80"/>
  <c r="H78" i="80"/>
  <c r="D78" i="80"/>
  <c r="G77" i="80"/>
  <c r="D77" i="80"/>
  <c r="H76" i="80"/>
  <c r="D76" i="80"/>
  <c r="G75" i="80"/>
  <c r="D75" i="80"/>
  <c r="H74" i="80"/>
  <c r="D74" i="80"/>
  <c r="G73" i="80"/>
  <c r="D73" i="80"/>
  <c r="H72" i="80"/>
  <c r="D72" i="80"/>
  <c r="G71" i="80"/>
  <c r="D71" i="80"/>
  <c r="H70" i="80"/>
  <c r="D70" i="80"/>
  <c r="G69" i="80"/>
  <c r="D69" i="80"/>
  <c r="H68" i="80"/>
  <c r="D68" i="80"/>
  <c r="G67" i="80"/>
  <c r="D67" i="80"/>
  <c r="H63" i="80"/>
  <c r="D63" i="80"/>
  <c r="G62" i="80"/>
  <c r="D62" i="80"/>
  <c r="H61" i="80"/>
  <c r="D61" i="80"/>
  <c r="G60" i="80"/>
  <c r="D60" i="80"/>
  <c r="H59" i="80"/>
  <c r="D59" i="80"/>
  <c r="G58" i="80"/>
  <c r="D58" i="80"/>
  <c r="H57" i="80"/>
  <c r="D57" i="80"/>
  <c r="G56" i="80"/>
  <c r="D56" i="80"/>
  <c r="H55" i="80"/>
  <c r="D55" i="80"/>
  <c r="G54" i="80"/>
  <c r="D54" i="80"/>
  <c r="H53" i="80"/>
  <c r="D53" i="80"/>
  <c r="G52" i="80"/>
  <c r="D52" i="80"/>
  <c r="H51" i="80"/>
  <c r="D51" i="80"/>
  <c r="G50" i="80"/>
  <c r="D50" i="80"/>
  <c r="H49" i="80"/>
  <c r="D49" i="80"/>
  <c r="G48" i="80"/>
  <c r="D48" i="80"/>
  <c r="H47" i="80"/>
  <c r="D47" i="80"/>
  <c r="G46" i="80"/>
  <c r="D46" i="80"/>
  <c r="H45" i="80"/>
  <c r="D45" i="80"/>
  <c r="G44" i="80"/>
  <c r="D44" i="80"/>
  <c r="H43" i="80"/>
  <c r="D43" i="80"/>
  <c r="G42" i="80"/>
  <c r="D42" i="80"/>
  <c r="H41" i="80"/>
  <c r="D41" i="80"/>
  <c r="G40" i="80"/>
  <c r="D40" i="80"/>
  <c r="H39" i="80"/>
  <c r="D39" i="80"/>
  <c r="G38" i="80"/>
  <c r="D38" i="80"/>
  <c r="H37" i="80"/>
  <c r="D37" i="80"/>
  <c r="G36" i="80"/>
  <c r="D36" i="80"/>
  <c r="H32" i="80"/>
  <c r="D32" i="80"/>
  <c r="G31" i="80"/>
  <c r="D31" i="80"/>
  <c r="H30" i="80"/>
  <c r="D30" i="80"/>
  <c r="G29" i="80"/>
  <c r="D29" i="80"/>
  <c r="H28" i="80"/>
  <c r="D28" i="80"/>
  <c r="G27" i="80"/>
  <c r="D27" i="80"/>
  <c r="H26" i="80"/>
  <c r="D26" i="80"/>
  <c r="G25" i="80"/>
  <c r="D25" i="80"/>
  <c r="H24" i="80"/>
  <c r="D24" i="80"/>
  <c r="G23" i="80"/>
  <c r="D23" i="80"/>
  <c r="H22" i="80"/>
  <c r="D22" i="80"/>
  <c r="G21" i="80"/>
  <c r="D21" i="80"/>
  <c r="H20" i="80"/>
  <c r="D20" i="80"/>
  <c r="G19" i="80"/>
  <c r="D19" i="80"/>
  <c r="H18" i="80"/>
  <c r="D18" i="80"/>
  <c r="G17" i="80"/>
  <c r="D17" i="80"/>
  <c r="H16" i="80"/>
  <c r="D16" i="80"/>
  <c r="G15" i="80"/>
  <c r="D15" i="80"/>
  <c r="H14" i="80"/>
  <c r="D14" i="80"/>
  <c r="G13" i="80"/>
  <c r="D13" i="80"/>
  <c r="H12" i="80"/>
  <c r="D12" i="80"/>
  <c r="G11" i="80"/>
  <c r="D11" i="80"/>
  <c r="H10" i="80"/>
  <c r="D10" i="80"/>
  <c r="G9" i="80"/>
  <c r="D9" i="80"/>
  <c r="H8" i="80"/>
  <c r="D8" i="80"/>
  <c r="G7" i="80"/>
  <c r="D7" i="80"/>
  <c r="F66" i="76" l="1"/>
  <c r="E66" i="76"/>
  <c r="F65" i="76"/>
  <c r="E65" i="76"/>
  <c r="F64" i="76"/>
  <c r="E64" i="76"/>
  <c r="F63" i="76"/>
  <c r="E63" i="76"/>
  <c r="F62" i="76"/>
  <c r="E62" i="76"/>
  <c r="F61" i="76"/>
  <c r="E61" i="76"/>
  <c r="F60" i="76"/>
  <c r="E60" i="76"/>
  <c r="F59" i="76"/>
  <c r="E59" i="76"/>
  <c r="F58" i="76"/>
  <c r="E58" i="76"/>
  <c r="F57" i="76"/>
  <c r="E57" i="76"/>
  <c r="F56" i="76"/>
  <c r="E56" i="76"/>
  <c r="F55" i="76"/>
  <c r="E55" i="76"/>
  <c r="F54" i="76"/>
  <c r="E54" i="76"/>
  <c r="F53" i="76"/>
  <c r="E53" i="76"/>
  <c r="F52" i="76"/>
  <c r="E52" i="76"/>
  <c r="F51" i="76"/>
  <c r="E51" i="76"/>
  <c r="F50" i="76"/>
  <c r="E50" i="76"/>
  <c r="F49" i="76"/>
  <c r="E49" i="76"/>
  <c r="F48" i="76"/>
  <c r="E48" i="76"/>
  <c r="F47" i="76"/>
  <c r="E47" i="76"/>
  <c r="F46" i="76"/>
  <c r="E46" i="76"/>
  <c r="F45" i="76"/>
  <c r="E45" i="76"/>
  <c r="F44" i="76"/>
  <c r="E44" i="76"/>
  <c r="F43" i="76"/>
  <c r="E43" i="76"/>
  <c r="F42" i="76"/>
  <c r="E42" i="76"/>
  <c r="F41" i="76"/>
  <c r="E41" i="76"/>
  <c r="F40" i="76"/>
  <c r="E40" i="76"/>
  <c r="F39" i="76"/>
  <c r="E39" i="76"/>
  <c r="F38" i="76"/>
  <c r="E38" i="76"/>
  <c r="F37" i="76"/>
  <c r="E37" i="76"/>
  <c r="F36" i="76"/>
  <c r="E36" i="76"/>
  <c r="F35" i="76"/>
  <c r="E35" i="76"/>
  <c r="F34" i="76"/>
  <c r="E34" i="76"/>
  <c r="F33" i="76"/>
  <c r="E33" i="76"/>
  <c r="F32" i="76"/>
  <c r="E32" i="76"/>
  <c r="F31" i="76"/>
  <c r="E31" i="76"/>
  <c r="F30" i="76"/>
  <c r="E30" i="76"/>
  <c r="F29" i="76"/>
  <c r="E29" i="76"/>
  <c r="F28" i="76"/>
  <c r="E28" i="76"/>
  <c r="F27" i="76"/>
  <c r="E27" i="76"/>
  <c r="F26" i="76"/>
  <c r="E26" i="76"/>
  <c r="F25" i="76"/>
  <c r="E25" i="76"/>
  <c r="F24" i="76"/>
  <c r="E24" i="76"/>
  <c r="F23" i="76"/>
  <c r="E23" i="76"/>
  <c r="F22" i="76"/>
  <c r="E22" i="76"/>
  <c r="F21" i="76"/>
  <c r="E21" i="76"/>
  <c r="F20" i="76"/>
  <c r="E20" i="76"/>
  <c r="F19" i="76"/>
  <c r="E19" i="76"/>
  <c r="F18" i="76"/>
  <c r="E18" i="76"/>
  <c r="F17" i="76"/>
  <c r="E17" i="76"/>
  <c r="F16" i="76"/>
  <c r="E16" i="76"/>
  <c r="F15" i="76"/>
  <c r="E15" i="76"/>
  <c r="F14" i="76"/>
  <c r="E14" i="76"/>
  <c r="F13" i="76"/>
  <c r="E13" i="76"/>
  <c r="F12" i="76"/>
  <c r="E12" i="76"/>
  <c r="F11" i="76"/>
  <c r="E11" i="76"/>
  <c r="F10" i="76"/>
  <c r="E10" i="76"/>
  <c r="F9" i="76"/>
  <c r="E9" i="76"/>
  <c r="F8" i="76"/>
  <c r="E8" i="76"/>
  <c r="F7" i="76"/>
  <c r="E7" i="76"/>
  <c r="F6" i="76"/>
  <c r="E6" i="76"/>
  <c r="I210" i="78"/>
  <c r="G210" i="78"/>
  <c r="I209" i="78"/>
  <c r="G209" i="78"/>
  <c r="I208" i="78"/>
  <c r="G208" i="78"/>
  <c r="I207" i="78"/>
  <c r="G207" i="78"/>
  <c r="I206" i="78"/>
  <c r="G206" i="78"/>
  <c r="I205" i="78"/>
  <c r="G205" i="78"/>
  <c r="I204" i="78"/>
  <c r="G204" i="78"/>
  <c r="I203" i="78"/>
  <c r="G203" i="78"/>
  <c r="I202" i="78"/>
  <c r="G202" i="78"/>
  <c r="I201" i="78"/>
  <c r="G201" i="78"/>
  <c r="I200" i="78"/>
  <c r="G200" i="78"/>
  <c r="I199" i="78"/>
  <c r="G199" i="78"/>
  <c r="I198" i="78"/>
  <c r="G198" i="78"/>
  <c r="I197" i="78"/>
  <c r="G197" i="78"/>
  <c r="I196" i="78"/>
  <c r="G196" i="78"/>
  <c r="I195" i="78"/>
  <c r="G195" i="78"/>
  <c r="I194" i="78"/>
  <c r="G194" i="78"/>
  <c r="I193" i="78"/>
  <c r="G193" i="78"/>
  <c r="I192" i="78"/>
  <c r="G192" i="78"/>
  <c r="I191" i="78"/>
  <c r="G191" i="78"/>
  <c r="I190" i="78"/>
  <c r="G190" i="78"/>
  <c r="I189" i="78"/>
  <c r="G189" i="78"/>
  <c r="I188" i="78"/>
  <c r="G188" i="78"/>
  <c r="I187" i="78"/>
  <c r="G187" i="78"/>
  <c r="I186" i="78"/>
  <c r="G186" i="78"/>
  <c r="I185" i="78"/>
  <c r="G185" i="78"/>
  <c r="I184" i="78"/>
  <c r="G184" i="78"/>
  <c r="I183" i="78"/>
  <c r="G183" i="78"/>
  <c r="I182" i="78"/>
  <c r="G182" i="78"/>
  <c r="I181" i="78"/>
  <c r="G181" i="78"/>
  <c r="I180" i="78"/>
  <c r="G180" i="78"/>
  <c r="I178" i="78"/>
  <c r="G178" i="78"/>
  <c r="I177" i="78"/>
  <c r="G177" i="78"/>
  <c r="I176" i="78"/>
  <c r="G176" i="78"/>
  <c r="I175" i="78"/>
  <c r="G175" i="78"/>
  <c r="I174" i="78"/>
  <c r="G174" i="78"/>
  <c r="I173" i="78"/>
  <c r="G173" i="78"/>
  <c r="I172" i="78"/>
  <c r="G172" i="78"/>
  <c r="I170" i="78"/>
  <c r="G170" i="78"/>
  <c r="I169" i="78"/>
  <c r="G169" i="78"/>
  <c r="I168" i="78"/>
  <c r="G168" i="78"/>
  <c r="I167" i="78"/>
  <c r="G167" i="78"/>
  <c r="I166" i="78"/>
  <c r="G166" i="78"/>
  <c r="I165" i="78"/>
  <c r="G165" i="78"/>
  <c r="I164" i="78"/>
  <c r="G164" i="78"/>
  <c r="I163" i="78"/>
  <c r="G163" i="78"/>
  <c r="I162" i="78"/>
  <c r="G162" i="78"/>
  <c r="I161" i="78"/>
  <c r="G161" i="78"/>
  <c r="I160" i="78"/>
  <c r="G160" i="78"/>
  <c r="I159" i="78"/>
  <c r="G159" i="78"/>
  <c r="I158" i="78"/>
  <c r="G158" i="78"/>
  <c r="I157" i="78"/>
  <c r="G157" i="78"/>
  <c r="I156" i="78"/>
  <c r="G156" i="78"/>
  <c r="I155" i="78"/>
  <c r="G155" i="78"/>
  <c r="I154" i="78"/>
  <c r="G154" i="78"/>
  <c r="I153" i="78"/>
  <c r="G153" i="78"/>
  <c r="I152" i="78"/>
  <c r="G152" i="78"/>
  <c r="H148" i="78"/>
  <c r="D148" i="78"/>
  <c r="G147" i="78"/>
  <c r="D147" i="78"/>
  <c r="H146" i="78"/>
  <c r="D146" i="78"/>
  <c r="G145" i="78"/>
  <c r="D145" i="78"/>
  <c r="H144" i="78"/>
  <c r="D144" i="78"/>
  <c r="G143" i="78"/>
  <c r="D143" i="78"/>
  <c r="H142" i="78"/>
  <c r="D142" i="78"/>
  <c r="G141" i="78"/>
  <c r="D141" i="78"/>
  <c r="H140" i="78"/>
  <c r="D140" i="78"/>
  <c r="G139" i="78"/>
  <c r="D139" i="78"/>
  <c r="H138" i="78"/>
  <c r="D138" i="78"/>
  <c r="G137" i="78"/>
  <c r="D137" i="78"/>
  <c r="H136" i="78"/>
  <c r="D136" i="78"/>
  <c r="G135" i="78"/>
  <c r="D135" i="78"/>
  <c r="H134" i="78"/>
  <c r="D134" i="78"/>
  <c r="G133" i="78"/>
  <c r="D133" i="78"/>
  <c r="H132" i="78"/>
  <c r="D132" i="78"/>
  <c r="G131" i="78"/>
  <c r="D131" i="78"/>
  <c r="H127" i="78"/>
  <c r="D127" i="78"/>
  <c r="G126" i="78"/>
  <c r="D126" i="78"/>
  <c r="H125" i="78"/>
  <c r="D125" i="78"/>
  <c r="G124" i="78"/>
  <c r="D124" i="78"/>
  <c r="H123" i="78"/>
  <c r="D123" i="78"/>
  <c r="G122" i="78"/>
  <c r="D122" i="78"/>
  <c r="H121" i="78"/>
  <c r="D121" i="78"/>
  <c r="G120" i="78"/>
  <c r="D120" i="78"/>
  <c r="H119" i="78"/>
  <c r="D119" i="78"/>
  <c r="G118" i="78"/>
  <c r="D118" i="78"/>
  <c r="H117" i="78"/>
  <c r="D117" i="78"/>
  <c r="G116" i="78"/>
  <c r="D116" i="78"/>
  <c r="H115" i="78"/>
  <c r="D115" i="78"/>
  <c r="G114" i="78"/>
  <c r="D114" i="78"/>
  <c r="H113" i="78"/>
  <c r="D113" i="78"/>
  <c r="G112" i="78"/>
  <c r="D112" i="78"/>
  <c r="H111" i="78"/>
  <c r="D111" i="78"/>
  <c r="G110" i="78"/>
  <c r="D110" i="78"/>
  <c r="H109" i="78"/>
  <c r="D109" i="78"/>
  <c r="G108" i="78"/>
  <c r="D108" i="78"/>
  <c r="H107" i="78"/>
  <c r="D107" i="78"/>
  <c r="G106" i="78"/>
  <c r="D106" i="78"/>
  <c r="H105" i="78"/>
  <c r="D105" i="78"/>
  <c r="G104" i="78"/>
  <c r="D104" i="78"/>
  <c r="H103" i="78"/>
  <c r="D103" i="78"/>
  <c r="G102" i="78"/>
  <c r="D102" i="78"/>
  <c r="H101" i="78"/>
  <c r="D101" i="78"/>
  <c r="G100" i="78"/>
  <c r="D100" i="78"/>
  <c r="H99" i="78"/>
  <c r="D99" i="78"/>
  <c r="G98" i="78"/>
  <c r="D98" i="78"/>
  <c r="H94" i="78"/>
  <c r="D94" i="78"/>
  <c r="G93" i="78"/>
  <c r="D93" i="78"/>
  <c r="H92" i="78"/>
  <c r="D92" i="78"/>
  <c r="G91" i="78"/>
  <c r="D91" i="78"/>
  <c r="H90" i="78"/>
  <c r="D90" i="78"/>
  <c r="G89" i="78"/>
  <c r="D89" i="78"/>
  <c r="H88" i="78"/>
  <c r="D88" i="78"/>
  <c r="G87" i="78"/>
  <c r="D87" i="78"/>
  <c r="H86" i="78"/>
  <c r="D86" i="78"/>
  <c r="G85" i="78"/>
  <c r="D85" i="78"/>
  <c r="H84" i="78"/>
  <c r="D84" i="78"/>
  <c r="G83" i="78"/>
  <c r="D83" i="78"/>
  <c r="H82" i="78"/>
  <c r="D82" i="78"/>
  <c r="G81" i="78"/>
  <c r="D81" i="78"/>
  <c r="H80" i="78"/>
  <c r="D80" i="78"/>
  <c r="G79" i="78"/>
  <c r="D79" i="78"/>
  <c r="H78" i="78"/>
  <c r="D78" i="78"/>
  <c r="G77" i="78"/>
  <c r="D77" i="78"/>
  <c r="H76" i="78"/>
  <c r="D76" i="78"/>
  <c r="G75" i="78"/>
  <c r="D75" i="78"/>
  <c r="H74" i="78"/>
  <c r="D74" i="78"/>
  <c r="G73" i="78"/>
  <c r="D73" i="78"/>
  <c r="H72" i="78"/>
  <c r="D72" i="78"/>
  <c r="G71" i="78"/>
  <c r="D71" i="78"/>
  <c r="H70" i="78"/>
  <c r="D70" i="78"/>
  <c r="G69" i="78"/>
  <c r="D69" i="78"/>
  <c r="H68" i="78"/>
  <c r="D68" i="78"/>
  <c r="G67" i="78"/>
  <c r="D67" i="78"/>
  <c r="H63" i="78"/>
  <c r="D63" i="78"/>
  <c r="G62" i="78"/>
  <c r="D62" i="78"/>
  <c r="H61" i="78"/>
  <c r="D61" i="78"/>
  <c r="G60" i="78"/>
  <c r="D60" i="78"/>
  <c r="H59" i="78"/>
  <c r="D59" i="78"/>
  <c r="G58" i="78"/>
  <c r="D58" i="78"/>
  <c r="H57" i="78"/>
  <c r="D57" i="78"/>
  <c r="G56" i="78"/>
  <c r="D56" i="78"/>
  <c r="H55" i="78"/>
  <c r="D55" i="78"/>
  <c r="G54" i="78"/>
  <c r="D54" i="78"/>
  <c r="H53" i="78"/>
  <c r="D53" i="78"/>
  <c r="G52" i="78"/>
  <c r="D52" i="78"/>
  <c r="H51" i="78"/>
  <c r="D51" i="78"/>
  <c r="G50" i="78"/>
  <c r="D50" i="78"/>
  <c r="H49" i="78"/>
  <c r="D49" i="78"/>
  <c r="G48" i="78"/>
  <c r="D48" i="78"/>
  <c r="H47" i="78"/>
  <c r="D47" i="78"/>
  <c r="G46" i="78"/>
  <c r="D46" i="78"/>
  <c r="H45" i="78"/>
  <c r="D45" i="78"/>
  <c r="G44" i="78"/>
  <c r="D44" i="78"/>
  <c r="H43" i="78"/>
  <c r="D43" i="78"/>
  <c r="G42" i="78"/>
  <c r="D42" i="78"/>
  <c r="H41" i="78"/>
  <c r="D41" i="78"/>
  <c r="G40" i="78"/>
  <c r="D40" i="78"/>
  <c r="H39" i="78"/>
  <c r="D39" i="78"/>
  <c r="G38" i="78"/>
  <c r="D38" i="78"/>
  <c r="H37" i="78"/>
  <c r="D37" i="78"/>
  <c r="G36" i="78"/>
  <c r="D36" i="78"/>
  <c r="H32" i="78"/>
  <c r="D32" i="78"/>
  <c r="G31" i="78"/>
  <c r="D31" i="78"/>
  <c r="H30" i="78"/>
  <c r="D30" i="78"/>
  <c r="G29" i="78"/>
  <c r="D29" i="78"/>
  <c r="H28" i="78"/>
  <c r="D28" i="78"/>
  <c r="G27" i="78"/>
  <c r="D27" i="78"/>
  <c r="H26" i="78"/>
  <c r="D26" i="78"/>
  <c r="G25" i="78"/>
  <c r="D25" i="78"/>
  <c r="H24" i="78"/>
  <c r="D24" i="78"/>
  <c r="G23" i="78"/>
  <c r="D23" i="78"/>
  <c r="H22" i="78"/>
  <c r="D22" i="78"/>
  <c r="G21" i="78"/>
  <c r="D21" i="78"/>
  <c r="H20" i="78"/>
  <c r="D20" i="78"/>
  <c r="G19" i="78"/>
  <c r="D19" i="78"/>
  <c r="H18" i="78"/>
  <c r="D18" i="78"/>
  <c r="G17" i="78"/>
  <c r="D17" i="78"/>
  <c r="H16" i="78"/>
  <c r="D16" i="78"/>
  <c r="G15" i="78"/>
  <c r="D15" i="78"/>
  <c r="H14" i="78"/>
  <c r="D14" i="78"/>
  <c r="G13" i="78"/>
  <c r="D13" i="78"/>
  <c r="H12" i="78"/>
  <c r="D12" i="78"/>
  <c r="G11" i="78"/>
  <c r="D11" i="78"/>
  <c r="H10" i="78"/>
  <c r="D10" i="78"/>
  <c r="G9" i="78"/>
  <c r="D9" i="78"/>
  <c r="H8" i="78"/>
  <c r="D8" i="78"/>
  <c r="G7" i="78"/>
  <c r="D7" i="78"/>
  <c r="J35" i="75"/>
  <c r="I35" i="75"/>
  <c r="H35" i="75"/>
  <c r="G35" i="75"/>
  <c r="E35" i="75"/>
  <c r="D35" i="75"/>
  <c r="B35" i="75"/>
  <c r="A35" i="75"/>
  <c r="J32" i="75"/>
  <c r="I32" i="75"/>
  <c r="H32" i="75"/>
  <c r="G32" i="75"/>
  <c r="E32" i="75"/>
  <c r="D32" i="75"/>
  <c r="B32" i="75"/>
  <c r="A32" i="75"/>
  <c r="AK29" i="75"/>
  <c r="AJ29" i="75"/>
  <c r="AI29" i="75"/>
  <c r="AH29" i="75"/>
  <c r="AG29" i="75"/>
  <c r="AF29" i="75"/>
  <c r="AE29" i="75"/>
  <c r="AD29" i="75"/>
  <c r="AC29" i="75"/>
  <c r="AB29" i="75"/>
  <c r="AA29" i="75"/>
  <c r="Z29" i="75"/>
  <c r="Y29" i="75"/>
  <c r="X29" i="75"/>
  <c r="W29" i="75"/>
  <c r="V29" i="75"/>
  <c r="U29" i="75"/>
  <c r="T29" i="75"/>
  <c r="S29" i="75"/>
  <c r="R29" i="75"/>
  <c r="Q29" i="75"/>
  <c r="P29" i="75"/>
  <c r="O29" i="75"/>
  <c r="N29" i="75"/>
  <c r="M29" i="75"/>
  <c r="L29" i="75"/>
  <c r="K29" i="75"/>
  <c r="J29" i="75"/>
  <c r="I29" i="75"/>
  <c r="H29" i="75"/>
  <c r="G29" i="75"/>
  <c r="F29" i="75"/>
  <c r="E29" i="75"/>
  <c r="D29" i="75"/>
  <c r="C29" i="75"/>
  <c r="B29" i="75"/>
  <c r="A29" i="75"/>
  <c r="AA27" i="75"/>
  <c r="Z27" i="75"/>
  <c r="Y27" i="75"/>
  <c r="X27" i="75"/>
  <c r="W27" i="75"/>
  <c r="V27" i="75"/>
  <c r="U27" i="75"/>
  <c r="T27" i="75"/>
  <c r="R27" i="75"/>
  <c r="Q27" i="75"/>
  <c r="P27" i="75"/>
  <c r="M27" i="75"/>
  <c r="L27" i="75"/>
  <c r="K27" i="75"/>
  <c r="J27" i="75"/>
  <c r="I27" i="75"/>
  <c r="H27" i="75"/>
  <c r="G27" i="75"/>
  <c r="F27" i="75"/>
  <c r="D27" i="75"/>
  <c r="C27" i="75"/>
  <c r="B27" i="75"/>
  <c r="AK25" i="75"/>
  <c r="AJ25" i="75"/>
  <c r="AI25" i="75"/>
  <c r="AH25" i="75"/>
  <c r="AG25" i="75"/>
  <c r="AF25" i="75"/>
  <c r="AE25" i="75"/>
  <c r="AD25" i="75"/>
  <c r="AC25" i="75"/>
  <c r="AB25" i="75"/>
  <c r="AA25" i="75"/>
  <c r="Z25" i="75"/>
  <c r="Y25" i="75"/>
  <c r="X25" i="75"/>
  <c r="W25" i="75"/>
  <c r="V25" i="75"/>
  <c r="U25" i="75"/>
  <c r="T25" i="75"/>
  <c r="S25" i="75"/>
  <c r="R25" i="75"/>
  <c r="Q25" i="75"/>
  <c r="P25" i="75"/>
  <c r="O25" i="75"/>
  <c r="N25" i="75"/>
  <c r="M25" i="75"/>
  <c r="L25" i="75"/>
  <c r="K25" i="75"/>
  <c r="J25" i="75"/>
  <c r="I25" i="75"/>
  <c r="H25" i="75"/>
  <c r="G25" i="75"/>
  <c r="E25" i="75"/>
  <c r="D25" i="75"/>
  <c r="C25" i="75"/>
  <c r="B25" i="75"/>
  <c r="A25" i="75"/>
  <c r="AK23" i="75"/>
  <c r="AJ23" i="75"/>
  <c r="AI23" i="75"/>
  <c r="AH23" i="75"/>
  <c r="AG23" i="75"/>
  <c r="AF23" i="75"/>
  <c r="AE23" i="75"/>
  <c r="AD23" i="75"/>
  <c r="AB23" i="75"/>
  <c r="AA23" i="75"/>
  <c r="Z23" i="75"/>
  <c r="Y23" i="75"/>
  <c r="X23" i="75"/>
  <c r="W23" i="75"/>
  <c r="V23" i="75"/>
  <c r="U23" i="75"/>
  <c r="T23" i="75"/>
  <c r="S23" i="75"/>
  <c r="R23" i="75"/>
  <c r="Q23" i="75"/>
  <c r="P23" i="75"/>
  <c r="O23" i="75"/>
  <c r="N23" i="75"/>
  <c r="M23" i="75"/>
  <c r="L23" i="75"/>
  <c r="K23" i="75"/>
  <c r="J23" i="75"/>
  <c r="I23" i="75"/>
  <c r="H23" i="75"/>
  <c r="G23" i="75"/>
  <c r="F23" i="75"/>
  <c r="E23" i="75"/>
  <c r="D23" i="75"/>
  <c r="C23" i="75"/>
  <c r="B23" i="75"/>
  <c r="A23" i="75"/>
  <c r="F15" i="75"/>
  <c r="C15" i="75"/>
  <c r="R13" i="75"/>
  <c r="L13" i="75"/>
  <c r="H13" i="75"/>
  <c r="G13" i="75"/>
  <c r="F13" i="75"/>
  <c r="E13" i="75"/>
  <c r="D13" i="75"/>
  <c r="C13" i="75"/>
  <c r="B13" i="75"/>
  <c r="A13" i="75"/>
  <c r="R12" i="75"/>
  <c r="L12" i="75"/>
  <c r="J11" i="75"/>
  <c r="I11" i="75"/>
  <c r="H11" i="75"/>
  <c r="G11" i="75"/>
  <c r="F11" i="75"/>
  <c r="E11" i="75"/>
  <c r="D11" i="75"/>
  <c r="C11" i="75"/>
  <c r="B11" i="75"/>
  <c r="A11" i="75"/>
  <c r="J35" i="72" l="1"/>
  <c r="I35" i="72"/>
  <c r="H35" i="72"/>
  <c r="G35" i="72"/>
  <c r="E35" i="72"/>
  <c r="D35" i="72"/>
  <c r="B35" i="72"/>
  <c r="A35" i="72"/>
  <c r="J32" i="72"/>
  <c r="I32" i="72"/>
  <c r="H32" i="72"/>
  <c r="G32" i="72"/>
  <c r="E32" i="72"/>
  <c r="D32" i="72"/>
  <c r="B32" i="72"/>
  <c r="A32" i="72"/>
  <c r="AK29" i="72"/>
  <c r="AJ29" i="72"/>
  <c r="AI29" i="72"/>
  <c r="AH29" i="72"/>
  <c r="AG29" i="72"/>
  <c r="AF29" i="72"/>
  <c r="AE29" i="72"/>
  <c r="AD29" i="72"/>
  <c r="AC29" i="72"/>
  <c r="AB29" i="72"/>
  <c r="AA29" i="72"/>
  <c r="Z29" i="72"/>
  <c r="Y29" i="72"/>
  <c r="X29" i="72"/>
  <c r="W29" i="72"/>
  <c r="V29" i="72"/>
  <c r="U29" i="72"/>
  <c r="T29" i="72"/>
  <c r="S29" i="72"/>
  <c r="R29" i="72"/>
  <c r="Q29" i="72"/>
  <c r="P29" i="72"/>
  <c r="O29" i="72"/>
  <c r="N29" i="72"/>
  <c r="M29" i="72"/>
  <c r="L29" i="72"/>
  <c r="K29" i="72"/>
  <c r="J29" i="72"/>
  <c r="I29" i="72"/>
  <c r="H29" i="72"/>
  <c r="G29" i="72"/>
  <c r="F29" i="72"/>
  <c r="E29" i="72"/>
  <c r="D29" i="72"/>
  <c r="C29" i="72"/>
  <c r="B29" i="72"/>
  <c r="A29" i="72"/>
  <c r="AA27" i="72"/>
  <c r="Z27" i="72"/>
  <c r="Y27" i="72"/>
  <c r="X27" i="72"/>
  <c r="W27" i="72"/>
  <c r="V27" i="72"/>
  <c r="U27" i="72"/>
  <c r="T27" i="72"/>
  <c r="R27" i="72"/>
  <c r="Q27" i="72"/>
  <c r="P27" i="72"/>
  <c r="M27" i="72"/>
  <c r="L27" i="72"/>
  <c r="K27" i="72"/>
  <c r="J27" i="72"/>
  <c r="I27" i="72"/>
  <c r="H27" i="72"/>
  <c r="G27" i="72"/>
  <c r="F27" i="72"/>
  <c r="D27" i="72"/>
  <c r="C27" i="72"/>
  <c r="B27" i="72"/>
  <c r="AK25" i="72"/>
  <c r="AJ25" i="72"/>
  <c r="AI25" i="72"/>
  <c r="AH25" i="72"/>
  <c r="AG25" i="72"/>
  <c r="AF25" i="72"/>
  <c r="AE25" i="72"/>
  <c r="AD25" i="72"/>
  <c r="AC25" i="72"/>
  <c r="AB25" i="72"/>
  <c r="AA25" i="72"/>
  <c r="Z25" i="72"/>
  <c r="Y25" i="72"/>
  <c r="X25" i="72"/>
  <c r="W25" i="72"/>
  <c r="V25" i="72"/>
  <c r="U25" i="72"/>
  <c r="T25" i="72"/>
  <c r="S25" i="72"/>
  <c r="R25" i="72"/>
  <c r="Q25" i="72"/>
  <c r="P25" i="72"/>
  <c r="O25" i="72"/>
  <c r="N25" i="72"/>
  <c r="M25" i="72"/>
  <c r="L25" i="72"/>
  <c r="K25" i="72"/>
  <c r="J25" i="72"/>
  <c r="I25" i="72"/>
  <c r="H25" i="72"/>
  <c r="G25" i="72"/>
  <c r="E25" i="72"/>
  <c r="D25" i="72"/>
  <c r="C25" i="72"/>
  <c r="B25" i="72"/>
  <c r="A25" i="72"/>
  <c r="AK23" i="72"/>
  <c r="AJ23" i="72"/>
  <c r="AI23" i="72"/>
  <c r="AH23" i="72"/>
  <c r="AG23" i="72"/>
  <c r="AF23" i="72"/>
  <c r="AE23" i="72"/>
  <c r="AD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C23" i="72"/>
  <c r="B23" i="72"/>
  <c r="A23" i="72"/>
  <c r="R13" i="72"/>
  <c r="L13" i="72"/>
  <c r="H13" i="72"/>
  <c r="G13" i="72"/>
  <c r="F13" i="72"/>
  <c r="E13" i="72"/>
  <c r="D13" i="72"/>
  <c r="C13" i="72"/>
  <c r="B13" i="72"/>
  <c r="A13" i="72"/>
  <c r="R12" i="72"/>
  <c r="L12" i="72"/>
  <c r="J11" i="72"/>
  <c r="I11" i="72"/>
  <c r="H11" i="72"/>
  <c r="G11" i="72"/>
  <c r="F11" i="72"/>
  <c r="E11" i="72"/>
  <c r="D11" i="72"/>
  <c r="C11" i="72"/>
  <c r="B11" i="72"/>
  <c r="A11" i="72"/>
  <c r="F65" i="68" l="1"/>
  <c r="E65" i="68"/>
  <c r="F62" i="68"/>
  <c r="E62" i="68"/>
  <c r="F61" i="68"/>
  <c r="E61" i="68"/>
  <c r="F58" i="68"/>
  <c r="E58" i="68"/>
  <c r="F57" i="68"/>
  <c r="E57" i="68"/>
  <c r="F55" i="68"/>
  <c r="E55" i="68"/>
  <c r="F54" i="68"/>
  <c r="E54" i="68"/>
  <c r="F50" i="68"/>
  <c r="E50" i="68"/>
  <c r="F49" i="68"/>
  <c r="E49" i="68"/>
  <c r="F48" i="68"/>
  <c r="E48" i="68"/>
  <c r="F47" i="68"/>
  <c r="E47" i="68"/>
  <c r="F46" i="68"/>
  <c r="E46" i="68"/>
  <c r="F45" i="68"/>
  <c r="E45" i="68"/>
  <c r="F44" i="68"/>
  <c r="E44" i="68"/>
  <c r="F43" i="68"/>
  <c r="E43" i="68"/>
  <c r="F42" i="68"/>
  <c r="E42" i="68"/>
  <c r="F41" i="68"/>
  <c r="E41" i="68"/>
  <c r="F40" i="68"/>
  <c r="E40" i="68"/>
  <c r="F39" i="68"/>
  <c r="E39" i="68"/>
  <c r="F38" i="68"/>
  <c r="E38" i="68"/>
  <c r="F37" i="68"/>
  <c r="E37" i="68"/>
  <c r="F36" i="68"/>
  <c r="E36" i="68"/>
  <c r="F35" i="68"/>
  <c r="E35" i="68"/>
  <c r="F33" i="68"/>
  <c r="E33" i="68"/>
  <c r="F32" i="68"/>
  <c r="E32" i="68"/>
  <c r="F30" i="68"/>
  <c r="E30" i="68"/>
  <c r="F29" i="68"/>
  <c r="E29" i="68"/>
  <c r="F28" i="68"/>
  <c r="E28" i="68"/>
  <c r="F27" i="68"/>
  <c r="E27" i="68"/>
  <c r="F26" i="68"/>
  <c r="E26" i="68"/>
  <c r="F25" i="68"/>
  <c r="E25" i="68"/>
  <c r="F24" i="68"/>
  <c r="E24" i="68"/>
  <c r="F23" i="68"/>
  <c r="E23" i="68"/>
  <c r="F22" i="68"/>
  <c r="E22" i="68"/>
  <c r="F21" i="68"/>
  <c r="E21" i="68"/>
  <c r="F20" i="68"/>
  <c r="E20" i="68"/>
  <c r="F19" i="68"/>
  <c r="E19" i="68"/>
  <c r="F18" i="68"/>
  <c r="E18" i="68"/>
  <c r="F15" i="68"/>
  <c r="E15" i="68"/>
  <c r="F14" i="68"/>
  <c r="E14" i="68"/>
  <c r="F12" i="68"/>
  <c r="E12" i="68"/>
  <c r="F11" i="68"/>
  <c r="E11" i="68"/>
  <c r="F10" i="68"/>
  <c r="E10" i="68"/>
  <c r="F7" i="68"/>
  <c r="E7" i="68"/>
  <c r="F6" i="68"/>
  <c r="AC38" i="67"/>
  <c r="U38" i="67"/>
  <c r="L38" i="67"/>
  <c r="J37" i="67"/>
  <c r="I37" i="67"/>
  <c r="H37" i="67"/>
  <c r="G37" i="67"/>
  <c r="E37" i="67"/>
  <c r="D37" i="67"/>
  <c r="B37" i="67"/>
  <c r="A37" i="67"/>
  <c r="J34" i="67"/>
  <c r="I34" i="67"/>
  <c r="H34" i="67"/>
  <c r="G34" i="67"/>
  <c r="E34" i="67"/>
  <c r="D34" i="67"/>
  <c r="B34" i="67"/>
  <c r="A34" i="67"/>
  <c r="AK31"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E31" i="67"/>
  <c r="D31" i="67"/>
  <c r="C31" i="67"/>
  <c r="B31" i="67"/>
  <c r="A31" i="67"/>
  <c r="AA29" i="67"/>
  <c r="Z29" i="67"/>
  <c r="Y29" i="67"/>
  <c r="X29" i="67"/>
  <c r="W29" i="67"/>
  <c r="V29" i="67"/>
  <c r="U29" i="67"/>
  <c r="T29" i="67"/>
  <c r="R29" i="67"/>
  <c r="Q29" i="67"/>
  <c r="P29" i="67"/>
  <c r="M29" i="67"/>
  <c r="L29" i="67"/>
  <c r="K29" i="67"/>
  <c r="J29" i="67"/>
  <c r="I29" i="67"/>
  <c r="H29" i="67"/>
  <c r="G29" i="67"/>
  <c r="F29" i="67"/>
  <c r="D29" i="67"/>
  <c r="C29" i="67"/>
  <c r="B29" i="67"/>
  <c r="AK27" i="67"/>
  <c r="AJ27" i="67"/>
  <c r="AI27" i="67"/>
  <c r="AH27" i="67"/>
  <c r="AG27" i="67"/>
  <c r="AF27" i="67"/>
  <c r="AE27" i="67"/>
  <c r="AD27" i="67"/>
  <c r="AC27" i="67"/>
  <c r="AB27" i="67"/>
  <c r="AA27" i="67"/>
  <c r="Z27" i="67"/>
  <c r="Y27" i="67"/>
  <c r="X27" i="67"/>
  <c r="W27" i="67"/>
  <c r="V27" i="67"/>
  <c r="U27" i="67"/>
  <c r="T27" i="67"/>
  <c r="S27" i="67"/>
  <c r="R27" i="67"/>
  <c r="Q27" i="67"/>
  <c r="P27" i="67"/>
  <c r="O27" i="67"/>
  <c r="N27" i="67"/>
  <c r="M27" i="67"/>
  <c r="L27" i="67"/>
  <c r="K27" i="67"/>
  <c r="J27" i="67"/>
  <c r="I27" i="67"/>
  <c r="H27" i="67"/>
  <c r="G27" i="67"/>
  <c r="E27" i="67"/>
  <c r="D27" i="67"/>
  <c r="C27" i="67"/>
  <c r="B27" i="67"/>
  <c r="A27" i="67"/>
  <c r="AK25" i="67"/>
  <c r="AJ25" i="67"/>
  <c r="AI25" i="67"/>
  <c r="AH25" i="67"/>
  <c r="AG25" i="67"/>
  <c r="AF25" i="67"/>
  <c r="AE25" i="67"/>
  <c r="AD25" i="67"/>
  <c r="AB25" i="67"/>
  <c r="AA25" i="67"/>
  <c r="Z25" i="67"/>
  <c r="Y25" i="67"/>
  <c r="X25" i="67"/>
  <c r="W25" i="67"/>
  <c r="V25" i="67"/>
  <c r="U25" i="67"/>
  <c r="T25" i="67"/>
  <c r="S25" i="67"/>
  <c r="R25" i="67"/>
  <c r="Q25" i="67"/>
  <c r="P25" i="67"/>
  <c r="O25" i="67"/>
  <c r="N25" i="67"/>
  <c r="M25" i="67"/>
  <c r="L25" i="67"/>
  <c r="K25" i="67"/>
  <c r="J25" i="67"/>
  <c r="I25" i="67"/>
  <c r="H25" i="67"/>
  <c r="G25" i="67"/>
  <c r="F25" i="67"/>
  <c r="E25" i="67"/>
  <c r="D25" i="67"/>
  <c r="C25" i="67"/>
  <c r="B25" i="67"/>
  <c r="A25" i="67"/>
  <c r="AK22" i="67"/>
  <c r="AJ22" i="67"/>
  <c r="AI22" i="67"/>
  <c r="AH22"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G15" i="67"/>
  <c r="E15" i="67"/>
  <c r="D15" i="67"/>
  <c r="B15" i="67"/>
  <c r="A15" i="67"/>
  <c r="R13" i="67"/>
  <c r="L13" i="67"/>
  <c r="H13" i="67"/>
  <c r="G13" i="67"/>
  <c r="F13" i="67"/>
  <c r="E13" i="67"/>
  <c r="D13" i="67"/>
  <c r="C13" i="67"/>
  <c r="B13" i="67"/>
  <c r="A13" i="67"/>
  <c r="R12" i="67"/>
  <c r="L12" i="67"/>
  <c r="J11" i="67"/>
  <c r="I11" i="67"/>
  <c r="H11" i="67"/>
  <c r="G11" i="67"/>
  <c r="F11" i="67"/>
  <c r="E11" i="67"/>
  <c r="D11" i="67"/>
  <c r="C11" i="67"/>
  <c r="B11" i="67"/>
  <c r="A11" i="67"/>
  <c r="K210" i="66"/>
  <c r="I210" i="66"/>
  <c r="K209" i="66"/>
  <c r="I209" i="66"/>
  <c r="K208" i="66"/>
  <c r="I208" i="66"/>
  <c r="K207" i="66"/>
  <c r="I207" i="66"/>
  <c r="K205" i="66"/>
  <c r="I205" i="66"/>
  <c r="K204" i="66"/>
  <c r="I204" i="66"/>
  <c r="K201" i="66"/>
  <c r="I201" i="66"/>
  <c r="K200" i="66"/>
  <c r="I200" i="66"/>
  <c r="K199" i="66"/>
  <c r="I199" i="66"/>
  <c r="K198" i="66"/>
  <c r="I198" i="66"/>
  <c r="K197" i="66"/>
  <c r="I197" i="66"/>
  <c r="K196" i="66"/>
  <c r="I196" i="66"/>
  <c r="K195" i="66"/>
  <c r="I195" i="66"/>
  <c r="K194" i="66"/>
  <c r="I194" i="66"/>
  <c r="K193" i="66"/>
  <c r="I193" i="66"/>
  <c r="K192" i="66"/>
  <c r="I192" i="66"/>
  <c r="K190" i="66"/>
  <c r="I190" i="66"/>
  <c r="K189" i="66"/>
  <c r="I189" i="66"/>
  <c r="K188" i="66"/>
  <c r="I188" i="66"/>
  <c r="K187" i="66"/>
  <c r="I187" i="66"/>
  <c r="K186" i="66"/>
  <c r="I186" i="66"/>
  <c r="K185" i="66"/>
  <c r="I185" i="66"/>
  <c r="K184" i="66"/>
  <c r="I184" i="66"/>
  <c r="K183" i="66"/>
  <c r="I183" i="66"/>
  <c r="K182" i="66"/>
  <c r="I182" i="66"/>
  <c r="K181" i="66"/>
  <c r="I181" i="66"/>
  <c r="K180" i="66"/>
  <c r="I180" i="66"/>
  <c r="K177" i="66"/>
  <c r="I177" i="66"/>
  <c r="K176" i="66"/>
  <c r="I176" i="66"/>
  <c r="K175" i="66"/>
  <c r="I175" i="66"/>
  <c r="K174" i="66"/>
  <c r="I174" i="66"/>
  <c r="K170" i="66"/>
  <c r="I170" i="66"/>
  <c r="K169" i="66"/>
  <c r="I169" i="66"/>
  <c r="K167" i="66"/>
  <c r="I167" i="66"/>
  <c r="K166" i="66"/>
  <c r="I166" i="66"/>
  <c r="K165" i="66"/>
  <c r="I165" i="66"/>
  <c r="K163" i="66"/>
  <c r="I163" i="66"/>
  <c r="K162" i="66"/>
  <c r="I162" i="66"/>
  <c r="K161" i="66"/>
  <c r="I161" i="66"/>
  <c r="K160" i="66"/>
  <c r="I160" i="66"/>
  <c r="K159" i="66"/>
  <c r="I159" i="66"/>
  <c r="K158" i="66"/>
  <c r="I158" i="66"/>
  <c r="K156" i="66"/>
  <c r="I156" i="66"/>
  <c r="K155" i="66"/>
  <c r="I155" i="66"/>
  <c r="K154" i="66"/>
  <c r="I154" i="66"/>
  <c r="K153" i="66"/>
  <c r="I153" i="66"/>
  <c r="J148" i="66"/>
  <c r="E148" i="66"/>
  <c r="I147" i="66"/>
  <c r="E147" i="66"/>
  <c r="J146" i="66"/>
  <c r="E146" i="66"/>
  <c r="I145" i="66"/>
  <c r="E145" i="66"/>
  <c r="J144" i="66"/>
  <c r="E144" i="66"/>
  <c r="E143" i="66"/>
  <c r="J142" i="66"/>
  <c r="E142" i="66"/>
  <c r="E141" i="66"/>
  <c r="E138" i="66"/>
  <c r="E137" i="66"/>
  <c r="E136" i="66"/>
  <c r="E135" i="66"/>
  <c r="J134" i="66"/>
  <c r="E134" i="66"/>
  <c r="E133" i="66"/>
  <c r="J132" i="66"/>
  <c r="E132" i="66"/>
  <c r="E131" i="66"/>
  <c r="J127" i="66"/>
  <c r="E127" i="66"/>
  <c r="E126" i="66"/>
  <c r="E124" i="66"/>
  <c r="J123" i="66"/>
  <c r="E123" i="66"/>
  <c r="E122" i="66"/>
  <c r="J121" i="66"/>
  <c r="E121" i="66"/>
  <c r="E120" i="66"/>
  <c r="J119" i="66"/>
  <c r="E119" i="66"/>
  <c r="E118" i="66"/>
  <c r="J117" i="66"/>
  <c r="E117" i="66"/>
  <c r="E116" i="66"/>
  <c r="J115" i="66"/>
  <c r="E115" i="66"/>
  <c r="E114" i="66"/>
  <c r="J113" i="66"/>
  <c r="E113" i="66"/>
  <c r="E112" i="66"/>
  <c r="J111" i="66"/>
  <c r="E111" i="66"/>
  <c r="E110" i="66"/>
  <c r="J109" i="66"/>
  <c r="E109" i="66"/>
  <c r="E108" i="66"/>
  <c r="J105" i="66"/>
  <c r="E105" i="66"/>
  <c r="E104" i="66"/>
  <c r="J103" i="66"/>
  <c r="E103" i="66"/>
  <c r="E102" i="66"/>
  <c r="J101" i="66"/>
  <c r="E101" i="66"/>
  <c r="I100" i="66"/>
  <c r="E100" i="66"/>
  <c r="J99" i="66"/>
  <c r="E99" i="66"/>
  <c r="I98" i="66"/>
  <c r="E98" i="66"/>
  <c r="J94" i="66"/>
  <c r="E94" i="66"/>
  <c r="E93" i="66"/>
  <c r="J92" i="66"/>
  <c r="E92" i="66"/>
  <c r="E91" i="66"/>
  <c r="J90" i="66"/>
  <c r="E90" i="66"/>
  <c r="I89" i="66"/>
  <c r="E89" i="66"/>
  <c r="J86" i="66"/>
  <c r="E86" i="66"/>
  <c r="E85" i="66"/>
  <c r="J84" i="66"/>
  <c r="E84" i="66"/>
  <c r="E83" i="66"/>
  <c r="J82" i="66"/>
  <c r="E82" i="66"/>
  <c r="E81" i="66"/>
  <c r="J80" i="66"/>
  <c r="E80" i="66"/>
  <c r="E79" i="66"/>
  <c r="J78" i="66"/>
  <c r="E78" i="66"/>
  <c r="E77" i="66"/>
  <c r="J76" i="66"/>
  <c r="E76" i="66"/>
  <c r="E75" i="66"/>
  <c r="J70" i="66"/>
  <c r="E70" i="66"/>
  <c r="E69" i="66"/>
  <c r="J68" i="66"/>
  <c r="E68" i="66"/>
  <c r="E67" i="66"/>
  <c r="J63" i="66"/>
  <c r="E63" i="66"/>
  <c r="E62" i="66"/>
  <c r="J61" i="66"/>
  <c r="E61" i="66"/>
  <c r="E60" i="66"/>
  <c r="J59" i="66"/>
  <c r="E59" i="66"/>
  <c r="E58" i="66"/>
  <c r="J57" i="66"/>
  <c r="E57" i="66"/>
  <c r="E56" i="66"/>
  <c r="J55" i="66"/>
  <c r="E55" i="66"/>
  <c r="E54" i="66"/>
  <c r="J53" i="66"/>
  <c r="E53" i="66"/>
  <c r="E52" i="66"/>
  <c r="J49" i="66"/>
  <c r="E49" i="66"/>
  <c r="E48" i="66"/>
  <c r="J47" i="66"/>
  <c r="E47" i="66"/>
  <c r="E46" i="66"/>
  <c r="J45" i="66"/>
  <c r="E45" i="66"/>
  <c r="E44" i="66"/>
  <c r="J43" i="66"/>
  <c r="E43" i="66"/>
  <c r="E42" i="66"/>
  <c r="J41" i="66"/>
  <c r="E41" i="66"/>
  <c r="E40" i="66"/>
  <c r="J39" i="66"/>
  <c r="E39" i="66"/>
  <c r="E38" i="66"/>
  <c r="J37" i="66"/>
  <c r="E37" i="66"/>
  <c r="E36" i="66"/>
  <c r="J32" i="66"/>
  <c r="E32" i="66"/>
  <c r="E31" i="66"/>
  <c r="J30" i="66"/>
  <c r="E30" i="66"/>
  <c r="E29" i="66"/>
  <c r="E27" i="66"/>
  <c r="J26" i="66"/>
  <c r="E26" i="66"/>
  <c r="E25" i="66"/>
  <c r="J24" i="66"/>
  <c r="E24" i="66"/>
  <c r="E23" i="66"/>
  <c r="J22" i="66"/>
  <c r="E22" i="66"/>
  <c r="E21" i="66"/>
  <c r="J20" i="66"/>
  <c r="E20" i="66"/>
  <c r="E19" i="66"/>
  <c r="J18" i="66"/>
  <c r="E18" i="66"/>
  <c r="E17" i="66"/>
  <c r="J16" i="66"/>
  <c r="E16" i="66"/>
  <c r="E15" i="66"/>
  <c r="J14" i="66"/>
  <c r="E14" i="66"/>
  <c r="E13" i="66"/>
  <c r="J40" i="65"/>
  <c r="I40" i="65"/>
  <c r="H40" i="65"/>
  <c r="G40" i="65"/>
  <c r="E40" i="65"/>
  <c r="D40" i="65"/>
  <c r="B40" i="65"/>
  <c r="AK37" i="65"/>
  <c r="AJ37" i="65"/>
  <c r="AI37" i="65"/>
  <c r="AH37" i="65"/>
  <c r="AG37" i="65"/>
  <c r="AF37" i="65"/>
  <c r="AE37" i="65"/>
  <c r="AD37" i="65"/>
  <c r="AC37" i="65"/>
  <c r="AB37" i="65"/>
  <c r="AA37" i="65"/>
  <c r="Z37" i="65"/>
  <c r="Y37" i="65"/>
  <c r="X37" i="65"/>
  <c r="W37" i="65"/>
  <c r="V37" i="65"/>
  <c r="U37" i="65"/>
  <c r="T37" i="65"/>
  <c r="S37" i="65"/>
  <c r="R37" i="65"/>
  <c r="Q37" i="65"/>
  <c r="P37" i="65"/>
  <c r="O37" i="65"/>
  <c r="N37" i="65"/>
  <c r="M37" i="65"/>
  <c r="L37" i="65"/>
  <c r="K37" i="65"/>
  <c r="J37" i="65"/>
  <c r="I37" i="65"/>
  <c r="H37" i="65"/>
  <c r="G37" i="65"/>
  <c r="F37" i="65"/>
  <c r="E37" i="65"/>
  <c r="D37" i="65"/>
  <c r="C37" i="65"/>
  <c r="B37" i="65"/>
  <c r="A37" i="65"/>
  <c r="AA35" i="65"/>
  <c r="Z35" i="65"/>
  <c r="Y35" i="65"/>
  <c r="X35" i="65"/>
  <c r="W35" i="65"/>
  <c r="V35" i="65"/>
  <c r="U35" i="65"/>
  <c r="T35" i="65"/>
  <c r="R35" i="65"/>
  <c r="Q35" i="65"/>
  <c r="P35" i="65"/>
  <c r="M35" i="65"/>
  <c r="L35" i="65"/>
  <c r="K35" i="65"/>
  <c r="J35" i="65"/>
  <c r="I35" i="65"/>
  <c r="H35" i="65"/>
  <c r="G35" i="65"/>
  <c r="F35" i="65"/>
  <c r="D35" i="65"/>
  <c r="C35" i="65"/>
  <c r="B35" i="65"/>
  <c r="AK30" i="65"/>
  <c r="AJ30" i="65"/>
  <c r="AI30" i="65"/>
  <c r="AH30" i="65"/>
  <c r="AG30" i="65"/>
  <c r="AF30" i="65"/>
  <c r="AE30" i="65"/>
  <c r="AD30" i="65"/>
  <c r="AC30" i="65"/>
  <c r="AB30" i="65"/>
  <c r="AA30" i="65"/>
  <c r="Z30" i="65"/>
  <c r="Y30" i="65"/>
  <c r="X30" i="65"/>
  <c r="W30" i="65"/>
  <c r="V30" i="65"/>
  <c r="U30" i="65"/>
  <c r="T30" i="65"/>
  <c r="S30" i="65"/>
  <c r="R30" i="65"/>
  <c r="Q30" i="65"/>
  <c r="P30" i="65"/>
  <c r="O30" i="65"/>
  <c r="N30" i="65"/>
  <c r="M30" i="65"/>
  <c r="L30" i="65"/>
  <c r="K30" i="65"/>
  <c r="J30" i="65"/>
  <c r="I30" i="65"/>
  <c r="H30" i="65"/>
  <c r="G30" i="65"/>
  <c r="E30" i="65"/>
  <c r="D30" i="65"/>
  <c r="C30" i="65"/>
  <c r="B30" i="65"/>
  <c r="A30" i="65"/>
  <c r="AK28" i="65"/>
  <c r="AJ28" i="65"/>
  <c r="AI28" i="65"/>
  <c r="AH28" i="65"/>
  <c r="AG28" i="65"/>
  <c r="AF28" i="65"/>
  <c r="AE28" i="65"/>
  <c r="AD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C28" i="65"/>
  <c r="B28" i="65"/>
  <c r="A28" i="65"/>
  <c r="AK25" i="65"/>
  <c r="AJ25" i="65"/>
  <c r="AI25" i="65"/>
  <c r="AH25" i="65"/>
  <c r="AG25" i="65"/>
  <c r="AF25" i="65"/>
  <c r="AE25" i="65"/>
  <c r="AD25" i="65"/>
  <c r="AC25" i="65"/>
  <c r="AB25" i="65"/>
  <c r="AA25" i="65"/>
  <c r="Z25" i="65"/>
  <c r="Y25" i="65"/>
  <c r="X25" i="65"/>
  <c r="W25" i="65"/>
  <c r="V25" i="65"/>
  <c r="U25" i="65"/>
  <c r="T25" i="65"/>
  <c r="S25" i="65"/>
  <c r="R25" i="65"/>
  <c r="Q25" i="65"/>
  <c r="P25" i="65"/>
  <c r="O25" i="65"/>
  <c r="N25" i="65"/>
  <c r="M25" i="65"/>
  <c r="L25" i="65"/>
  <c r="K25" i="65"/>
  <c r="J25" i="65"/>
  <c r="I25" i="65"/>
  <c r="H25" i="65"/>
  <c r="G25" i="65"/>
  <c r="AG22" i="65"/>
  <c r="AF22" i="65"/>
  <c r="AE22" i="65"/>
  <c r="AD22" i="65"/>
  <c r="AC22" i="65"/>
  <c r="AB22" i="65"/>
  <c r="AA22" i="65"/>
  <c r="Z22" i="65"/>
  <c r="Y22" i="65"/>
  <c r="X22" i="65"/>
  <c r="W22" i="65"/>
  <c r="V22" i="65"/>
  <c r="U22" i="65"/>
  <c r="T22" i="65"/>
  <c r="S22" i="65"/>
  <c r="R22" i="65"/>
  <c r="Q22" i="65"/>
  <c r="P22" i="65"/>
  <c r="O22" i="65"/>
  <c r="N22" i="65"/>
  <c r="M22" i="65"/>
  <c r="L22" i="65"/>
  <c r="K22" i="65"/>
  <c r="J22" i="65"/>
  <c r="I22" i="65"/>
  <c r="H22" i="65"/>
  <c r="G22" i="65"/>
  <c r="F22" i="65"/>
  <c r="E22" i="65"/>
  <c r="D22" i="65"/>
  <c r="C22" i="65"/>
  <c r="B22" i="65"/>
  <c r="A22" i="65"/>
  <c r="G15" i="65"/>
  <c r="E15" i="65"/>
  <c r="D15" i="65"/>
  <c r="B15" i="65"/>
  <c r="A15" i="65"/>
  <c r="H13" i="65"/>
  <c r="G13" i="65"/>
  <c r="F13" i="65"/>
  <c r="E13" i="65"/>
  <c r="D13" i="65"/>
  <c r="C13" i="65"/>
  <c r="B13" i="65"/>
  <c r="A13" i="65"/>
  <c r="L12" i="65"/>
  <c r="J11" i="65"/>
  <c r="I11" i="65"/>
  <c r="H11" i="65"/>
  <c r="G11" i="65"/>
  <c r="F11" i="65"/>
  <c r="E11" i="65"/>
  <c r="D11" i="65"/>
  <c r="C11" i="65"/>
  <c r="B11" i="65"/>
  <c r="A11" i="65"/>
  <c r="B22" i="69"/>
  <c r="B21" i="69"/>
  <c r="B19" i="69"/>
  <c r="B18" i="69"/>
  <c r="B14" i="69"/>
  <c r="B13" i="69"/>
  <c r="B12" i="69"/>
  <c r="B11" i="69"/>
  <c r="B9" i="69"/>
  <c r="B8" i="69"/>
  <c r="F12" i="43"/>
  <c r="C12" i="43"/>
  <c r="K11" i="43"/>
  <c r="J11" i="43"/>
  <c r="K10" i="43"/>
  <c r="J10" i="43"/>
  <c r="I25" i="41"/>
  <c r="H25" i="41"/>
  <c r="F25" i="41"/>
  <c r="E25" i="41"/>
  <c r="F22" i="41"/>
  <c r="E22" i="41"/>
  <c r="I20" i="41"/>
  <c r="H20" i="41"/>
  <c r="I19" i="41"/>
  <c r="H19" i="41"/>
  <c r="F19" i="41"/>
  <c r="E19" i="41"/>
  <c r="F14" i="41"/>
  <c r="E14" i="41"/>
  <c r="F10" i="41"/>
  <c r="E10" i="41"/>
  <c r="F4" i="41"/>
  <c r="E4" i="41"/>
  <c r="I3" i="41"/>
  <c r="H3" i="41"/>
  <c r="F3" i="41"/>
  <c r="E3" i="41"/>
  <c r="C9" i="40"/>
  <c r="F9" i="40" s="1"/>
  <c r="B9" i="40"/>
  <c r="E9" i="40" s="1"/>
  <c r="I7" i="40"/>
  <c r="H7" i="40"/>
  <c r="I5" i="40"/>
  <c r="H5" i="40"/>
  <c r="I3" i="40"/>
  <c r="I4" i="40" s="1"/>
  <c r="H3" i="40"/>
  <c r="H4" i="40" s="1"/>
  <c r="F17" i="39"/>
  <c r="E17" i="39"/>
  <c r="F11" i="39"/>
  <c r="E11" i="39"/>
  <c r="R12" i="38"/>
  <c r="Q12" i="38"/>
  <c r="F7" i="38"/>
  <c r="L12" i="38" s="1"/>
  <c r="E7" i="38"/>
  <c r="K12" i="38" s="1"/>
  <c r="D7" i="38"/>
  <c r="J7" i="38" s="1"/>
  <c r="C7" i="38"/>
  <c r="I7" i="38" s="1"/>
  <c r="B7" i="38"/>
  <c r="O6" i="38"/>
  <c r="N6" i="38"/>
  <c r="L6" i="38"/>
  <c r="K6" i="38"/>
  <c r="O5" i="38"/>
  <c r="N5" i="38"/>
  <c r="L5" i="38"/>
  <c r="K5" i="38"/>
  <c r="O4" i="38"/>
  <c r="N4" i="38"/>
  <c r="L4" i="38"/>
  <c r="K4" i="38"/>
  <c r="G8" i="37"/>
  <c r="F8" i="37"/>
  <c r="E8" i="37"/>
  <c r="D8" i="37"/>
  <c r="C8" i="37"/>
  <c r="B8" i="37"/>
  <c r="G7" i="36"/>
  <c r="O7" i="36" s="1"/>
  <c r="F7" i="36"/>
  <c r="N7" i="36" s="1"/>
  <c r="E7" i="36"/>
  <c r="M7" i="36" s="1"/>
  <c r="D7" i="36"/>
  <c r="L7" i="36" s="1"/>
  <c r="C7" i="36"/>
  <c r="K7" i="36" s="1"/>
  <c r="B7" i="36"/>
  <c r="J7" i="36" s="1"/>
  <c r="C8" i="35"/>
  <c r="B8" i="35"/>
  <c r="C13" i="33"/>
  <c r="F13" i="33" s="1"/>
  <c r="B13" i="33"/>
  <c r="E13" i="33" s="1"/>
  <c r="C9" i="33"/>
  <c r="I9" i="33" s="1"/>
  <c r="B9" i="33"/>
  <c r="E9" i="33" s="1"/>
  <c r="C6" i="33"/>
  <c r="B6" i="33"/>
  <c r="H6" i="33" s="1"/>
  <c r="C3" i="33"/>
  <c r="I3" i="33" s="1"/>
  <c r="B3" i="33"/>
  <c r="H3" i="33" s="1"/>
  <c r="H19" i="32"/>
  <c r="I8" i="32"/>
  <c r="H8" i="32"/>
  <c r="I4" i="32"/>
  <c r="H4" i="32"/>
  <c r="C7" i="30"/>
  <c r="C9" i="30" s="1"/>
  <c r="B7" i="30"/>
  <c r="E7" i="30" s="1"/>
  <c r="C8" i="28"/>
  <c r="B8" i="28"/>
  <c r="E8" i="28" s="1"/>
  <c r="C5" i="28"/>
  <c r="F5" i="28" s="1"/>
  <c r="B5" i="28"/>
  <c r="E5" i="28" s="1"/>
  <c r="F35" i="27"/>
  <c r="F34" i="27"/>
  <c r="L34" i="27" s="1"/>
  <c r="F33" i="27"/>
  <c r="F32" i="27"/>
  <c r="L32" i="27" s="1"/>
  <c r="F31" i="27"/>
  <c r="L31" i="27" s="1"/>
  <c r="F30" i="27"/>
  <c r="L30" i="27" s="1"/>
  <c r="E29" i="27"/>
  <c r="K29" i="27" s="1"/>
  <c r="D29" i="27"/>
  <c r="J29" i="27" s="1"/>
  <c r="C29" i="27"/>
  <c r="I29" i="27" s="1"/>
  <c r="B29" i="27"/>
  <c r="H29" i="27" s="1"/>
  <c r="F28" i="27"/>
  <c r="N10" i="27" s="1"/>
  <c r="F27" i="27"/>
  <c r="N9" i="27" s="1"/>
  <c r="F26" i="27"/>
  <c r="L26" i="27" s="1"/>
  <c r="F25" i="27"/>
  <c r="N7" i="27" s="1"/>
  <c r="F24" i="27"/>
  <c r="N6" i="27" s="1"/>
  <c r="E23" i="27"/>
  <c r="K23" i="27" s="1"/>
  <c r="D23" i="27"/>
  <c r="J23" i="27" s="1"/>
  <c r="C23" i="27"/>
  <c r="I23" i="27" s="1"/>
  <c r="B23" i="27"/>
  <c r="H23" i="27" s="1"/>
  <c r="F17" i="27"/>
  <c r="L17" i="27" s="1"/>
  <c r="F16" i="27"/>
  <c r="L16" i="27" s="1"/>
  <c r="F15" i="27"/>
  <c r="L15" i="27" s="1"/>
  <c r="F14" i="27"/>
  <c r="L14" i="27" s="1"/>
  <c r="N13" i="27"/>
  <c r="F13" i="27"/>
  <c r="L13" i="27" s="1"/>
  <c r="F12" i="27"/>
  <c r="L12" i="27" s="1"/>
  <c r="E11" i="27"/>
  <c r="K11" i="27" s="1"/>
  <c r="D11" i="27"/>
  <c r="J11" i="27" s="1"/>
  <c r="C11" i="27"/>
  <c r="I11" i="27" s="1"/>
  <c r="B11" i="27"/>
  <c r="H11" i="27" s="1"/>
  <c r="F10" i="27"/>
  <c r="L10" i="27" s="1"/>
  <c r="F9" i="27"/>
  <c r="L9" i="27" s="1"/>
  <c r="F8" i="27"/>
  <c r="L8" i="27" s="1"/>
  <c r="F7" i="27"/>
  <c r="L7" i="27" s="1"/>
  <c r="F6" i="27"/>
  <c r="L6" i="27" s="1"/>
  <c r="E5" i="27"/>
  <c r="K5" i="27" s="1"/>
  <c r="D5" i="27"/>
  <c r="J5" i="27" s="1"/>
  <c r="C5" i="27"/>
  <c r="I5" i="27" s="1"/>
  <c r="B5" i="27"/>
  <c r="F44" i="50"/>
  <c r="I44" i="50" s="1"/>
  <c r="F43" i="50"/>
  <c r="F42" i="50"/>
  <c r="K20" i="50" s="1"/>
  <c r="F41" i="50"/>
  <c r="I41" i="50" s="1"/>
  <c r="F40" i="50"/>
  <c r="I40" i="50" s="1"/>
  <c r="F39" i="50"/>
  <c r="M39" i="50" s="1"/>
  <c r="F38" i="50"/>
  <c r="K16" i="50" s="1"/>
  <c r="F37" i="50"/>
  <c r="K15" i="50" s="1"/>
  <c r="F36" i="50"/>
  <c r="I36" i="50" s="1"/>
  <c r="F35" i="50"/>
  <c r="M35" i="50" s="1"/>
  <c r="F34" i="50"/>
  <c r="I34" i="50" s="1"/>
  <c r="F33" i="50"/>
  <c r="F32" i="50"/>
  <c r="M32" i="50" s="1"/>
  <c r="F31" i="50"/>
  <c r="F30" i="50"/>
  <c r="I30" i="50" s="1"/>
  <c r="F29" i="50"/>
  <c r="M29" i="50" s="1"/>
  <c r="F28" i="50"/>
  <c r="F27" i="50"/>
  <c r="I27" i="50" s="1"/>
  <c r="F22" i="50"/>
  <c r="I22" i="50" s="1"/>
  <c r="F21" i="50"/>
  <c r="I21" i="50" s="1"/>
  <c r="F20" i="50"/>
  <c r="I20" i="50" s="1"/>
  <c r="F19" i="50"/>
  <c r="I19" i="50" s="1"/>
  <c r="F18" i="50"/>
  <c r="F17" i="50"/>
  <c r="M17" i="50" s="1"/>
  <c r="F16" i="50"/>
  <c r="M16" i="50" s="1"/>
  <c r="F15" i="50"/>
  <c r="F14" i="50"/>
  <c r="I14" i="50" s="1"/>
  <c r="F13" i="50"/>
  <c r="M13" i="50" s="1"/>
  <c r="K12" i="50"/>
  <c r="F12" i="50"/>
  <c r="M12" i="50" s="1"/>
  <c r="F11" i="50"/>
  <c r="F10" i="50"/>
  <c r="M10" i="50" s="1"/>
  <c r="F9" i="50"/>
  <c r="M9" i="50" s="1"/>
  <c r="F8" i="50"/>
  <c r="F7" i="50"/>
  <c r="F6" i="50"/>
  <c r="M6" i="50" s="1"/>
  <c r="F5" i="50"/>
  <c r="M5" i="50" s="1"/>
  <c r="B26" i="26"/>
  <c r="D26" i="26" s="1"/>
  <c r="B14" i="26"/>
  <c r="D14" i="26" s="1"/>
  <c r="G7" i="25"/>
  <c r="O7" i="25" s="1"/>
  <c r="F7" i="25"/>
  <c r="N7" i="25" s="1"/>
  <c r="E7" i="25"/>
  <c r="M7" i="25" s="1"/>
  <c r="D7" i="25"/>
  <c r="L7" i="25" s="1"/>
  <c r="C7" i="25"/>
  <c r="K7" i="25" s="1"/>
  <c r="B7" i="25"/>
  <c r="J7" i="25" s="1"/>
  <c r="C12" i="24"/>
  <c r="I12" i="24" s="1"/>
  <c r="B12" i="24"/>
  <c r="C9" i="24"/>
  <c r="F9" i="24" s="1"/>
  <c r="B9" i="24"/>
  <c r="C6" i="24"/>
  <c r="I6" i="24" s="1"/>
  <c r="B6" i="24"/>
  <c r="H6" i="24" s="1"/>
  <c r="C3" i="24"/>
  <c r="F3" i="24" s="1"/>
  <c r="B3" i="24"/>
  <c r="E5" i="21"/>
  <c r="L5" i="21" s="1"/>
  <c r="D5" i="21"/>
  <c r="K5" i="21" s="1"/>
  <c r="C5" i="21"/>
  <c r="J5" i="21" s="1"/>
  <c r="B5" i="21"/>
  <c r="I5" i="21" s="1"/>
  <c r="F4" i="21"/>
  <c r="M4" i="21" s="1"/>
  <c r="F3" i="21"/>
  <c r="M3" i="21" s="1"/>
  <c r="D13" i="55"/>
  <c r="I13" i="55" s="1"/>
  <c r="C13" i="55"/>
  <c r="H13" i="55" s="1"/>
  <c r="B13" i="55"/>
  <c r="G13" i="55" s="1"/>
  <c r="E12" i="55"/>
  <c r="J12" i="55" s="1"/>
  <c r="E11" i="55"/>
  <c r="J11" i="55" s="1"/>
  <c r="E10" i="55"/>
  <c r="J10" i="55" s="1"/>
  <c r="E9" i="55"/>
  <c r="J9" i="55" s="1"/>
  <c r="E8" i="55"/>
  <c r="J8" i="55" s="1"/>
  <c r="E7" i="55"/>
  <c r="C8" i="20"/>
  <c r="I8" i="20" s="1"/>
  <c r="B8" i="20"/>
  <c r="H8" i="20" s="1"/>
  <c r="I6" i="20"/>
  <c r="H6" i="20"/>
  <c r="I5" i="20"/>
  <c r="H5" i="20"/>
  <c r="I4" i="20"/>
  <c r="I7" i="20" s="1"/>
  <c r="H4" i="20"/>
  <c r="H7" i="20" s="1"/>
  <c r="C10" i="54"/>
  <c r="B10" i="54"/>
  <c r="C7" i="54"/>
  <c r="F7" i="54" s="1"/>
  <c r="B7" i="54"/>
  <c r="H7" i="54" s="1"/>
  <c r="C19" i="18"/>
  <c r="G19" i="18" s="1"/>
  <c r="B19" i="18"/>
  <c r="F19" i="18" s="1"/>
  <c r="D18" i="18"/>
  <c r="D17" i="18"/>
  <c r="D16" i="18"/>
  <c r="H16" i="18" s="1"/>
  <c r="D15" i="18"/>
  <c r="J15" i="18" s="1"/>
  <c r="D14" i="18"/>
  <c r="J14" i="18" s="1"/>
  <c r="D13" i="18"/>
  <c r="D12" i="18"/>
  <c r="H12" i="18" s="1"/>
  <c r="C10" i="18"/>
  <c r="G10" i="18" s="1"/>
  <c r="B10" i="18"/>
  <c r="F10" i="18" s="1"/>
  <c r="D9" i="18"/>
  <c r="D8" i="18"/>
  <c r="D7" i="18"/>
  <c r="H7" i="18" s="1"/>
  <c r="D6" i="18"/>
  <c r="J6" i="18" s="1"/>
  <c r="D5" i="18"/>
  <c r="J5" i="18" s="1"/>
  <c r="E9" i="17"/>
  <c r="D9" i="17"/>
  <c r="C9" i="17"/>
  <c r="B9" i="17"/>
  <c r="F8" i="17"/>
  <c r="L8" i="17" s="1"/>
  <c r="F7" i="17"/>
  <c r="N7" i="17" s="1"/>
  <c r="F6" i="17"/>
  <c r="N6" i="17" s="1"/>
  <c r="F5" i="17"/>
  <c r="F4" i="17"/>
  <c r="L4" i="17" s="1"/>
  <c r="D13" i="56"/>
  <c r="J13" i="56" s="1"/>
  <c r="C13" i="56"/>
  <c r="I13" i="56" s="1"/>
  <c r="B13" i="56"/>
  <c r="H13" i="56" s="1"/>
  <c r="D6" i="56"/>
  <c r="J6" i="56" s="1"/>
  <c r="C6" i="56"/>
  <c r="I6" i="56" s="1"/>
  <c r="B6" i="56"/>
  <c r="H6" i="56" s="1"/>
  <c r="E12" i="14"/>
  <c r="K12" i="14" s="1"/>
  <c r="D12" i="14"/>
  <c r="J12" i="14" s="1"/>
  <c r="C12" i="14"/>
  <c r="I12" i="14" s="1"/>
  <c r="B12" i="14"/>
  <c r="H12" i="14" s="1"/>
  <c r="F11" i="14"/>
  <c r="N11" i="14" s="1"/>
  <c r="F10" i="14"/>
  <c r="L10" i="14" s="1"/>
  <c r="F9" i="14"/>
  <c r="N9" i="14" s="1"/>
  <c r="F8" i="14"/>
  <c r="N8" i="14" s="1"/>
  <c r="F7" i="14"/>
  <c r="F6" i="14"/>
  <c r="L6" i="14" s="1"/>
  <c r="F5" i="14"/>
  <c r="N5" i="14" s="1"/>
  <c r="E7" i="13"/>
  <c r="K7" i="13" s="1"/>
  <c r="D7" i="13"/>
  <c r="J7" i="13" s="1"/>
  <c r="C7" i="13"/>
  <c r="I7" i="13" s="1"/>
  <c r="B7" i="13"/>
  <c r="H7" i="13" s="1"/>
  <c r="F6" i="13"/>
  <c r="L6" i="13" s="1"/>
  <c r="F5" i="13"/>
  <c r="L5" i="13" s="1"/>
  <c r="F4" i="13"/>
  <c r="L4" i="13" s="1"/>
  <c r="F3" i="13"/>
  <c r="L3" i="13" s="1"/>
  <c r="F7" i="12"/>
  <c r="L7" i="12" s="1"/>
  <c r="E7" i="12"/>
  <c r="K7" i="12" s="1"/>
  <c r="D7" i="12"/>
  <c r="J7" i="12" s="1"/>
  <c r="C7" i="12"/>
  <c r="I7" i="12" s="1"/>
  <c r="G6" i="12"/>
  <c r="M6" i="12" s="1"/>
  <c r="G5" i="12"/>
  <c r="M5" i="12" s="1"/>
  <c r="G4" i="12"/>
  <c r="M4" i="12" s="1"/>
  <c r="G3" i="12"/>
  <c r="F19" i="11"/>
  <c r="I46" i="9"/>
  <c r="S46" i="9" s="1"/>
  <c r="H46" i="9"/>
  <c r="R46" i="9" s="1"/>
  <c r="G46" i="9"/>
  <c r="Q46" i="9" s="1"/>
  <c r="F46" i="9"/>
  <c r="P46" i="9" s="1"/>
  <c r="E46" i="9"/>
  <c r="O46" i="9" s="1"/>
  <c r="D46" i="9"/>
  <c r="N46" i="9" s="1"/>
  <c r="C46" i="9"/>
  <c r="M46" i="9" s="1"/>
  <c r="B46" i="9"/>
  <c r="L46" i="9" s="1"/>
  <c r="I44" i="9"/>
  <c r="AC17" i="9" s="1"/>
  <c r="H44" i="9"/>
  <c r="R44" i="9" s="1"/>
  <c r="G44" i="9"/>
  <c r="F44" i="9"/>
  <c r="P44" i="9" s="1"/>
  <c r="E44" i="9"/>
  <c r="O44" i="9" s="1"/>
  <c r="D44" i="9"/>
  <c r="N44" i="9" s="1"/>
  <c r="C44" i="9"/>
  <c r="W17" i="9" s="1"/>
  <c r="B44" i="9"/>
  <c r="L44" i="9" s="1"/>
  <c r="J43" i="9"/>
  <c r="T43" i="9" s="1"/>
  <c r="J42" i="9"/>
  <c r="T42" i="9" s="1"/>
  <c r="J41" i="9"/>
  <c r="I39" i="9"/>
  <c r="AC12" i="9" s="1"/>
  <c r="H39" i="9"/>
  <c r="G39" i="9"/>
  <c r="Q39" i="9" s="1"/>
  <c r="F39" i="9"/>
  <c r="P39" i="9" s="1"/>
  <c r="E39" i="9"/>
  <c r="O39" i="9" s="1"/>
  <c r="D39" i="9"/>
  <c r="C39" i="9"/>
  <c r="M39" i="9" s="1"/>
  <c r="B39" i="9"/>
  <c r="L39" i="9" s="1"/>
  <c r="J38" i="9"/>
  <c r="T38" i="9" s="1"/>
  <c r="J37" i="9"/>
  <c r="T37" i="9" s="1"/>
  <c r="J36" i="9"/>
  <c r="I34" i="9"/>
  <c r="S34" i="9" s="1"/>
  <c r="H34" i="9"/>
  <c r="G34" i="9"/>
  <c r="Q34" i="9" s="1"/>
  <c r="F34" i="9"/>
  <c r="Z6" i="9" s="1"/>
  <c r="E34" i="9"/>
  <c r="O34" i="9" s="1"/>
  <c r="D34" i="9"/>
  <c r="C34" i="9"/>
  <c r="B34" i="9"/>
  <c r="J33" i="9"/>
  <c r="T33" i="9" s="1"/>
  <c r="J32" i="9"/>
  <c r="T32" i="9" s="1"/>
  <c r="J31" i="9"/>
  <c r="T31" i="9" s="1"/>
  <c r="J30" i="9"/>
  <c r="T30" i="9" s="1"/>
  <c r="I22" i="9"/>
  <c r="S22" i="9" s="1"/>
  <c r="H22" i="9"/>
  <c r="R22" i="9" s="1"/>
  <c r="G22" i="9"/>
  <c r="Q22" i="9" s="1"/>
  <c r="F22" i="9"/>
  <c r="E22" i="9"/>
  <c r="D22" i="9"/>
  <c r="N22" i="9" s="1"/>
  <c r="C22" i="9"/>
  <c r="M22" i="9" s="1"/>
  <c r="B22" i="9"/>
  <c r="I20" i="9"/>
  <c r="S20" i="9" s="1"/>
  <c r="H20" i="9"/>
  <c r="R20" i="9" s="1"/>
  <c r="G20" i="9"/>
  <c r="Q20" i="9" s="1"/>
  <c r="F20" i="9"/>
  <c r="P20" i="9" s="1"/>
  <c r="E20" i="9"/>
  <c r="O20" i="9" s="1"/>
  <c r="D20" i="9"/>
  <c r="N20" i="9" s="1"/>
  <c r="C20" i="9"/>
  <c r="B20" i="9"/>
  <c r="L20" i="9" s="1"/>
  <c r="J19" i="9"/>
  <c r="T19" i="9" s="1"/>
  <c r="J18" i="9"/>
  <c r="T18" i="9" s="1"/>
  <c r="Y17" i="9"/>
  <c r="X17" i="9"/>
  <c r="J17" i="9"/>
  <c r="I15" i="9"/>
  <c r="H15" i="9"/>
  <c r="R15" i="9" s="1"/>
  <c r="G15" i="9"/>
  <c r="Q15" i="9" s="1"/>
  <c r="F15" i="9"/>
  <c r="E15" i="9"/>
  <c r="D15" i="9"/>
  <c r="AH15" i="9" s="1"/>
  <c r="C15" i="9"/>
  <c r="M15" i="9" s="1"/>
  <c r="B15" i="9"/>
  <c r="J14" i="9"/>
  <c r="T14" i="9" s="1"/>
  <c r="J13" i="9"/>
  <c r="T13" i="9" s="1"/>
  <c r="W12" i="9"/>
  <c r="J12" i="9"/>
  <c r="T12" i="9" s="1"/>
  <c r="I10" i="9"/>
  <c r="AM10" i="9" s="1"/>
  <c r="H10" i="9"/>
  <c r="G10" i="9"/>
  <c r="Q10" i="9" s="1"/>
  <c r="F10" i="9"/>
  <c r="AJ10" i="9" s="1"/>
  <c r="E10" i="9"/>
  <c r="AI10" i="9" s="1"/>
  <c r="D10" i="9"/>
  <c r="C10" i="9"/>
  <c r="B10" i="9"/>
  <c r="L10" i="9" s="1"/>
  <c r="J9" i="9"/>
  <c r="T9" i="9" s="1"/>
  <c r="J8" i="9"/>
  <c r="T8" i="9" s="1"/>
  <c r="J7" i="9"/>
  <c r="W6" i="9"/>
  <c r="J6" i="9"/>
  <c r="T6" i="9" s="1"/>
  <c r="I46" i="7"/>
  <c r="S46" i="7" s="1"/>
  <c r="H46" i="7"/>
  <c r="R46" i="7" s="1"/>
  <c r="G46" i="7"/>
  <c r="Q46" i="7" s="1"/>
  <c r="F46" i="7"/>
  <c r="P46" i="7" s="1"/>
  <c r="E46" i="7"/>
  <c r="O46" i="7" s="1"/>
  <c r="D46" i="7"/>
  <c r="N46" i="7" s="1"/>
  <c r="C46" i="7"/>
  <c r="M46" i="7" s="1"/>
  <c r="B46" i="7"/>
  <c r="L46" i="7" s="1"/>
  <c r="I44" i="7"/>
  <c r="AC17" i="7" s="1"/>
  <c r="H44" i="7"/>
  <c r="R44" i="7" s="1"/>
  <c r="G44" i="7"/>
  <c r="Q44" i="7" s="1"/>
  <c r="F44" i="7"/>
  <c r="Z17" i="7" s="1"/>
  <c r="E44" i="7"/>
  <c r="Y17" i="7" s="1"/>
  <c r="D44" i="7"/>
  <c r="N44" i="7" s="1"/>
  <c r="C44" i="7"/>
  <c r="B44" i="7"/>
  <c r="V17" i="7" s="1"/>
  <c r="J43" i="7"/>
  <c r="T43" i="7" s="1"/>
  <c r="J42" i="7"/>
  <c r="T42" i="7" s="1"/>
  <c r="J41" i="7"/>
  <c r="T41" i="7" s="1"/>
  <c r="I39" i="7"/>
  <c r="S39" i="7" s="1"/>
  <c r="H39" i="7"/>
  <c r="R39" i="7" s="1"/>
  <c r="G39" i="7"/>
  <c r="F39" i="7"/>
  <c r="Z12" i="7" s="1"/>
  <c r="E39" i="7"/>
  <c r="O39" i="7" s="1"/>
  <c r="D39" i="7"/>
  <c r="N39" i="7" s="1"/>
  <c r="C39" i="7"/>
  <c r="B39" i="7"/>
  <c r="L39" i="7" s="1"/>
  <c r="J38" i="7"/>
  <c r="T38" i="7" s="1"/>
  <c r="J37" i="7"/>
  <c r="T37" i="7" s="1"/>
  <c r="J36" i="7"/>
  <c r="I34" i="7"/>
  <c r="AC6" i="7" s="1"/>
  <c r="H34" i="7"/>
  <c r="R34" i="7" s="1"/>
  <c r="G34" i="7"/>
  <c r="F34" i="7"/>
  <c r="Z6" i="7" s="1"/>
  <c r="E34" i="7"/>
  <c r="O34" i="7" s="1"/>
  <c r="D34" i="7"/>
  <c r="N34" i="7" s="1"/>
  <c r="C34" i="7"/>
  <c r="B34" i="7"/>
  <c r="V6" i="7" s="1"/>
  <c r="J33" i="7"/>
  <c r="T33" i="7" s="1"/>
  <c r="J32" i="7"/>
  <c r="T32" i="7" s="1"/>
  <c r="J31" i="7"/>
  <c r="T31" i="7" s="1"/>
  <c r="J30" i="7"/>
  <c r="T30" i="7" s="1"/>
  <c r="I22" i="7"/>
  <c r="H22" i="7"/>
  <c r="R22" i="7" s="1"/>
  <c r="G22" i="7"/>
  <c r="Q22" i="7" s="1"/>
  <c r="F22" i="7"/>
  <c r="P22" i="7" s="1"/>
  <c r="E22" i="7"/>
  <c r="D22" i="7"/>
  <c r="C22" i="7"/>
  <c r="M22" i="7" s="1"/>
  <c r="B22" i="7"/>
  <c r="L22" i="7" s="1"/>
  <c r="I20" i="7"/>
  <c r="S20" i="7" s="1"/>
  <c r="H20" i="7"/>
  <c r="R20" i="7" s="1"/>
  <c r="G20" i="7"/>
  <c r="Q20" i="7" s="1"/>
  <c r="F20" i="7"/>
  <c r="P20" i="7" s="1"/>
  <c r="E20" i="7"/>
  <c r="O20" i="7" s="1"/>
  <c r="D20" i="7"/>
  <c r="N20" i="7" s="1"/>
  <c r="C20" i="7"/>
  <c r="B20" i="7"/>
  <c r="L20" i="7" s="1"/>
  <c r="J19" i="7"/>
  <c r="T19" i="7" s="1"/>
  <c r="J18" i="7"/>
  <c r="X17" i="7"/>
  <c r="J17" i="7"/>
  <c r="I15" i="7"/>
  <c r="H15" i="7"/>
  <c r="R15" i="7" s="1"/>
  <c r="G15" i="7"/>
  <c r="AK15" i="7" s="1"/>
  <c r="F15" i="7"/>
  <c r="E15" i="7"/>
  <c r="D15" i="7"/>
  <c r="C15" i="7"/>
  <c r="M15" i="7" s="1"/>
  <c r="B15" i="7"/>
  <c r="L15" i="7" s="1"/>
  <c r="J14" i="7"/>
  <c r="T14" i="7" s="1"/>
  <c r="J13" i="7"/>
  <c r="T13" i="7" s="1"/>
  <c r="AC12" i="7"/>
  <c r="Y12" i="7"/>
  <c r="J12" i="7"/>
  <c r="T12" i="7" s="1"/>
  <c r="I10" i="7"/>
  <c r="S10" i="7" s="1"/>
  <c r="H10" i="7"/>
  <c r="R10" i="7" s="1"/>
  <c r="G10" i="7"/>
  <c r="F10" i="7"/>
  <c r="F23" i="7" s="1"/>
  <c r="AJ23" i="7" s="1"/>
  <c r="E10" i="7"/>
  <c r="O10" i="7" s="1"/>
  <c r="D10" i="7"/>
  <c r="N10" i="7" s="1"/>
  <c r="C10" i="7"/>
  <c r="B10" i="7"/>
  <c r="L10" i="7" s="1"/>
  <c r="J9" i="7"/>
  <c r="T9" i="7" s="1"/>
  <c r="T8" i="7"/>
  <c r="J8" i="7"/>
  <c r="J7" i="7"/>
  <c r="T7" i="7" s="1"/>
  <c r="J6" i="7"/>
  <c r="H47" i="5"/>
  <c r="Q47" i="5" s="1"/>
  <c r="G47" i="5"/>
  <c r="P47" i="5" s="1"/>
  <c r="F47" i="5"/>
  <c r="O47" i="5" s="1"/>
  <c r="E47" i="5"/>
  <c r="N47" i="5" s="1"/>
  <c r="D47" i="5"/>
  <c r="M47" i="5" s="1"/>
  <c r="C47" i="5"/>
  <c r="L47" i="5" s="1"/>
  <c r="B47" i="5"/>
  <c r="K47" i="5" s="1"/>
  <c r="H45" i="5"/>
  <c r="Q45" i="5" s="1"/>
  <c r="G45" i="5"/>
  <c r="P45" i="5" s="1"/>
  <c r="F45" i="5"/>
  <c r="O45" i="5" s="1"/>
  <c r="E45" i="5"/>
  <c r="N45" i="5" s="1"/>
  <c r="D45" i="5"/>
  <c r="V17" i="5" s="1"/>
  <c r="C45" i="5"/>
  <c r="U17" i="5" s="1"/>
  <c r="B45" i="5"/>
  <c r="K45" i="5" s="1"/>
  <c r="I44" i="5"/>
  <c r="R44" i="5" s="1"/>
  <c r="I43" i="5"/>
  <c r="R43" i="5" s="1"/>
  <c r="I42" i="5"/>
  <c r="H40" i="5"/>
  <c r="Q40" i="5" s="1"/>
  <c r="G40" i="5"/>
  <c r="P40" i="5" s="1"/>
  <c r="F40" i="5"/>
  <c r="O40" i="5" s="1"/>
  <c r="E40" i="5"/>
  <c r="D40" i="5"/>
  <c r="M40" i="5" s="1"/>
  <c r="C40" i="5"/>
  <c r="L40" i="5" s="1"/>
  <c r="B40" i="5"/>
  <c r="T12" i="5" s="1"/>
  <c r="I39" i="5"/>
  <c r="R39" i="5" s="1"/>
  <c r="I38" i="5"/>
  <c r="R38" i="5" s="1"/>
  <c r="I37" i="5"/>
  <c r="R37" i="5" s="1"/>
  <c r="H35" i="5"/>
  <c r="Q35" i="5" s="1"/>
  <c r="G35" i="5"/>
  <c r="Y6" i="5" s="1"/>
  <c r="F35" i="5"/>
  <c r="X6" i="5" s="1"/>
  <c r="E35" i="5"/>
  <c r="W6" i="5" s="1"/>
  <c r="D35" i="5"/>
  <c r="V6" i="5" s="1"/>
  <c r="C35" i="5"/>
  <c r="U6" i="5" s="1"/>
  <c r="B35" i="5"/>
  <c r="T6" i="5" s="1"/>
  <c r="I34" i="5"/>
  <c r="R34" i="5" s="1"/>
  <c r="I33" i="5"/>
  <c r="R33" i="5" s="1"/>
  <c r="I32" i="5"/>
  <c r="R32" i="5" s="1"/>
  <c r="I31" i="5"/>
  <c r="R31" i="5" s="1"/>
  <c r="H22" i="5"/>
  <c r="G22" i="5"/>
  <c r="P22" i="5" s="1"/>
  <c r="F22" i="5"/>
  <c r="E22" i="5"/>
  <c r="D22" i="5"/>
  <c r="M22" i="5" s="1"/>
  <c r="C22" i="5"/>
  <c r="B22" i="5"/>
  <c r="K22" i="5" s="1"/>
  <c r="H20" i="5"/>
  <c r="Q20" i="5" s="1"/>
  <c r="G20" i="5"/>
  <c r="P20" i="5" s="1"/>
  <c r="F20" i="5"/>
  <c r="O20" i="5" s="1"/>
  <c r="E20" i="5"/>
  <c r="N20" i="5" s="1"/>
  <c r="D20" i="5"/>
  <c r="M20" i="5" s="1"/>
  <c r="C20" i="5"/>
  <c r="L20" i="5" s="1"/>
  <c r="B20" i="5"/>
  <c r="K20" i="5" s="1"/>
  <c r="I19" i="5"/>
  <c r="R19" i="5" s="1"/>
  <c r="I18" i="5"/>
  <c r="R18" i="5" s="1"/>
  <c r="I17" i="5"/>
  <c r="H15" i="5"/>
  <c r="G15" i="5"/>
  <c r="F15" i="5"/>
  <c r="O15" i="5" s="1"/>
  <c r="E15" i="5"/>
  <c r="N15" i="5" s="1"/>
  <c r="D15" i="5"/>
  <c r="C15" i="5"/>
  <c r="B15" i="5"/>
  <c r="K15" i="5" s="1"/>
  <c r="I14" i="5"/>
  <c r="R14" i="5" s="1"/>
  <c r="I13" i="5"/>
  <c r="V12" i="5"/>
  <c r="I12" i="5"/>
  <c r="R12" i="5" s="1"/>
  <c r="H10" i="5"/>
  <c r="G10" i="5"/>
  <c r="F10" i="5"/>
  <c r="O10" i="5" s="1"/>
  <c r="E10" i="5"/>
  <c r="D10" i="5"/>
  <c r="C10" i="5"/>
  <c r="B10" i="5"/>
  <c r="K10" i="5" s="1"/>
  <c r="I9" i="5"/>
  <c r="R9" i="5" s="1"/>
  <c r="I8" i="5"/>
  <c r="R8" i="5" s="1"/>
  <c r="I7" i="5"/>
  <c r="R7" i="5" s="1"/>
  <c r="Z6" i="5"/>
  <c r="I6" i="5"/>
  <c r="R6" i="5" s="1"/>
  <c r="F9" i="52"/>
  <c r="E9" i="52"/>
  <c r="D9" i="52"/>
  <c r="C9" i="52"/>
  <c r="E10" i="4"/>
  <c r="D10" i="4"/>
  <c r="C10" i="4"/>
  <c r="B10" i="4"/>
  <c r="E76" i="62"/>
  <c r="D76" i="62"/>
  <c r="E64" i="62"/>
  <c r="E60" i="88" s="1"/>
  <c r="E23" i="88"/>
  <c r="E13" i="62"/>
  <c r="D9" i="88"/>
  <c r="F60" i="68"/>
  <c r="F59" i="68"/>
  <c r="E59" i="68"/>
  <c r="E53" i="68"/>
  <c r="E51" i="68"/>
  <c r="F17" i="68"/>
  <c r="E17" i="68"/>
  <c r="F13" i="68"/>
  <c r="E13" i="68"/>
  <c r="F9" i="68"/>
  <c r="E9" i="68"/>
  <c r="K206" i="66"/>
  <c r="I206" i="66"/>
  <c r="K203" i="66"/>
  <c r="I203" i="66"/>
  <c r="I202" i="66"/>
  <c r="K191" i="66"/>
  <c r="I191" i="66"/>
  <c r="K178" i="66"/>
  <c r="I178" i="66"/>
  <c r="K173" i="66"/>
  <c r="K172" i="66"/>
  <c r="K168" i="66"/>
  <c r="I168" i="66"/>
  <c r="K164" i="66"/>
  <c r="I164" i="66"/>
  <c r="K157" i="66"/>
  <c r="I157" i="66"/>
  <c r="K152" i="66"/>
  <c r="I143" i="66"/>
  <c r="J140" i="66"/>
  <c r="E140" i="66"/>
  <c r="E139" i="66"/>
  <c r="J138" i="66"/>
  <c r="I137" i="66"/>
  <c r="J136" i="66"/>
  <c r="I135" i="66"/>
  <c r="I133" i="66"/>
  <c r="I131" i="66"/>
  <c r="I126" i="66"/>
  <c r="E125" i="66"/>
  <c r="I122" i="66"/>
  <c r="I120" i="66"/>
  <c r="I118" i="66"/>
  <c r="I116" i="66"/>
  <c r="I114" i="66"/>
  <c r="I112" i="66"/>
  <c r="I110" i="66"/>
  <c r="I108" i="66"/>
  <c r="J107" i="66"/>
  <c r="I106" i="66"/>
  <c r="E107" i="66"/>
  <c r="E106" i="66"/>
  <c r="I104" i="66"/>
  <c r="I102" i="66"/>
  <c r="I93" i="66"/>
  <c r="I91" i="66"/>
  <c r="J88" i="66"/>
  <c r="E88" i="66"/>
  <c r="E87" i="66"/>
  <c r="I85" i="66"/>
  <c r="I83" i="66"/>
  <c r="I81" i="66"/>
  <c r="I79" i="66"/>
  <c r="I77" i="66"/>
  <c r="J74" i="66"/>
  <c r="E74" i="66"/>
  <c r="E73" i="66"/>
  <c r="E72" i="66"/>
  <c r="E71" i="66"/>
  <c r="I69" i="66"/>
  <c r="I67" i="66"/>
  <c r="I62" i="66"/>
  <c r="I60" i="66"/>
  <c r="I58" i="66"/>
  <c r="I56" i="66"/>
  <c r="I54" i="66"/>
  <c r="J51" i="66"/>
  <c r="E51" i="66"/>
  <c r="E50" i="66"/>
  <c r="I48" i="66"/>
  <c r="I46" i="66"/>
  <c r="I44" i="66"/>
  <c r="I42" i="66"/>
  <c r="I40" i="66"/>
  <c r="I38" i="66"/>
  <c r="I36" i="66"/>
  <c r="H31" i="66"/>
  <c r="H29" i="66"/>
  <c r="J28" i="66"/>
  <c r="H25" i="66"/>
  <c r="H23" i="66"/>
  <c r="H21" i="66"/>
  <c r="H19" i="66"/>
  <c r="H17" i="66"/>
  <c r="H15" i="66"/>
  <c r="J12" i="66"/>
  <c r="E12" i="66"/>
  <c r="Q10" i="60"/>
  <c r="Q9" i="60"/>
  <c r="Q8" i="60"/>
  <c r="Q7" i="60"/>
  <c r="Q6" i="60"/>
  <c r="Q5" i="60"/>
  <c r="AM1089" i="71"/>
  <c r="AL1089" i="71"/>
  <c r="AM1086" i="71"/>
  <c r="AL1086" i="71"/>
  <c r="AM1081" i="71"/>
  <c r="AL1081" i="71"/>
  <c r="X1068" i="71"/>
  <c r="N1068" i="71"/>
  <c r="N1037" i="71"/>
  <c r="AD1223" i="86" s="1"/>
  <c r="J1037" i="71"/>
  <c r="Z1223" i="86" s="1"/>
  <c r="V1223" i="86"/>
  <c r="R1223" i="86"/>
  <c r="N1223" i="86"/>
  <c r="J1223" i="86"/>
  <c r="AD948" i="71"/>
  <c r="Z948" i="71"/>
  <c r="V948" i="71"/>
  <c r="R948" i="71"/>
  <c r="N948" i="71"/>
  <c r="J948" i="71"/>
  <c r="X936" i="71"/>
  <c r="X1124" i="86" s="1"/>
  <c r="N936" i="71"/>
  <c r="N1124" i="86" s="1"/>
  <c r="AO880" i="71"/>
  <c r="AM880" i="71"/>
  <c r="AL880" i="71"/>
  <c r="AO877" i="71"/>
  <c r="AM877" i="71"/>
  <c r="AL877" i="71"/>
  <c r="AO874" i="71"/>
  <c r="AM874" i="71"/>
  <c r="AL874" i="71"/>
  <c r="X841" i="71"/>
  <c r="X843" i="71" s="1"/>
  <c r="N841" i="71"/>
  <c r="AC924" i="86"/>
  <c r="AC918" i="86"/>
  <c r="AC916" i="86"/>
  <c r="AC798" i="71"/>
  <c r="AO792" i="71"/>
  <c r="AC794" i="71"/>
  <c r="AM787" i="71" s="1"/>
  <c r="AC793" i="71"/>
  <c r="AD1242" i="71"/>
  <c r="AD1241" i="71"/>
  <c r="AD1240" i="71"/>
  <c r="AD1238" i="71"/>
  <c r="AD1236" i="71"/>
  <c r="AD1235" i="71"/>
  <c r="AD1234" i="71"/>
  <c r="AD1233" i="71"/>
  <c r="AD1451" i="86" s="1"/>
  <c r="AD1232" i="71"/>
  <c r="AD1229" i="71"/>
  <c r="AD1228" i="71"/>
  <c r="AD1446" i="86" s="1"/>
  <c r="AD1227" i="71"/>
  <c r="AD1226" i="71"/>
  <c r="AD1225" i="71"/>
  <c r="AD1224" i="71"/>
  <c r="AD1442" i="86" s="1"/>
  <c r="AD1219" i="71"/>
  <c r="AD1218" i="71"/>
  <c r="AD1217" i="71"/>
  <c r="AD1213" i="71"/>
  <c r="AD1212" i="71"/>
  <c r="AD1430" i="86" s="1"/>
  <c r="AD1211" i="71"/>
  <c r="AD1210" i="71"/>
  <c r="AD1209" i="71"/>
  <c r="AD1207" i="71"/>
  <c r="AD1206" i="71"/>
  <c r="AD1205" i="71"/>
  <c r="AD1204" i="71"/>
  <c r="AD1203" i="71"/>
  <c r="AD1202" i="71"/>
  <c r="R785" i="71"/>
  <c r="AD761" i="71"/>
  <c r="Z761" i="71"/>
  <c r="V761" i="71"/>
  <c r="R761" i="71"/>
  <c r="N761" i="71"/>
  <c r="J761" i="71"/>
  <c r="AM741" i="71"/>
  <c r="AL741" i="71"/>
  <c r="AM738" i="71"/>
  <c r="AL738" i="71"/>
  <c r="AM735" i="71"/>
  <c r="AL735" i="71"/>
  <c r="Z734" i="71"/>
  <c r="Z824" i="86" s="1"/>
  <c r="S734" i="71"/>
  <c r="S824" i="86" s="1"/>
  <c r="L734" i="71"/>
  <c r="L824" i="86" s="1"/>
  <c r="AD716" i="71"/>
  <c r="AO709" i="71" s="1"/>
  <c r="Z716" i="71"/>
  <c r="V716" i="71"/>
  <c r="R716" i="71"/>
  <c r="N716" i="71"/>
  <c r="AM708" i="71"/>
  <c r="AM707" i="71"/>
  <c r="X694" i="71"/>
  <c r="N694" i="71"/>
  <c r="AO687" i="71" s="1"/>
  <c r="T681" i="71"/>
  <c r="M681" i="71"/>
  <c r="AA680" i="71"/>
  <c r="AA679" i="71"/>
  <c r="AO672" i="71" s="1"/>
  <c r="AA678" i="71"/>
  <c r="AA677" i="71"/>
  <c r="AA676" i="71"/>
  <c r="AA675" i="71"/>
  <c r="AO668" i="71" s="1"/>
  <c r="AO667" i="71"/>
  <c r="T672" i="71"/>
  <c r="M672" i="71"/>
  <c r="AA671" i="71"/>
  <c r="AA670" i="71"/>
  <c r="AA669" i="71"/>
  <c r="AA668" i="71"/>
  <c r="AO662" i="71" s="1"/>
  <c r="AA667" i="71"/>
  <c r="X657" i="71"/>
  <c r="S657" i="71"/>
  <c r="N657" i="71"/>
  <c r="I657" i="71"/>
  <c r="AC656" i="71"/>
  <c r="AO649" i="71" s="1"/>
  <c r="AC655" i="71"/>
  <c r="AC654" i="71"/>
  <c r="AC653" i="71"/>
  <c r="AC652" i="71"/>
  <c r="AO645" i="71" s="1"/>
  <c r="Z637" i="71"/>
  <c r="S637" i="71"/>
  <c r="L637" i="71"/>
  <c r="Z626" i="71"/>
  <c r="AK619" i="71" s="1"/>
  <c r="S626" i="71"/>
  <c r="L626" i="71"/>
  <c r="AI619" i="71" s="1"/>
  <c r="X605" i="71"/>
  <c r="S605" i="71"/>
  <c r="N605" i="71"/>
  <c r="I605" i="71"/>
  <c r="AC604" i="71"/>
  <c r="AC603" i="71"/>
  <c r="AC602" i="71"/>
  <c r="AC601" i="71"/>
  <c r="AC600" i="71"/>
  <c r="AC599" i="71"/>
  <c r="AO592" i="71" s="1"/>
  <c r="AC598" i="71"/>
  <c r="Y584" i="71"/>
  <c r="U584" i="71"/>
  <c r="Q584" i="71"/>
  <c r="L584" i="71"/>
  <c r="AC583" i="71"/>
  <c r="AC582" i="71"/>
  <c r="AC581" i="71"/>
  <c r="AC580" i="71"/>
  <c r="Z574" i="71"/>
  <c r="V574" i="71"/>
  <c r="R574" i="71"/>
  <c r="N574" i="71"/>
  <c r="AD573" i="71"/>
  <c r="AD572" i="71"/>
  <c r="AD571" i="71"/>
  <c r="AD570" i="71"/>
  <c r="AM563" i="71" s="1"/>
  <c r="AC559" i="71"/>
  <c r="AC629" i="86" s="1"/>
  <c r="AY493" i="71"/>
  <c r="AN516" i="71"/>
  <c r="AW493" i="71"/>
  <c r="AK516" i="71"/>
  <c r="AJ516" i="71"/>
  <c r="AQ515" i="71"/>
  <c r="AQ513" i="71"/>
  <c r="AM510" i="71"/>
  <c r="AC517" i="71"/>
  <c r="AC587" i="86" s="1"/>
  <c r="Z517" i="71"/>
  <c r="Z587" i="86" s="1"/>
  <c r="W517" i="71"/>
  <c r="W587" i="86" s="1"/>
  <c r="T517" i="71"/>
  <c r="Q517" i="71"/>
  <c r="Q587" i="86" s="1"/>
  <c r="N517" i="71"/>
  <c r="N587" i="86" s="1"/>
  <c r="K517" i="71"/>
  <c r="K587" i="86" s="1"/>
  <c r="H517" i="71"/>
  <c r="H587" i="86" s="1"/>
  <c r="AF516" i="71"/>
  <c r="AF515" i="71"/>
  <c r="AF514" i="71"/>
  <c r="AF513" i="71"/>
  <c r="AP497" i="71"/>
  <c r="AO497" i="71"/>
  <c r="AN497" i="71"/>
  <c r="AM497" i="71"/>
  <c r="AL497" i="71"/>
  <c r="AK497" i="71"/>
  <c r="AJ497" i="71"/>
  <c r="AF503" i="71"/>
  <c r="AF501" i="71"/>
  <c r="AF500" i="71"/>
  <c r="AF570" i="86" s="1"/>
  <c r="AM491" i="71"/>
  <c r="AC498" i="71"/>
  <c r="Z498" i="71"/>
  <c r="W498" i="71"/>
  <c r="BH491" i="71" s="1"/>
  <c r="T498" i="71"/>
  <c r="BG491" i="71" s="1"/>
  <c r="Q498" i="71"/>
  <c r="N498" i="71"/>
  <c r="K498" i="71"/>
  <c r="H498" i="71"/>
  <c r="AF497" i="71"/>
  <c r="AF496" i="71"/>
  <c r="AF495" i="71"/>
  <c r="AF494" i="71"/>
  <c r="AF564" i="86" s="1"/>
  <c r="AC457" i="71"/>
  <c r="Z457" i="71"/>
  <c r="W457" i="71"/>
  <c r="T457" i="71"/>
  <c r="Q457" i="71"/>
  <c r="N457" i="71"/>
  <c r="T528" i="86"/>
  <c r="H528" i="86"/>
  <c r="AF453" i="71"/>
  <c r="AF452" i="71"/>
  <c r="AF451" i="71"/>
  <c r="W522" i="86"/>
  <c r="K522" i="86"/>
  <c r="AF447" i="71"/>
  <c r="AF446" i="71"/>
  <c r="AF445" i="71"/>
  <c r="AM439" i="71"/>
  <c r="AC443" i="71"/>
  <c r="AC487" i="86" s="1"/>
  <c r="Z443" i="71"/>
  <c r="W443" i="71"/>
  <c r="T443" i="71"/>
  <c r="Q443" i="71"/>
  <c r="Q414" i="71" s="1"/>
  <c r="Q487" i="86" s="1"/>
  <c r="N443" i="71"/>
  <c r="N414" i="71" s="1"/>
  <c r="K443" i="71"/>
  <c r="H443" i="71"/>
  <c r="AF442" i="71"/>
  <c r="AF441" i="71"/>
  <c r="AF440" i="71"/>
  <c r="AF439" i="71"/>
  <c r="AF512" i="86" s="1"/>
  <c r="H503" i="86"/>
  <c r="AF428" i="71"/>
  <c r="AF427" i="71"/>
  <c r="AF426" i="71"/>
  <c r="AC497" i="86"/>
  <c r="W497" i="86"/>
  <c r="Q497" i="86"/>
  <c r="N497" i="86"/>
  <c r="AF422" i="71"/>
  <c r="AF421" i="71"/>
  <c r="AU416" i="71"/>
  <c r="AF417" i="71"/>
  <c r="AF416" i="71"/>
  <c r="AF489" i="86" s="1"/>
  <c r="AB393" i="71"/>
  <c r="Y393" i="71"/>
  <c r="V393" i="71"/>
  <c r="S393" i="71"/>
  <c r="P393" i="71"/>
  <c r="J393" i="71"/>
  <c r="S449" i="86"/>
  <c r="P449" i="86"/>
  <c r="AE445" i="86"/>
  <c r="S443" i="86"/>
  <c r="P443" i="86"/>
  <c r="AB379" i="71"/>
  <c r="Y408" i="86"/>
  <c r="V379" i="71"/>
  <c r="S379" i="71"/>
  <c r="P379" i="71"/>
  <c r="M379" i="71"/>
  <c r="J379" i="71"/>
  <c r="AE378" i="71"/>
  <c r="J411" i="86" s="1"/>
  <c r="AE377" i="71"/>
  <c r="J410" i="86" s="1"/>
  <c r="AE376" i="71"/>
  <c r="J409" i="86" s="1"/>
  <c r="AE375" i="71"/>
  <c r="AE393" i="71" s="1"/>
  <c r="AB368" i="71"/>
  <c r="V368" i="71"/>
  <c r="S368" i="71"/>
  <c r="S426" i="86" s="1"/>
  <c r="P368" i="71"/>
  <c r="P426" i="86" s="1"/>
  <c r="M368" i="71"/>
  <c r="AE420" i="86"/>
  <c r="AE414" i="86"/>
  <c r="AB354" i="71"/>
  <c r="V354" i="71"/>
  <c r="S354" i="71"/>
  <c r="P354" i="71"/>
  <c r="M354" i="71"/>
  <c r="AE353" i="71"/>
  <c r="AE352" i="71"/>
  <c r="AE351" i="71"/>
  <c r="N837" i="71" l="1"/>
  <c r="N990" i="86" s="1"/>
  <c r="BB350" i="71"/>
  <c r="M369" i="71"/>
  <c r="X17" i="5"/>
  <c r="Y6" i="7"/>
  <c r="V12" i="7"/>
  <c r="AB12" i="7"/>
  <c r="Y12" i="9"/>
  <c r="V17" i="9"/>
  <c r="G7" i="12"/>
  <c r="M7" i="12" s="1"/>
  <c r="N12" i="27"/>
  <c r="N14" i="27"/>
  <c r="M437" i="86"/>
  <c r="AS346" i="71"/>
  <c r="P10" i="9"/>
  <c r="L25" i="27"/>
  <c r="L28" i="27"/>
  <c r="AO1132" i="71"/>
  <c r="R1356" i="86"/>
  <c r="M45" i="5"/>
  <c r="I13" i="33"/>
  <c r="AP1132" i="71"/>
  <c r="AD1356" i="86"/>
  <c r="AC418" i="71"/>
  <c r="BJ414" i="71" s="1"/>
  <c r="Y354" i="71"/>
  <c r="Y412" i="86" s="1"/>
  <c r="Y368" i="71"/>
  <c r="Y426" i="86" s="1"/>
  <c r="AJ15" i="7"/>
  <c r="B47" i="9"/>
  <c r="L47" i="9" s="1"/>
  <c r="Q432" i="71"/>
  <c r="Q505" i="86" s="1"/>
  <c r="G47" i="7"/>
  <c r="AK47" i="7" s="1"/>
  <c r="O10" i="9"/>
  <c r="I17" i="50"/>
  <c r="AC432" i="71"/>
  <c r="AC505" i="86" s="1"/>
  <c r="N15" i="9"/>
  <c r="Y17" i="5"/>
  <c r="M30" i="50"/>
  <c r="AE15" i="5"/>
  <c r="AB17" i="7"/>
  <c r="V12" i="9"/>
  <c r="K8" i="50"/>
  <c r="M14" i="50"/>
  <c r="N516" i="86"/>
  <c r="AU410" i="71"/>
  <c r="Z516" i="86"/>
  <c r="Z414" i="71"/>
  <c r="AY410" i="71" s="1"/>
  <c r="K516" i="86"/>
  <c r="K414" i="71"/>
  <c r="W516" i="86"/>
  <c r="AX410" i="71"/>
  <c r="H516" i="86"/>
  <c r="H414" i="71"/>
  <c r="T516" i="86"/>
  <c r="AW410" i="71"/>
  <c r="AE433" i="86"/>
  <c r="AR346" i="71"/>
  <c r="AD15" i="5"/>
  <c r="Z12" i="9"/>
  <c r="U12" i="5"/>
  <c r="AF15" i="7"/>
  <c r="AC6" i="9"/>
  <c r="J7" i="18"/>
  <c r="H13" i="33"/>
  <c r="J22" i="7"/>
  <c r="AH10" i="7"/>
  <c r="J16" i="18"/>
  <c r="AF15" i="5"/>
  <c r="X6" i="7"/>
  <c r="AI10" i="7"/>
  <c r="P39" i="7"/>
  <c r="D47" i="7"/>
  <c r="AH47" i="7" s="1"/>
  <c r="I9" i="24"/>
  <c r="I23" i="7"/>
  <c r="AM23" i="7" s="1"/>
  <c r="J20" i="7"/>
  <c r="T20" i="7" s="1"/>
  <c r="P15" i="7"/>
  <c r="I38" i="50"/>
  <c r="Q15" i="7"/>
  <c r="Y6" i="9"/>
  <c r="S10" i="9"/>
  <c r="L7" i="17"/>
  <c r="M38" i="50"/>
  <c r="X12" i="7"/>
  <c r="L34" i="7"/>
  <c r="AF10" i="9"/>
  <c r="AF449" i="71"/>
  <c r="AQ445" i="71" s="1"/>
  <c r="AG15" i="5"/>
  <c r="I40" i="5"/>
  <c r="AA12" i="5" s="1"/>
  <c r="L44" i="7"/>
  <c r="L8" i="14"/>
  <c r="H14" i="18"/>
  <c r="AM10" i="7"/>
  <c r="E8" i="20"/>
  <c r="F12" i="24"/>
  <c r="I32" i="50"/>
  <c r="L27" i="27"/>
  <c r="E3" i="33"/>
  <c r="AC10" i="5"/>
  <c r="L45" i="5"/>
  <c r="J10" i="7"/>
  <c r="T10" i="7" s="1"/>
  <c r="E23" i="7"/>
  <c r="AI23" i="7" s="1"/>
  <c r="S34" i="7"/>
  <c r="AL15" i="9"/>
  <c r="F47" i="9"/>
  <c r="AJ47" i="9" s="1"/>
  <c r="S39" i="9"/>
  <c r="S44" i="9"/>
  <c r="F7" i="13"/>
  <c r="L7" i="13" s="1"/>
  <c r="N6" i="14"/>
  <c r="J12" i="18"/>
  <c r="E7" i="54"/>
  <c r="K7" i="50"/>
  <c r="K22" i="50"/>
  <c r="M34" i="50"/>
  <c r="E6" i="33"/>
  <c r="C48" i="5"/>
  <c r="AD48" i="5" s="1"/>
  <c r="L11" i="14"/>
  <c r="I3" i="24"/>
  <c r="M27" i="50"/>
  <c r="I42" i="50"/>
  <c r="AL10" i="7"/>
  <c r="I5" i="50"/>
  <c r="AB6" i="7"/>
  <c r="B47" i="7"/>
  <c r="V22" i="7" s="1"/>
  <c r="AG15" i="9"/>
  <c r="L34" i="9"/>
  <c r="L5" i="14"/>
  <c r="N4" i="17"/>
  <c r="K5" i="50"/>
  <c r="F7" i="30"/>
  <c r="AC927" i="86"/>
  <c r="AO802" i="71"/>
  <c r="Y12" i="5"/>
  <c r="T17" i="5"/>
  <c r="L35" i="5"/>
  <c r="O44" i="7"/>
  <c r="Z17" i="9"/>
  <c r="F23" i="9"/>
  <c r="AJ23" i="9" s="1"/>
  <c r="L9" i="14"/>
  <c r="N8" i="17"/>
  <c r="H6" i="18"/>
  <c r="H15" i="18"/>
  <c r="F8" i="20"/>
  <c r="E6" i="24"/>
  <c r="I13" i="50"/>
  <c r="I29" i="50"/>
  <c r="N16" i="27"/>
  <c r="F3" i="33"/>
  <c r="AA6" i="9"/>
  <c r="N8" i="27"/>
  <c r="F12" i="14"/>
  <c r="L12" i="14" s="1"/>
  <c r="F9" i="33"/>
  <c r="G48" i="5"/>
  <c r="AH48" i="5" s="1"/>
  <c r="J46" i="7"/>
  <c r="T46" i="7" s="1"/>
  <c r="I9" i="50"/>
  <c r="Z12" i="5"/>
  <c r="AH15" i="5"/>
  <c r="M35" i="5"/>
  <c r="J39" i="7"/>
  <c r="AD12" i="7" s="1"/>
  <c r="V6" i="9"/>
  <c r="AA12" i="9"/>
  <c r="AB17" i="9"/>
  <c r="P34" i="9"/>
  <c r="E13" i="55"/>
  <c r="J13" i="55" s="1"/>
  <c r="F6" i="24"/>
  <c r="I6" i="50"/>
  <c r="I10" i="50"/>
  <c r="I37" i="50"/>
  <c r="L24" i="27"/>
  <c r="L7" i="38"/>
  <c r="AC15" i="5"/>
  <c r="T36" i="7"/>
  <c r="I12" i="50"/>
  <c r="D48" i="5"/>
  <c r="M48" i="5" s="1"/>
  <c r="T18" i="7"/>
  <c r="M3" i="12"/>
  <c r="H5" i="18"/>
  <c r="I16" i="50"/>
  <c r="H9" i="33"/>
  <c r="W17" i="5"/>
  <c r="T6" i="7"/>
  <c r="J44" i="7"/>
  <c r="AD17" i="7" s="1"/>
  <c r="S44" i="7"/>
  <c r="AF47" i="9"/>
  <c r="L6" i="17"/>
  <c r="J7" i="55"/>
  <c r="K10" i="50"/>
  <c r="M37" i="50"/>
  <c r="AH16" i="96"/>
  <c r="AI16" i="96"/>
  <c r="AJ16" i="96"/>
  <c r="AG16" i="96"/>
  <c r="AH15" i="93"/>
  <c r="AI15" i="93"/>
  <c r="AJ15" i="93"/>
  <c r="AG15" i="93"/>
  <c r="AD16" i="96"/>
  <c r="AE16" i="96"/>
  <c r="AE15" i="93"/>
  <c r="AD15" i="93"/>
  <c r="AH15" i="96"/>
  <c r="AI15" i="96"/>
  <c r="AJ15" i="96"/>
  <c r="AG15" i="96"/>
  <c r="AG14" i="93"/>
  <c r="AH14" i="93"/>
  <c r="AI14" i="93"/>
  <c r="AJ14" i="93"/>
  <c r="AD15" i="96"/>
  <c r="AE15" i="96"/>
  <c r="AD14" i="93"/>
  <c r="AE14" i="93"/>
  <c r="Q4" i="96"/>
  <c r="R4" i="96"/>
  <c r="Q4" i="93"/>
  <c r="R4" i="93"/>
  <c r="AI13" i="96"/>
  <c r="W4" i="96"/>
  <c r="AJ13" i="96"/>
  <c r="X4" i="96"/>
  <c r="AG13" i="96"/>
  <c r="Y4" i="96"/>
  <c r="AH13" i="96"/>
  <c r="Z4" i="96"/>
  <c r="AH12" i="93"/>
  <c r="Z4" i="93"/>
  <c r="AI12" i="93"/>
  <c r="W4" i="93"/>
  <c r="AJ12" i="93"/>
  <c r="X4" i="93"/>
  <c r="AG12" i="93"/>
  <c r="Y4" i="93"/>
  <c r="AD13" i="96"/>
  <c r="AE13" i="96"/>
  <c r="T4" i="96"/>
  <c r="U4" i="96"/>
  <c r="U4" i="93"/>
  <c r="AD12" i="93"/>
  <c r="AE12" i="93"/>
  <c r="T4" i="93"/>
  <c r="AI12" i="96"/>
  <c r="AJ12" i="96"/>
  <c r="AH12" i="96"/>
  <c r="AG12" i="96"/>
  <c r="AH11" i="93"/>
  <c r="AG11" i="93"/>
  <c r="AI11" i="93"/>
  <c r="AJ11" i="93"/>
  <c r="AD12" i="96"/>
  <c r="AE12" i="96"/>
  <c r="AD11" i="93"/>
  <c r="AE11" i="93"/>
  <c r="N568" i="86"/>
  <c r="BE491" i="71"/>
  <c r="AD1419" i="86"/>
  <c r="AO1183" i="71"/>
  <c r="AO1206" i="71"/>
  <c r="AD1428" i="86"/>
  <c r="AO1215" i="71"/>
  <c r="AO1192" i="71"/>
  <c r="AF455" i="71"/>
  <c r="AQ451" i="71" s="1"/>
  <c r="AC568" i="86"/>
  <c r="BJ491" i="71"/>
  <c r="AD1420" i="86"/>
  <c r="AO1184" i="71"/>
  <c r="AO1207" i="71"/>
  <c r="AD1429" i="86"/>
  <c r="AO1194" i="71"/>
  <c r="AO1193" i="71"/>
  <c r="AO1216" i="71"/>
  <c r="AO1217" i="71"/>
  <c r="H568" i="86"/>
  <c r="BC491" i="71"/>
  <c r="AD1421" i="86"/>
  <c r="AO1185" i="71"/>
  <c r="AO1208" i="71"/>
  <c r="AD1425" i="86"/>
  <c r="AO1212" i="71"/>
  <c r="AO1189" i="71"/>
  <c r="AD1434" i="86"/>
  <c r="AO1198" i="71"/>
  <c r="AO1221" i="71"/>
  <c r="X1280" i="86"/>
  <c r="AP1061" i="71"/>
  <c r="Z568" i="86"/>
  <c r="BI491" i="71"/>
  <c r="AD1423" i="86"/>
  <c r="AO1210" i="71"/>
  <c r="AO1187" i="71"/>
  <c r="AD1432" i="86"/>
  <c r="AO1219" i="71"/>
  <c r="AO1196" i="71"/>
  <c r="Q568" i="86"/>
  <c r="BF491" i="71"/>
  <c r="X783" i="86"/>
  <c r="AP687" i="71"/>
  <c r="AD1424" i="86"/>
  <c r="AO1211" i="71"/>
  <c r="AO1188" i="71"/>
  <c r="AD1433" i="86"/>
  <c r="AO1220" i="71"/>
  <c r="AO1197" i="71"/>
  <c r="N1280" i="86"/>
  <c r="AO1061" i="71"/>
  <c r="AF424" i="71"/>
  <c r="AF497" i="86" s="1"/>
  <c r="AF499" i="86"/>
  <c r="AF430" i="71"/>
  <c r="AQ426" i="71" s="1"/>
  <c r="K568" i="86"/>
  <c r="BD491" i="71"/>
  <c r="AD1422" i="86"/>
  <c r="AO1209" i="71"/>
  <c r="AO1186" i="71"/>
  <c r="AD1427" i="86"/>
  <c r="AO1214" i="71"/>
  <c r="AO1191" i="71"/>
  <c r="AD1431" i="86"/>
  <c r="AO1195" i="71"/>
  <c r="AO1218" i="71"/>
  <c r="AA749" i="86"/>
  <c r="AO661" i="71"/>
  <c r="AC675" i="86"/>
  <c r="AO597" i="71"/>
  <c r="AA753" i="86"/>
  <c r="AO664" i="71"/>
  <c r="AC672" i="86"/>
  <c r="AO594" i="71"/>
  <c r="AA758" i="86"/>
  <c r="AO669" i="71"/>
  <c r="AC673" i="86"/>
  <c r="AO595" i="71"/>
  <c r="AC730" i="86"/>
  <c r="AO648" i="71"/>
  <c r="AO670" i="71"/>
  <c r="AO671" i="71"/>
  <c r="AC671" i="86"/>
  <c r="AO593" i="71"/>
  <c r="AC728" i="86"/>
  <c r="AO646" i="71"/>
  <c r="AC729" i="86"/>
  <c r="AO647" i="71"/>
  <c r="AA762" i="86"/>
  <c r="AO673" i="71"/>
  <c r="AA752" i="86"/>
  <c r="AO663" i="71"/>
  <c r="AC898" i="86"/>
  <c r="AC669" i="86"/>
  <c r="AO591" i="71"/>
  <c r="P412" i="86"/>
  <c r="BC350" i="71"/>
  <c r="S412" i="86"/>
  <c r="BD350" i="71"/>
  <c r="BG350" i="71"/>
  <c r="AO350" i="71"/>
  <c r="V412" i="86"/>
  <c r="BE350" i="71"/>
  <c r="J2" i="101"/>
  <c r="J2" i="99"/>
  <c r="E2" i="101"/>
  <c r="E2" i="99"/>
  <c r="E2" i="91"/>
  <c r="D2" i="103" s="1"/>
  <c r="E2" i="66"/>
  <c r="J2" i="66"/>
  <c r="J2" i="91"/>
  <c r="G2" i="103" s="1"/>
  <c r="AJ15" i="85"/>
  <c r="AJ15" i="87" s="1"/>
  <c r="AI15" i="85"/>
  <c r="AI15" i="87" s="1"/>
  <c r="AG15" i="85"/>
  <c r="AG15" i="87" s="1"/>
  <c r="AH15" i="85"/>
  <c r="AH15" i="87" s="1"/>
  <c r="AE15" i="85"/>
  <c r="AE15" i="87" s="1"/>
  <c r="AD15" i="85"/>
  <c r="AD15" i="87" s="1"/>
  <c r="AE14" i="85"/>
  <c r="AE14" i="87" s="1"/>
  <c r="AD14" i="85"/>
  <c r="AD14" i="87" s="1"/>
  <c r="AG14" i="65"/>
  <c r="AJ14" i="85"/>
  <c r="AJ14" i="87" s="1"/>
  <c r="AH14" i="85"/>
  <c r="AH14" i="87" s="1"/>
  <c r="AG14" i="85"/>
  <c r="AG14" i="87" s="1"/>
  <c r="AI14" i="85"/>
  <c r="AI14" i="87" s="1"/>
  <c r="AD12" i="85"/>
  <c r="AD12" i="87" s="1"/>
  <c r="S4" i="85"/>
  <c r="T4" i="87" s="1"/>
  <c r="AE12" i="85"/>
  <c r="AE12" i="87" s="1"/>
  <c r="R4" i="85"/>
  <c r="S4" i="87" s="1"/>
  <c r="M4" i="67"/>
  <c r="O4" i="85"/>
  <c r="P4" i="87" s="1"/>
  <c r="P4" i="85"/>
  <c r="Q4" i="87" s="1"/>
  <c r="AI12" i="85"/>
  <c r="AI12" i="87" s="1"/>
  <c r="U4" i="85"/>
  <c r="V4" i="87" s="1"/>
  <c r="AH12" i="85"/>
  <c r="AH12" i="87" s="1"/>
  <c r="X4" i="85"/>
  <c r="Y4" i="87" s="1"/>
  <c r="V4" i="85"/>
  <c r="W4" i="87" s="1"/>
  <c r="AG12" i="85"/>
  <c r="AG12" i="87" s="1"/>
  <c r="W4" i="85"/>
  <c r="X4" i="87" s="1"/>
  <c r="AJ12" i="85"/>
  <c r="AJ12" i="87" s="1"/>
  <c r="AE11" i="85"/>
  <c r="AE11" i="87" s="1"/>
  <c r="AD11" i="85"/>
  <c r="AD11" i="87" s="1"/>
  <c r="AJ11" i="85"/>
  <c r="AJ11" i="87" s="1"/>
  <c r="AI11" i="85"/>
  <c r="AI11" i="87" s="1"/>
  <c r="AH11" i="85"/>
  <c r="AH11" i="87" s="1"/>
  <c r="AG11" i="85"/>
  <c r="AG11" i="87" s="1"/>
  <c r="AE11" i="65"/>
  <c r="E9" i="88"/>
  <c r="D72" i="88"/>
  <c r="D90" i="88" s="1"/>
  <c r="D94" i="62"/>
  <c r="E94" i="62"/>
  <c r="E72" i="88"/>
  <c r="E90" i="88" s="1"/>
  <c r="AE421" i="86"/>
  <c r="AM375" i="71"/>
  <c r="V437" i="86"/>
  <c r="AB443" i="86"/>
  <c r="V449" i="86"/>
  <c r="AJ389" i="71"/>
  <c r="M451" i="86"/>
  <c r="AN389" i="71"/>
  <c r="Y451" i="86"/>
  <c r="N503" i="86"/>
  <c r="AQ437" i="71"/>
  <c r="AF514" i="86"/>
  <c r="AQ442" i="71"/>
  <c r="AF519" i="86"/>
  <c r="Z522" i="86"/>
  <c r="AV422" i="71"/>
  <c r="Q528" i="86"/>
  <c r="AL453" i="71"/>
  <c r="Q530" i="86"/>
  <c r="AQ490" i="71"/>
  <c r="AF567" i="86"/>
  <c r="AM566" i="71"/>
  <c r="AD643" i="86"/>
  <c r="AM576" i="71"/>
  <c r="AC653" i="86"/>
  <c r="L701" i="86"/>
  <c r="AA750" i="86"/>
  <c r="AM778" i="71"/>
  <c r="R879" i="86"/>
  <c r="AL1196" i="71"/>
  <c r="AD1455" i="86"/>
  <c r="AM1223" i="71"/>
  <c r="AD1459" i="86"/>
  <c r="AC904" i="86"/>
  <c r="AM801" i="71"/>
  <c r="AC920" i="86"/>
  <c r="N940" i="86"/>
  <c r="Z1356" i="86"/>
  <c r="AP349" i="71"/>
  <c r="AE411" i="86"/>
  <c r="AM364" i="71"/>
  <c r="V426" i="86"/>
  <c r="AE441" i="86"/>
  <c r="M449" i="86"/>
  <c r="AK389" i="71"/>
  <c r="P451" i="86"/>
  <c r="AQ413" i="71"/>
  <c r="AF490" i="86"/>
  <c r="AQ417" i="71"/>
  <c r="AF494" i="86"/>
  <c r="Z497" i="86"/>
  <c r="Q503" i="86"/>
  <c r="AV410" i="71"/>
  <c r="Q516" i="86"/>
  <c r="AQ443" i="71"/>
  <c r="AF520" i="86"/>
  <c r="AV416" i="71"/>
  <c r="Q522" i="86"/>
  <c r="AM453" i="71"/>
  <c r="T530" i="86"/>
  <c r="T507" i="71"/>
  <c r="T568" i="86"/>
  <c r="AQ507" i="71"/>
  <c r="AF584" i="86"/>
  <c r="AI567" i="71"/>
  <c r="N644" i="86"/>
  <c r="AI577" i="71"/>
  <c r="L654" i="86"/>
  <c r="AJ619" i="71"/>
  <c r="S701" i="86"/>
  <c r="AK630" i="71"/>
  <c r="Z712" i="86"/>
  <c r="AK650" i="71"/>
  <c r="S732" i="86"/>
  <c r="AA751" i="86"/>
  <c r="AK674" i="71"/>
  <c r="M763" i="86"/>
  <c r="N783" i="86"/>
  <c r="AL709" i="71"/>
  <c r="Z806" i="86"/>
  <c r="R890" i="86"/>
  <c r="AM1199" i="71"/>
  <c r="AD1435" i="86"/>
  <c r="AD1447" i="86"/>
  <c r="AD1456" i="86"/>
  <c r="AM789" i="71"/>
  <c r="AC901" i="86"/>
  <c r="AC909" i="86"/>
  <c r="X940" i="86"/>
  <c r="AJ941" i="71"/>
  <c r="N1136" i="86"/>
  <c r="R1237" i="86"/>
  <c r="AE415" i="86"/>
  <c r="AJ364" i="71"/>
  <c r="M426" i="86"/>
  <c r="AP373" i="71"/>
  <c r="AE435" i="86"/>
  <c r="AT346" i="71"/>
  <c r="P437" i="86"/>
  <c r="AO375" i="71"/>
  <c r="AB437" i="86"/>
  <c r="J443" i="86"/>
  <c r="V443" i="86"/>
  <c r="AE446" i="86"/>
  <c r="AB449" i="86"/>
  <c r="AL389" i="71"/>
  <c r="S451" i="86"/>
  <c r="AQ418" i="71"/>
  <c r="AF495" i="86"/>
  <c r="T503" i="86"/>
  <c r="H522" i="86"/>
  <c r="T522" i="86"/>
  <c r="AQ447" i="71"/>
  <c r="AF524" i="86"/>
  <c r="K528" i="86"/>
  <c r="W528" i="86"/>
  <c r="AJ453" i="71"/>
  <c r="K530" i="86"/>
  <c r="AN453" i="71"/>
  <c r="W530" i="86"/>
  <c r="AQ488" i="71"/>
  <c r="AF565" i="86"/>
  <c r="W507" i="71"/>
  <c r="W568" i="86"/>
  <c r="AQ508" i="71"/>
  <c r="AF585" i="86"/>
  <c r="AM564" i="71"/>
  <c r="AD641" i="86"/>
  <c r="AJ567" i="71"/>
  <c r="R644" i="86"/>
  <c r="AM574" i="71"/>
  <c r="AC651" i="86"/>
  <c r="AJ577" i="71"/>
  <c r="Q654" i="86"/>
  <c r="AM592" i="71"/>
  <c r="AC670" i="86"/>
  <c r="AM596" i="71"/>
  <c r="AC674" i="86"/>
  <c r="AK598" i="71"/>
  <c r="S676" i="86"/>
  <c r="AM645" i="71"/>
  <c r="AC727" i="86"/>
  <c r="AM649" i="71"/>
  <c r="AC731" i="86"/>
  <c r="AL650" i="71"/>
  <c r="X732" i="86"/>
  <c r="AA756" i="86"/>
  <c r="AM671" i="71"/>
  <c r="AA760" i="86"/>
  <c r="AL674" i="71"/>
  <c r="T763" i="86"/>
  <c r="AI709" i="71"/>
  <c r="N806" i="86"/>
  <c r="AM709" i="71"/>
  <c r="AD806" i="86"/>
  <c r="AI754" i="71"/>
  <c r="J855" i="86"/>
  <c r="AM754" i="71"/>
  <c r="Z855" i="86"/>
  <c r="AM1200" i="71"/>
  <c r="AD1436" i="86"/>
  <c r="AL1185" i="71"/>
  <c r="AD1444" i="86"/>
  <c r="AD1448" i="86"/>
  <c r="AD1453" i="86"/>
  <c r="AM1221" i="71"/>
  <c r="AD1457" i="86"/>
  <c r="AM790" i="71"/>
  <c r="AC902" i="86"/>
  <c r="AM794" i="71"/>
  <c r="AC906" i="86"/>
  <c r="AC910" i="86"/>
  <c r="AM803" i="71"/>
  <c r="AC922" i="86"/>
  <c r="AC926" i="86"/>
  <c r="N937" i="86"/>
  <c r="AK941" i="71"/>
  <c r="R1136" i="86"/>
  <c r="V1237" i="86"/>
  <c r="AP348" i="71"/>
  <c r="AE410" i="86"/>
  <c r="AB412" i="86"/>
  <c r="AI375" i="71"/>
  <c r="J437" i="86"/>
  <c r="AE440" i="86"/>
  <c r="J449" i="86"/>
  <c r="K497" i="86"/>
  <c r="AQ423" i="71"/>
  <c r="AF500" i="86"/>
  <c r="Z503" i="86"/>
  <c r="N522" i="86"/>
  <c r="AQ449" i="71"/>
  <c r="AF526" i="86"/>
  <c r="AZ422" i="71"/>
  <c r="AC528" i="86"/>
  <c r="AP453" i="71"/>
  <c r="AC530" i="86"/>
  <c r="AQ496" i="71"/>
  <c r="AF573" i="86"/>
  <c r="AF525" i="71"/>
  <c r="AF595" i="86" s="1"/>
  <c r="AF583" i="86"/>
  <c r="T526" i="71"/>
  <c r="T587" i="86"/>
  <c r="AL567" i="71"/>
  <c r="Z644" i="86"/>
  <c r="AL577" i="71"/>
  <c r="Y654" i="86"/>
  <c r="AI598" i="71"/>
  <c r="I676" i="86"/>
  <c r="AJ630" i="71"/>
  <c r="S712" i="86"/>
  <c r="AJ650" i="71"/>
  <c r="N732" i="86"/>
  <c r="AK665" i="71"/>
  <c r="M754" i="86"/>
  <c r="AK709" i="71"/>
  <c r="V806" i="86"/>
  <c r="AK754" i="71"/>
  <c r="R855" i="86"/>
  <c r="AM788" i="71"/>
  <c r="AC900" i="86"/>
  <c r="AC908" i="86"/>
  <c r="N994" i="86"/>
  <c r="AI941" i="71"/>
  <c r="J1136" i="86"/>
  <c r="AM941" i="71"/>
  <c r="Z1136" i="86"/>
  <c r="N1237" i="86"/>
  <c r="AD1237" i="86"/>
  <c r="AE422" i="86"/>
  <c r="AP372" i="71"/>
  <c r="AE434" i="86"/>
  <c r="AW346" i="71"/>
  <c r="Y437" i="86"/>
  <c r="Y449" i="86"/>
  <c r="AO389" i="71"/>
  <c r="AB451" i="86"/>
  <c r="AQ424" i="71"/>
  <c r="AF501" i="86"/>
  <c r="AC503" i="86"/>
  <c r="AQ438" i="71"/>
  <c r="AF515" i="86"/>
  <c r="AP439" i="71"/>
  <c r="AC516" i="86"/>
  <c r="AC522" i="86"/>
  <c r="AI453" i="71"/>
  <c r="H530" i="86"/>
  <c r="AD640" i="86"/>
  <c r="AM573" i="71"/>
  <c r="AC650" i="86"/>
  <c r="AJ598" i="71"/>
  <c r="N676" i="86"/>
  <c r="AL665" i="71"/>
  <c r="T754" i="86"/>
  <c r="AA759" i="86"/>
  <c r="AL754" i="71"/>
  <c r="V855" i="86"/>
  <c r="AL1184" i="71"/>
  <c r="AD1443" i="86"/>
  <c r="AD1452" i="86"/>
  <c r="AM1224" i="71"/>
  <c r="AD1460" i="86"/>
  <c r="AM793" i="71"/>
  <c r="AC905" i="86"/>
  <c r="AC917" i="86"/>
  <c r="AC925" i="86"/>
  <c r="X994" i="86"/>
  <c r="AN941" i="71"/>
  <c r="AD1136" i="86"/>
  <c r="AP347" i="71"/>
  <c r="AE409" i="86"/>
  <c r="M412" i="86"/>
  <c r="AE416" i="86"/>
  <c r="AO364" i="71"/>
  <c r="AB426" i="86"/>
  <c r="AP374" i="71"/>
  <c r="AE436" i="86"/>
  <c r="AU346" i="71"/>
  <c r="S437" i="86"/>
  <c r="AE439" i="86"/>
  <c r="M443" i="86"/>
  <c r="Y443" i="86"/>
  <c r="AE447" i="86"/>
  <c r="AI389" i="71"/>
  <c r="J451" i="86"/>
  <c r="AM389" i="71"/>
  <c r="V451" i="86"/>
  <c r="AQ416" i="71"/>
  <c r="AF493" i="86"/>
  <c r="H497" i="86"/>
  <c r="T497" i="86"/>
  <c r="K503" i="86"/>
  <c r="W503" i="86"/>
  <c r="AQ436" i="71"/>
  <c r="AF513" i="86"/>
  <c r="AQ441" i="71"/>
  <c r="AF518" i="86"/>
  <c r="AQ448" i="71"/>
  <c r="AF525" i="86"/>
  <c r="AU422" i="71"/>
  <c r="N528" i="86"/>
  <c r="AY422" i="71"/>
  <c r="Z528" i="86"/>
  <c r="AK453" i="71"/>
  <c r="N530" i="86"/>
  <c r="AO453" i="71"/>
  <c r="Z530" i="86"/>
  <c r="AQ489" i="71"/>
  <c r="AF566" i="86"/>
  <c r="AQ494" i="71"/>
  <c r="AF571" i="86"/>
  <c r="AQ509" i="71"/>
  <c r="AF586" i="86"/>
  <c r="AM565" i="71"/>
  <c r="AD642" i="86"/>
  <c r="AK567" i="71"/>
  <c r="V644" i="86"/>
  <c r="AM575" i="71"/>
  <c r="AC652" i="86"/>
  <c r="AK577" i="71"/>
  <c r="U654" i="86"/>
  <c r="AL598" i="71"/>
  <c r="X676" i="86"/>
  <c r="AI630" i="71"/>
  <c r="L712" i="86"/>
  <c r="AI650" i="71"/>
  <c r="I732" i="86"/>
  <c r="AM668" i="71"/>
  <c r="AA757" i="86"/>
  <c r="AM672" i="71"/>
  <c r="AA761" i="86"/>
  <c r="AJ709" i="71"/>
  <c r="R806" i="86"/>
  <c r="AJ754" i="71"/>
  <c r="N855" i="86"/>
  <c r="AN754" i="71"/>
  <c r="AD855" i="86"/>
  <c r="AM1201" i="71"/>
  <c r="AD1437" i="86"/>
  <c r="AM1209" i="71"/>
  <c r="AD1445" i="86"/>
  <c r="AM1214" i="71"/>
  <c r="AD1450" i="86"/>
  <c r="AD1454" i="86"/>
  <c r="AM1222" i="71"/>
  <c r="AD1458" i="86"/>
  <c r="AC899" i="86"/>
  <c r="AM791" i="71"/>
  <c r="AC903" i="86"/>
  <c r="AC907" i="86"/>
  <c r="AC915" i="86"/>
  <c r="AM800" i="71"/>
  <c r="AC919" i="86"/>
  <c r="AC923" i="86"/>
  <c r="X937" i="86"/>
  <c r="AL941" i="71"/>
  <c r="V1136" i="86"/>
  <c r="Z1237" i="86"/>
  <c r="N1356" i="86"/>
  <c r="AF504" i="71"/>
  <c r="AL1195" i="71"/>
  <c r="AL788" i="71"/>
  <c r="AK491" i="71"/>
  <c r="N507" i="71"/>
  <c r="BE500" i="71" s="1"/>
  <c r="AF506" i="71"/>
  <c r="H507" i="71"/>
  <c r="BC500" i="71" s="1"/>
  <c r="K507" i="71"/>
  <c r="BD500" i="71" s="1"/>
  <c r="Z507" i="71"/>
  <c r="BI500" i="71" s="1"/>
  <c r="Q507" i="71"/>
  <c r="BF500" i="71" s="1"/>
  <c r="AC507" i="71"/>
  <c r="BJ500" i="71" s="1"/>
  <c r="W526" i="71"/>
  <c r="AK510" i="71"/>
  <c r="N526" i="71"/>
  <c r="BE519" i="71" s="1"/>
  <c r="AL510" i="71"/>
  <c r="Q526" i="71"/>
  <c r="BF519" i="71" s="1"/>
  <c r="AP510" i="71"/>
  <c r="AC526" i="71"/>
  <c r="BJ519" i="71" s="1"/>
  <c r="K526" i="71"/>
  <c r="BD519" i="71" s="1"/>
  <c r="AO510" i="71"/>
  <c r="Z526" i="71"/>
  <c r="H526" i="71"/>
  <c r="BC519" i="71" s="1"/>
  <c r="AV346" i="71"/>
  <c r="AZ487" i="71"/>
  <c r="AM1212" i="71"/>
  <c r="AL1186" i="71"/>
  <c r="AL1189" i="71"/>
  <c r="AL834" i="71"/>
  <c r="AU493" i="71"/>
  <c r="AL1200" i="71"/>
  <c r="AU487" i="71"/>
  <c r="AM834" i="71"/>
  <c r="AL1193" i="71"/>
  <c r="AM1208" i="71"/>
  <c r="M394" i="71"/>
  <c r="BB390" i="71" s="1"/>
  <c r="AW416" i="71"/>
  <c r="AV487" i="71"/>
  <c r="BA493" i="71"/>
  <c r="AL793" i="71"/>
  <c r="AS416" i="71"/>
  <c r="AL1199" i="71"/>
  <c r="AL790" i="71"/>
  <c r="AZ410" i="71"/>
  <c r="AT493" i="71"/>
  <c r="AL794" i="71"/>
  <c r="AO516" i="71"/>
  <c r="AL439" i="71"/>
  <c r="AM662" i="71"/>
  <c r="AM667" i="71"/>
  <c r="V369" i="71"/>
  <c r="BE365" i="71" s="1"/>
  <c r="AN375" i="71"/>
  <c r="AY487" i="71"/>
  <c r="AM516" i="71"/>
  <c r="AL1201" i="71"/>
  <c r="AP491" i="71"/>
  <c r="AM1218" i="71"/>
  <c r="AY416" i="71"/>
  <c r="AL491" i="71"/>
  <c r="AQ512" i="71"/>
  <c r="AL687" i="71"/>
  <c r="AL1188" i="71"/>
  <c r="AL1191" i="71"/>
  <c r="AM1216" i="71"/>
  <c r="N458" i="71"/>
  <c r="BE454" i="71" s="1"/>
  <c r="AK439" i="71"/>
  <c r="AL789" i="71"/>
  <c r="AM799" i="71"/>
  <c r="AM593" i="71"/>
  <c r="AM804" i="71"/>
  <c r="P369" i="71"/>
  <c r="BC365" i="71" s="1"/>
  <c r="AK350" i="71"/>
  <c r="AJ375" i="71"/>
  <c r="AZ416" i="71"/>
  <c r="AQ487" i="71"/>
  <c r="AV493" i="71"/>
  <c r="AL516" i="71"/>
  <c r="AZ493" i="71"/>
  <c r="AP516" i="71"/>
  <c r="AC605" i="71"/>
  <c r="AO598" i="71" s="1"/>
  <c r="AM663" i="71"/>
  <c r="AL1198" i="71"/>
  <c r="AM1217" i="71"/>
  <c r="AL791" i="71"/>
  <c r="Z458" i="71"/>
  <c r="BI454" i="71" s="1"/>
  <c r="AO439" i="71"/>
  <c r="AM687" i="71"/>
  <c r="AT422" i="71"/>
  <c r="AW422" i="71"/>
  <c r="AM595" i="71"/>
  <c r="AM646" i="71"/>
  <c r="AL1194" i="71"/>
  <c r="AL1061" i="71"/>
  <c r="AM350" i="71"/>
  <c r="AO491" i="71"/>
  <c r="AA681" i="71"/>
  <c r="AO674" i="71" s="1"/>
  <c r="AM670" i="71"/>
  <c r="AM792" i="71"/>
  <c r="Q458" i="71"/>
  <c r="BF454" i="71" s="1"/>
  <c r="AC458" i="71"/>
  <c r="BJ454" i="71" s="1"/>
  <c r="AE12" i="65"/>
  <c r="AG14" i="67"/>
  <c r="G2" i="80"/>
  <c r="G2" i="78"/>
  <c r="E2" i="76"/>
  <c r="AE15" i="65"/>
  <c r="AE17" i="84"/>
  <c r="AE16" i="83"/>
  <c r="AD17" i="84"/>
  <c r="AD16" i="83"/>
  <c r="AD15" i="75"/>
  <c r="AE15" i="75"/>
  <c r="AD15" i="72"/>
  <c r="AE15" i="72"/>
  <c r="AJ17" i="84"/>
  <c r="AJ16" i="83"/>
  <c r="AI16" i="83"/>
  <c r="AH16" i="83"/>
  <c r="AG17" i="84"/>
  <c r="AG16" i="83"/>
  <c r="AI17" i="84"/>
  <c r="AH17" i="84"/>
  <c r="AI15" i="75"/>
  <c r="AH15" i="75"/>
  <c r="AJ15" i="75"/>
  <c r="AG15" i="75"/>
  <c r="AG15" i="72"/>
  <c r="AJ15" i="72"/>
  <c r="AH15" i="72"/>
  <c r="AI15" i="72"/>
  <c r="AD15" i="67"/>
  <c r="AJ14" i="67"/>
  <c r="AH16" i="84"/>
  <c r="AJ15" i="83"/>
  <c r="AG16" i="84"/>
  <c r="AH15" i="83"/>
  <c r="AI16" i="84"/>
  <c r="AG15" i="83"/>
  <c r="AI15" i="83"/>
  <c r="AJ16" i="84"/>
  <c r="AI14" i="75"/>
  <c r="AG14" i="75"/>
  <c r="AJ14" i="75"/>
  <c r="AH14" i="75"/>
  <c r="AI14" i="72"/>
  <c r="AG14" i="72"/>
  <c r="AJ14" i="72"/>
  <c r="AH14" i="72"/>
  <c r="AJ14" i="65"/>
  <c r="AH14" i="67"/>
  <c r="AE15" i="83"/>
  <c r="AD15" i="83"/>
  <c r="AE16" i="84"/>
  <c r="AD16" i="84"/>
  <c r="AD14" i="75"/>
  <c r="AE14" i="75"/>
  <c r="AD14" i="72"/>
  <c r="AE14" i="72"/>
  <c r="W4" i="65"/>
  <c r="AH14" i="84"/>
  <c r="U5" i="84"/>
  <c r="AH13" i="83"/>
  <c r="U4" i="83"/>
  <c r="T5" i="84"/>
  <c r="T4" i="83"/>
  <c r="S5" i="84"/>
  <c r="S4" i="83"/>
  <c r="AI14" i="84"/>
  <c r="R5" i="84"/>
  <c r="AI13" i="83"/>
  <c r="R4" i="83"/>
  <c r="AG14" i="84"/>
  <c r="AG13" i="83"/>
  <c r="AJ14" i="84"/>
  <c r="AJ13" i="83"/>
  <c r="AI12" i="75"/>
  <c r="R4" i="75"/>
  <c r="U4" i="75"/>
  <c r="AG12" i="75"/>
  <c r="AJ12" i="75"/>
  <c r="S4" i="75"/>
  <c r="AH12" i="75"/>
  <c r="T4" i="75"/>
  <c r="AI12" i="72"/>
  <c r="R4" i="72"/>
  <c r="AH12" i="72"/>
  <c r="U4" i="72"/>
  <c r="AG12" i="72"/>
  <c r="AJ12" i="72"/>
  <c r="S4" i="72"/>
  <c r="T4" i="72"/>
  <c r="AE12" i="67"/>
  <c r="P5" i="84"/>
  <c r="P4" i="83"/>
  <c r="AE14" i="84"/>
  <c r="AE13" i="83"/>
  <c r="AD14" i="84"/>
  <c r="AD13" i="83"/>
  <c r="O5" i="84"/>
  <c r="O4" i="83"/>
  <c r="AD12" i="75"/>
  <c r="O4" i="75"/>
  <c r="AE12" i="75"/>
  <c r="P4" i="75"/>
  <c r="AD12" i="72"/>
  <c r="P4" i="72"/>
  <c r="O4" i="72"/>
  <c r="AE12" i="72"/>
  <c r="L5" i="84"/>
  <c r="L4" i="83"/>
  <c r="M5" i="84"/>
  <c r="M4" i="83"/>
  <c r="L4" i="75"/>
  <c r="M4" i="75"/>
  <c r="L4" i="72"/>
  <c r="M4" i="72"/>
  <c r="U4" i="65"/>
  <c r="AE11" i="67"/>
  <c r="AE12" i="83"/>
  <c r="AD12" i="83"/>
  <c r="AE13" i="84"/>
  <c r="AD13" i="84"/>
  <c r="AE11" i="75"/>
  <c r="AD11" i="75"/>
  <c r="AD11" i="72"/>
  <c r="AE11" i="72"/>
  <c r="AG11" i="67"/>
  <c r="AH13" i="84"/>
  <c r="AJ12" i="83"/>
  <c r="AJ13" i="84"/>
  <c r="AI13" i="84"/>
  <c r="AG13" i="84"/>
  <c r="AI12" i="83"/>
  <c r="AH12" i="83"/>
  <c r="AG12" i="83"/>
  <c r="AI11" i="75"/>
  <c r="AG11" i="75"/>
  <c r="AJ11" i="75"/>
  <c r="AH11" i="75"/>
  <c r="AI11" i="72"/>
  <c r="AH11" i="72"/>
  <c r="AJ11" i="72"/>
  <c r="AG11" i="72"/>
  <c r="A17" i="84"/>
  <c r="A16" i="83"/>
  <c r="A15" i="72"/>
  <c r="A15" i="75" s="1"/>
  <c r="G17" i="84"/>
  <c r="G16" i="83"/>
  <c r="G15" i="72"/>
  <c r="G15" i="75" s="1"/>
  <c r="D16" i="83"/>
  <c r="D17" i="84"/>
  <c r="D15" i="72"/>
  <c r="D15" i="75" s="1"/>
  <c r="E16" i="83"/>
  <c r="E17" i="84"/>
  <c r="E15" i="72"/>
  <c r="E15" i="75" s="1"/>
  <c r="B16" i="83"/>
  <c r="B17" i="84"/>
  <c r="B15" i="72"/>
  <c r="B15" i="75" s="1"/>
  <c r="AE379" i="71"/>
  <c r="AE394" i="71" s="1"/>
  <c r="AQ422" i="71"/>
  <c r="AF457" i="71"/>
  <c r="AQ435" i="71"/>
  <c r="AX416" i="71"/>
  <c r="AI497" i="71"/>
  <c r="AM647" i="71"/>
  <c r="AM1186" i="71"/>
  <c r="K202" i="66"/>
  <c r="I19" i="32"/>
  <c r="P10" i="5"/>
  <c r="G23" i="5"/>
  <c r="AH23" i="5" s="1"/>
  <c r="AH10" i="5"/>
  <c r="K40" i="5"/>
  <c r="AA17" i="9"/>
  <c r="Q44" i="9"/>
  <c r="G47" i="9"/>
  <c r="Q47" i="9" s="1"/>
  <c r="N12" i="14"/>
  <c r="AQ412" i="71"/>
  <c r="AS422" i="71"/>
  <c r="AQ493" i="71"/>
  <c r="AQ506" i="71"/>
  <c r="I173" i="66"/>
  <c r="I172" i="66"/>
  <c r="AE10" i="5"/>
  <c r="D23" i="5"/>
  <c r="AE23" i="5" s="1"/>
  <c r="M10" i="5"/>
  <c r="I15" i="5"/>
  <c r="R15" i="5" s="1"/>
  <c r="M44" i="7"/>
  <c r="W17" i="7"/>
  <c r="BB365" i="71"/>
  <c r="AJ350" i="71"/>
  <c r="AK364" i="71"/>
  <c r="AB394" i="71"/>
  <c r="BG390" i="71" s="1"/>
  <c r="H458" i="71"/>
  <c r="BC454" i="71" s="1"/>
  <c r="AI439" i="71"/>
  <c r="AF443" i="71"/>
  <c r="T458" i="71"/>
  <c r="BG454" i="71" s="1"/>
  <c r="AJ491" i="71"/>
  <c r="AN491" i="71"/>
  <c r="AI491" i="71"/>
  <c r="AS493" i="71"/>
  <c r="AI516" i="71"/>
  <c r="AM1193" i="71"/>
  <c r="AM1195" i="71"/>
  <c r="AM1197" i="71"/>
  <c r="AM1206" i="71"/>
  <c r="AL1183" i="71"/>
  <c r="AM1210" i="71"/>
  <c r="AL1187" i="71"/>
  <c r="H13" i="66"/>
  <c r="E28" i="66"/>
  <c r="I124" i="66"/>
  <c r="I139" i="66"/>
  <c r="I141" i="66"/>
  <c r="E60" i="68"/>
  <c r="J12" i="43"/>
  <c r="L22" i="5"/>
  <c r="M20" i="7"/>
  <c r="AG15" i="7"/>
  <c r="C47" i="7"/>
  <c r="M47" i="7" s="1"/>
  <c r="M34" i="7"/>
  <c r="W6" i="7"/>
  <c r="Q34" i="7"/>
  <c r="AA6" i="7"/>
  <c r="H9" i="24"/>
  <c r="E9" i="24"/>
  <c r="M28" i="50"/>
  <c r="I28" i="50"/>
  <c r="K6" i="50"/>
  <c r="AK375" i="71"/>
  <c r="P394" i="71"/>
  <c r="BC390" i="71" s="1"/>
  <c r="AT416" i="71"/>
  <c r="AM1184" i="71"/>
  <c r="AM1061" i="71"/>
  <c r="F8" i="68"/>
  <c r="C23" i="5"/>
  <c r="AD23" i="5" s="1"/>
  <c r="L10" i="5"/>
  <c r="AD10" i="5"/>
  <c r="R13" i="5"/>
  <c r="Q15" i="5"/>
  <c r="AI15" i="5"/>
  <c r="AA22" i="7"/>
  <c r="M44" i="9"/>
  <c r="AP371" i="71"/>
  <c r="K458" i="71"/>
  <c r="AF498" i="71"/>
  <c r="BK491" i="71" s="1"/>
  <c r="AM648" i="71"/>
  <c r="AM1220" i="71"/>
  <c r="Q10" i="5"/>
  <c r="H23" i="5"/>
  <c r="AI23" i="5" s="1"/>
  <c r="AI10" i="5"/>
  <c r="X12" i="5"/>
  <c r="M15" i="5"/>
  <c r="AX346" i="71"/>
  <c r="AB369" i="71"/>
  <c r="BG365" i="71" s="1"/>
  <c r="AS487" i="71"/>
  <c r="AI510" i="71"/>
  <c r="AW487" i="71"/>
  <c r="AF517" i="71"/>
  <c r="AF587" i="86" s="1"/>
  <c r="AM1188" i="71"/>
  <c r="AM1191" i="71"/>
  <c r="AL1197" i="71"/>
  <c r="AM1207" i="71"/>
  <c r="E11" i="66"/>
  <c r="H27" i="66"/>
  <c r="I75" i="66"/>
  <c r="I87" i="66"/>
  <c r="Q22" i="5"/>
  <c r="AA17" i="7"/>
  <c r="AK15" i="9"/>
  <c r="G23" i="9"/>
  <c r="AK23" i="9" s="1"/>
  <c r="M20" i="9"/>
  <c r="E10" i="54"/>
  <c r="H10" i="54"/>
  <c r="V394" i="71"/>
  <c r="BE390" i="71" s="1"/>
  <c r="AJ439" i="71"/>
  <c r="AN439" i="71"/>
  <c r="W458" i="71"/>
  <c r="BH454" i="71" s="1"/>
  <c r="AJ510" i="71"/>
  <c r="AT487" i="71"/>
  <c r="AN510" i="71"/>
  <c r="AX487" i="71"/>
  <c r="AD574" i="71"/>
  <c r="AM594" i="71"/>
  <c r="AC657" i="71"/>
  <c r="AA672" i="71"/>
  <c r="AM661" i="71"/>
  <c r="AM669" i="71"/>
  <c r="AM1183" i="71"/>
  <c r="AM1185" i="71"/>
  <c r="AM1187" i="71"/>
  <c r="AM1189" i="71"/>
  <c r="AM1192" i="71"/>
  <c r="AM1194" i="71"/>
  <c r="AM1196" i="71"/>
  <c r="AM1198" i="71"/>
  <c r="AM1215" i="71"/>
  <c r="I45" i="5"/>
  <c r="R45" i="5" s="1"/>
  <c r="R42" i="5"/>
  <c r="N22" i="7"/>
  <c r="J18" i="18"/>
  <c r="H18" i="18"/>
  <c r="I7" i="54"/>
  <c r="F10" i="54"/>
  <c r="I10" i="54"/>
  <c r="J394" i="71"/>
  <c r="BA390" i="71" s="1"/>
  <c r="Y394" i="71"/>
  <c r="AX422" i="71"/>
  <c r="AX493" i="71"/>
  <c r="AC584" i="71"/>
  <c r="AM591" i="71"/>
  <c r="AM597" i="71"/>
  <c r="AM664" i="71"/>
  <c r="AM673" i="71"/>
  <c r="AL1192" i="71"/>
  <c r="AM1211" i="71"/>
  <c r="AM1219" i="71"/>
  <c r="E8" i="68"/>
  <c r="W12" i="5"/>
  <c r="N40" i="5"/>
  <c r="D23" i="7"/>
  <c r="AH23" i="7" s="1"/>
  <c r="AH15" i="7"/>
  <c r="H23" i="7"/>
  <c r="AL15" i="7"/>
  <c r="N15" i="7"/>
  <c r="F47" i="7"/>
  <c r="AI15" i="9"/>
  <c r="O15" i="9"/>
  <c r="AM15" i="9"/>
  <c r="S15" i="9"/>
  <c r="E12" i="24"/>
  <c r="H12" i="24"/>
  <c r="I15" i="50"/>
  <c r="M15" i="50"/>
  <c r="I31" i="50"/>
  <c r="M31" i="50"/>
  <c r="K9" i="50"/>
  <c r="F11" i="27"/>
  <c r="I9" i="30"/>
  <c r="F9" i="30"/>
  <c r="AL350" i="71"/>
  <c r="AL364" i="71"/>
  <c r="S369" i="71"/>
  <c r="BD365" i="71" s="1"/>
  <c r="AL375" i="71"/>
  <c r="S394" i="71"/>
  <c r="BD390" i="71" s="1"/>
  <c r="E34" i="68"/>
  <c r="E10" i="39"/>
  <c r="Z17" i="5"/>
  <c r="P35" i="5"/>
  <c r="H48" i="5"/>
  <c r="AI48" i="5" s="1"/>
  <c r="AF10" i="7"/>
  <c r="P23" i="7"/>
  <c r="AJ10" i="7"/>
  <c r="P10" i="7"/>
  <c r="AI15" i="7"/>
  <c r="O15" i="7"/>
  <c r="AM15" i="7"/>
  <c r="S15" i="7"/>
  <c r="T17" i="7"/>
  <c r="O22" i="7"/>
  <c r="S22" i="7"/>
  <c r="B23" i="7"/>
  <c r="AF23" i="7" s="1"/>
  <c r="S23" i="7"/>
  <c r="M39" i="7"/>
  <c r="W12" i="7"/>
  <c r="Q39" i="7"/>
  <c r="AA12" i="7"/>
  <c r="AH10" i="9"/>
  <c r="D23" i="9"/>
  <c r="AH23" i="9" s="1"/>
  <c r="N10" i="9"/>
  <c r="AL10" i="9"/>
  <c r="H23" i="9"/>
  <c r="AL23" i="9" s="1"/>
  <c r="R10" i="9"/>
  <c r="J20" i="9"/>
  <c r="T20" i="9" s="1"/>
  <c r="J22" i="9"/>
  <c r="T17" i="9"/>
  <c r="J39" i="9"/>
  <c r="AD12" i="9" s="1"/>
  <c r="T36" i="9"/>
  <c r="J46" i="9"/>
  <c r="T46" i="9" s="1"/>
  <c r="J8" i="18"/>
  <c r="H8" i="18"/>
  <c r="D10" i="18"/>
  <c r="F5" i="21"/>
  <c r="E3" i="24"/>
  <c r="H3" i="24"/>
  <c r="I52" i="66"/>
  <c r="I50" i="66"/>
  <c r="F34" i="68"/>
  <c r="F10" i="39"/>
  <c r="F51" i="68"/>
  <c r="E63" i="68"/>
  <c r="I22" i="5"/>
  <c r="I10" i="5"/>
  <c r="B23" i="5"/>
  <c r="AC23" i="5" s="1"/>
  <c r="F23" i="5"/>
  <c r="AG23" i="5" s="1"/>
  <c r="AG10" i="5"/>
  <c r="I20" i="5"/>
  <c r="R20" i="5" s="1"/>
  <c r="AA17" i="5"/>
  <c r="R17" i="5"/>
  <c r="O22" i="5"/>
  <c r="I47" i="5"/>
  <c r="R47" i="5" s="1"/>
  <c r="T22" i="7"/>
  <c r="AG10" i="7"/>
  <c r="C23" i="7"/>
  <c r="AG23" i="7" s="1"/>
  <c r="M10" i="7"/>
  <c r="AK10" i="7"/>
  <c r="G23" i="7"/>
  <c r="AK23" i="7" s="1"/>
  <c r="Q10" i="7"/>
  <c r="L47" i="7"/>
  <c r="J34" i="7"/>
  <c r="T34" i="7" s="1"/>
  <c r="P34" i="7"/>
  <c r="P44" i="7"/>
  <c r="E23" i="9"/>
  <c r="AI23" i="9" s="1"/>
  <c r="I23" i="9"/>
  <c r="AM23" i="9" s="1"/>
  <c r="J34" i="9"/>
  <c r="T34" i="9" s="1"/>
  <c r="N34" i="9"/>
  <c r="X6" i="9"/>
  <c r="D47" i="9"/>
  <c r="N47" i="9" s="1"/>
  <c r="R34" i="9"/>
  <c r="AB6" i="9"/>
  <c r="J44" i="9"/>
  <c r="T44" i="9" s="1"/>
  <c r="T41" i="9"/>
  <c r="H47" i="9"/>
  <c r="R47" i="9" s="1"/>
  <c r="J9" i="18"/>
  <c r="H9" i="18"/>
  <c r="J17" i="18"/>
  <c r="H17" i="18"/>
  <c r="D19" i="18"/>
  <c r="M8" i="50"/>
  <c r="I8" i="50"/>
  <c r="M33" i="50"/>
  <c r="K11" i="50"/>
  <c r="I33" i="50"/>
  <c r="N17" i="27"/>
  <c r="L35" i="27"/>
  <c r="I152" i="66"/>
  <c r="F53" i="68"/>
  <c r="K12" i="43"/>
  <c r="F63" i="68"/>
  <c r="N10" i="5"/>
  <c r="AF10" i="5"/>
  <c r="L15" i="5"/>
  <c r="P15" i="5"/>
  <c r="N22" i="5"/>
  <c r="E23" i="5"/>
  <c r="AF23" i="5" s="1"/>
  <c r="I35" i="5"/>
  <c r="AA6" i="5" s="1"/>
  <c r="N35" i="5"/>
  <c r="E48" i="5"/>
  <c r="AF48" i="5" s="1"/>
  <c r="J15" i="7"/>
  <c r="AN15" i="7" s="1"/>
  <c r="H47" i="7"/>
  <c r="AL47" i="7" s="1"/>
  <c r="J10" i="9"/>
  <c r="T7" i="9"/>
  <c r="AF15" i="9"/>
  <c r="L15" i="9"/>
  <c r="AJ15" i="9"/>
  <c r="P15" i="9"/>
  <c r="J15" i="9"/>
  <c r="O22" i="9"/>
  <c r="B23" i="9"/>
  <c r="C47" i="9"/>
  <c r="M47" i="9" s="1"/>
  <c r="N5" i="17"/>
  <c r="L5" i="17"/>
  <c r="M11" i="50"/>
  <c r="I11" i="50"/>
  <c r="M18" i="50"/>
  <c r="I18" i="50"/>
  <c r="F23" i="27"/>
  <c r="N5" i="27" s="1"/>
  <c r="I5" i="28"/>
  <c r="F8" i="28"/>
  <c r="I8" i="28"/>
  <c r="F6" i="33"/>
  <c r="I6" i="33"/>
  <c r="K35" i="5"/>
  <c r="O35" i="5"/>
  <c r="B48" i="5"/>
  <c r="AC48" i="5" s="1"/>
  <c r="F48" i="5"/>
  <c r="AG48" i="5" s="1"/>
  <c r="E47" i="7"/>
  <c r="AI47" i="7" s="1"/>
  <c r="I47" i="7"/>
  <c r="AM47" i="7" s="1"/>
  <c r="AG10" i="9"/>
  <c r="AK10" i="9"/>
  <c r="M10" i="9"/>
  <c r="L22" i="9"/>
  <c r="P22" i="9"/>
  <c r="C23" i="9"/>
  <c r="AG23" i="9" s="1"/>
  <c r="M34" i="9"/>
  <c r="N39" i="9"/>
  <c r="X12" i="9"/>
  <c r="R39" i="9"/>
  <c r="AB12" i="9"/>
  <c r="N7" i="14"/>
  <c r="L7" i="14"/>
  <c r="F9" i="17"/>
  <c r="J13" i="18"/>
  <c r="H13" i="18"/>
  <c r="M7" i="50"/>
  <c r="I7" i="50"/>
  <c r="AJ11" i="67"/>
  <c r="AI11" i="65"/>
  <c r="AI11" i="67"/>
  <c r="AH11" i="65"/>
  <c r="AH11" i="67"/>
  <c r="AJ11" i="65"/>
  <c r="AJ12" i="67"/>
  <c r="U4" i="67"/>
  <c r="AI12" i="65"/>
  <c r="Y4" i="65"/>
  <c r="AI12" i="67"/>
  <c r="T4" i="67"/>
  <c r="AH12" i="65"/>
  <c r="X4" i="65"/>
  <c r="AJ12" i="65"/>
  <c r="AH12" i="67"/>
  <c r="S4" i="67"/>
  <c r="AG12" i="65"/>
  <c r="AG12" i="67"/>
  <c r="Z4" i="65"/>
  <c r="AG11" i="65"/>
  <c r="R4" i="67"/>
  <c r="E47" i="9"/>
  <c r="AI47" i="9" s="1"/>
  <c r="I47" i="9"/>
  <c r="AM47" i="9" s="1"/>
  <c r="H5" i="27"/>
  <c r="F5" i="27"/>
  <c r="B9" i="30"/>
  <c r="H9" i="30" s="1"/>
  <c r="R4" i="65"/>
  <c r="L4" i="67"/>
  <c r="Q4" i="65"/>
  <c r="AG15" i="67"/>
  <c r="AJ15" i="65"/>
  <c r="AJ15" i="67"/>
  <c r="AI15" i="65"/>
  <c r="AH15" i="65"/>
  <c r="AI15" i="67"/>
  <c r="AG15" i="65"/>
  <c r="AH15" i="67"/>
  <c r="M36" i="50"/>
  <c r="K14" i="50"/>
  <c r="I39" i="50"/>
  <c r="K17" i="50"/>
  <c r="K19" i="50"/>
  <c r="I43" i="50"/>
  <c r="K21" i="50"/>
  <c r="F29" i="27"/>
  <c r="N15" i="27"/>
  <c r="L33" i="27"/>
  <c r="H5" i="28"/>
  <c r="H8" i="28"/>
  <c r="E9" i="30"/>
  <c r="H7" i="38"/>
  <c r="K7" i="38"/>
  <c r="I35" i="50"/>
  <c r="K13" i="50"/>
  <c r="M40" i="50"/>
  <c r="K18" i="50"/>
  <c r="AE14" i="67"/>
  <c r="AD14" i="65"/>
  <c r="AD14" i="67"/>
  <c r="E2" i="68"/>
  <c r="AE14" i="65"/>
  <c r="AH14" i="65"/>
  <c r="AD15" i="65"/>
  <c r="O4" i="67"/>
  <c r="AD11" i="67"/>
  <c r="AD12" i="67"/>
  <c r="AI14" i="67"/>
  <c r="AE15" i="67"/>
  <c r="T4" i="65"/>
  <c r="AD11" i="65"/>
  <c r="AD12" i="65"/>
  <c r="AI14" i="65"/>
  <c r="P4" i="67"/>
  <c r="N843" i="71" l="1"/>
  <c r="AO836" i="71" s="1"/>
  <c r="AT410" i="71"/>
  <c r="K432" i="71"/>
  <c r="AS410" i="71"/>
  <c r="H418" i="71"/>
  <c r="BC414" i="71" s="1"/>
  <c r="AP414" i="71"/>
  <c r="AC433" i="71"/>
  <c r="AP429" i="71" s="1"/>
  <c r="AC491" i="86"/>
  <c r="AN350" i="71"/>
  <c r="Y369" i="71"/>
  <c r="BF365" i="71" s="1"/>
  <c r="AN364" i="71"/>
  <c r="BF350" i="71"/>
  <c r="AP428" i="71"/>
  <c r="AL428" i="71"/>
  <c r="N23" i="7"/>
  <c r="Q47" i="7"/>
  <c r="M23" i="5"/>
  <c r="X22" i="7"/>
  <c r="V22" i="9"/>
  <c r="R23" i="9"/>
  <c r="H487" i="86"/>
  <c r="H432" i="71"/>
  <c r="AS428" i="71" s="1"/>
  <c r="AF414" i="71"/>
  <c r="K487" i="86"/>
  <c r="K418" i="71"/>
  <c r="K433" i="71" s="1"/>
  <c r="AT428" i="71"/>
  <c r="N487" i="86"/>
  <c r="N432" i="71"/>
  <c r="AU428" i="71" s="1"/>
  <c r="T487" i="86"/>
  <c r="T432" i="71"/>
  <c r="AW428" i="71" s="1"/>
  <c r="AM414" i="71"/>
  <c r="T418" i="71"/>
  <c r="W487" i="86"/>
  <c r="W418" i="71"/>
  <c r="W432" i="71"/>
  <c r="AX428" i="71" s="1"/>
  <c r="Z487" i="86"/>
  <c r="Z418" i="71"/>
  <c r="Z432" i="71"/>
  <c r="AY428" i="71" s="1"/>
  <c r="J408" i="86"/>
  <c r="J368" i="71"/>
  <c r="AR364" i="71" s="1"/>
  <c r="AE350" i="71"/>
  <c r="J354" i="71"/>
  <c r="L13" i="55"/>
  <c r="AN15" i="9"/>
  <c r="N47" i="7"/>
  <c r="Q23" i="5"/>
  <c r="M23" i="7"/>
  <c r="S47" i="7"/>
  <c r="R40" i="5"/>
  <c r="AL792" i="71"/>
  <c r="Q23" i="9"/>
  <c r="Y22" i="9"/>
  <c r="L48" i="5"/>
  <c r="Y22" i="5"/>
  <c r="AN10" i="7"/>
  <c r="P48" i="5"/>
  <c r="Q23" i="7"/>
  <c r="K23" i="5"/>
  <c r="T39" i="9"/>
  <c r="N23" i="9"/>
  <c r="AE48" i="5"/>
  <c r="U22" i="5"/>
  <c r="AM802" i="71"/>
  <c r="P47" i="9"/>
  <c r="AF47" i="7"/>
  <c r="AD17" i="9"/>
  <c r="V22" i="5"/>
  <c r="Z22" i="9"/>
  <c r="X22" i="5"/>
  <c r="T44" i="7"/>
  <c r="P23" i="5"/>
  <c r="AC921" i="86"/>
  <c r="O23" i="7"/>
  <c r="S47" i="9"/>
  <c r="R35" i="5"/>
  <c r="T15" i="7"/>
  <c r="P23" i="9"/>
  <c r="T39" i="7"/>
  <c r="W577" i="86"/>
  <c r="BH500" i="71"/>
  <c r="Y452" i="86"/>
  <c r="BF390" i="71"/>
  <c r="Z596" i="86"/>
  <c r="BI519" i="71"/>
  <c r="AL836" i="71"/>
  <c r="T577" i="86"/>
  <c r="BG500" i="71"/>
  <c r="AQ420" i="71"/>
  <c r="BK420" i="71"/>
  <c r="T596" i="86"/>
  <c r="BG519" i="71"/>
  <c r="K531" i="86"/>
  <c r="BD454" i="71"/>
  <c r="W596" i="86"/>
  <c r="BH519" i="71"/>
  <c r="AM836" i="71"/>
  <c r="AP836" i="71"/>
  <c r="AA754" i="86"/>
  <c r="AO665" i="71"/>
  <c r="AC732" i="86"/>
  <c r="AO650" i="71"/>
  <c r="G2" i="95"/>
  <c r="G2" i="92"/>
  <c r="D2" i="95"/>
  <c r="D2" i="92"/>
  <c r="V452" i="86"/>
  <c r="AQ439" i="71"/>
  <c r="AF516" i="86"/>
  <c r="N531" i="86"/>
  <c r="Z577" i="86"/>
  <c r="AN454" i="71"/>
  <c r="W531" i="86"/>
  <c r="AF507" i="71"/>
  <c r="AF568" i="86"/>
  <c r="AI519" i="71"/>
  <c r="H596" i="86"/>
  <c r="AU499" i="71"/>
  <c r="N596" i="86"/>
  <c r="AQ497" i="71"/>
  <c r="AF574" i="86"/>
  <c r="M427" i="86"/>
  <c r="AQ453" i="71"/>
  <c r="AF530" i="86"/>
  <c r="AP454" i="71"/>
  <c r="AC531" i="86"/>
  <c r="AC676" i="86"/>
  <c r="AS364" i="71"/>
  <c r="M452" i="86"/>
  <c r="Q577" i="86"/>
  <c r="K577" i="86"/>
  <c r="AM577" i="71"/>
  <c r="AC654" i="86"/>
  <c r="AM567" i="71"/>
  <c r="AD644" i="86"/>
  <c r="P452" i="86"/>
  <c r="AI454" i="71"/>
  <c r="H531" i="86"/>
  <c r="AP389" i="71"/>
  <c r="AE451" i="86"/>
  <c r="AE443" i="86"/>
  <c r="AJ519" i="71"/>
  <c r="K596" i="86"/>
  <c r="AC577" i="86"/>
  <c r="AQ499" i="71"/>
  <c r="AF576" i="86"/>
  <c r="S427" i="86"/>
  <c r="AF503" i="86"/>
  <c r="AB427" i="86"/>
  <c r="AB452" i="86"/>
  <c r="AQ518" i="71"/>
  <c r="AF522" i="86"/>
  <c r="AF528" i="86"/>
  <c r="P427" i="86"/>
  <c r="V427" i="86"/>
  <c r="AZ499" i="71"/>
  <c r="AC596" i="86"/>
  <c r="AM500" i="71"/>
  <c r="N577" i="86"/>
  <c r="S452" i="86"/>
  <c r="AI390" i="71"/>
  <c r="J452" i="86"/>
  <c r="AE449" i="86"/>
  <c r="AM454" i="71"/>
  <c r="T531" i="86"/>
  <c r="AP375" i="71"/>
  <c r="AE437" i="86"/>
  <c r="Q531" i="86"/>
  <c r="AA763" i="86"/>
  <c r="AO454" i="71"/>
  <c r="Z531" i="86"/>
  <c r="AP519" i="71"/>
  <c r="Q596" i="86"/>
  <c r="AI500" i="71"/>
  <c r="H577" i="86"/>
  <c r="X996" i="86"/>
  <c r="AP500" i="71"/>
  <c r="AJ500" i="71"/>
  <c r="AV499" i="71"/>
  <c r="AF526" i="71"/>
  <c r="AM519" i="71"/>
  <c r="BA422" i="71"/>
  <c r="AJ365" i="71"/>
  <c r="AZ428" i="71"/>
  <c r="AQ516" i="71"/>
  <c r="AT499" i="71"/>
  <c r="AJ390" i="71"/>
  <c r="AM365" i="71"/>
  <c r="AY499" i="71"/>
  <c r="AK365" i="71"/>
  <c r="AL454" i="71"/>
  <c r="AM674" i="71"/>
  <c r="AM598" i="71"/>
  <c r="AV428" i="71"/>
  <c r="BA416" i="71"/>
  <c r="AM390" i="71"/>
  <c r="AK454" i="71"/>
  <c r="L23" i="27"/>
  <c r="P23" i="27"/>
  <c r="AM665" i="71"/>
  <c r="BA487" i="71"/>
  <c r="H11" i="66"/>
  <c r="T15" i="9"/>
  <c r="R47" i="7"/>
  <c r="J19" i="18"/>
  <c r="H19" i="18"/>
  <c r="E16" i="68"/>
  <c r="AL390" i="71"/>
  <c r="AK390" i="71"/>
  <c r="P5" i="27"/>
  <c r="L5" i="27"/>
  <c r="M23" i="9"/>
  <c r="O47" i="7"/>
  <c r="AC22" i="9"/>
  <c r="AL47" i="9"/>
  <c r="AB22" i="9"/>
  <c r="J47" i="7"/>
  <c r="AD6" i="7"/>
  <c r="T22" i="5"/>
  <c r="R22" i="5"/>
  <c r="L23" i="7"/>
  <c r="W22" i="5"/>
  <c r="P11" i="27"/>
  <c r="L11" i="27"/>
  <c r="O23" i="9"/>
  <c r="AB22" i="7"/>
  <c r="O48" i="5"/>
  <c r="AM650" i="71"/>
  <c r="AX499" i="71"/>
  <c r="Z22" i="5"/>
  <c r="AX364" i="71"/>
  <c r="AQ510" i="71"/>
  <c r="L23" i="5"/>
  <c r="AF458" i="71"/>
  <c r="BK454" i="71" s="1"/>
  <c r="AV364" i="71"/>
  <c r="N48" i="5"/>
  <c r="O47" i="9"/>
  <c r="AT364" i="71"/>
  <c r="AF23" i="9"/>
  <c r="L23" i="9"/>
  <c r="I23" i="5"/>
  <c r="AJ10" i="5"/>
  <c r="N23" i="5"/>
  <c r="AJ47" i="7"/>
  <c r="Z22" i="7"/>
  <c r="AW364" i="71"/>
  <c r="P29" i="27"/>
  <c r="L29" i="27"/>
  <c r="N11" i="27"/>
  <c r="N9" i="17"/>
  <c r="L9" i="17"/>
  <c r="AH47" i="9"/>
  <c r="X22" i="9"/>
  <c r="J47" i="9"/>
  <c r="AD22" i="9" s="1"/>
  <c r="AD6" i="9"/>
  <c r="O23" i="5"/>
  <c r="R10" i="5"/>
  <c r="J10" i="18"/>
  <c r="H10" i="18"/>
  <c r="Y22" i="7"/>
  <c r="I71" i="66"/>
  <c r="I73" i="66"/>
  <c r="AS499" i="71"/>
  <c r="P47" i="7"/>
  <c r="AG47" i="9"/>
  <c r="W22" i="9"/>
  <c r="J23" i="9"/>
  <c r="T10" i="9"/>
  <c r="AN10" i="9"/>
  <c r="I48" i="5"/>
  <c r="O5" i="21"/>
  <c r="M5" i="21"/>
  <c r="T22" i="9"/>
  <c r="AC22" i="7"/>
  <c r="Q48" i="5"/>
  <c r="S23" i="9"/>
  <c r="AL23" i="7"/>
  <c r="R23" i="7"/>
  <c r="AN390" i="71"/>
  <c r="AU364" i="71"/>
  <c r="K48" i="5"/>
  <c r="AJ454" i="71"/>
  <c r="J125" i="66"/>
  <c r="E94" i="88"/>
  <c r="D93" i="88"/>
  <c r="AW499" i="71"/>
  <c r="AQ491" i="71"/>
  <c r="AO365" i="71"/>
  <c r="F16" i="68"/>
  <c r="AO390" i="71"/>
  <c r="AG47" i="7"/>
  <c r="W22" i="7"/>
  <c r="J23" i="7"/>
  <c r="AJ15" i="5"/>
  <c r="AK47" i="9"/>
  <c r="AA22" i="9"/>
  <c r="AL365" i="71"/>
  <c r="BA410" i="71" l="1"/>
  <c r="AF432" i="71"/>
  <c r="BA428" i="71" s="1"/>
  <c r="N996" i="86"/>
  <c r="AY346" i="71"/>
  <c r="AE368" i="71"/>
  <c r="AY364" i="71" s="1"/>
  <c r="AC506" i="86"/>
  <c r="BJ429" i="71"/>
  <c r="Y427" i="86"/>
  <c r="AN365" i="71"/>
  <c r="AN428" i="71"/>
  <c r="W505" i="86"/>
  <c r="BG414" i="71"/>
  <c r="T491" i="86"/>
  <c r="T433" i="71"/>
  <c r="N505" i="86"/>
  <c r="AK428" i="71"/>
  <c r="K491" i="86"/>
  <c r="BD414" i="71"/>
  <c r="AJ414" i="71"/>
  <c r="H505" i="86"/>
  <c r="AI428" i="71"/>
  <c r="BI414" i="71"/>
  <c r="Z491" i="86"/>
  <c r="Z433" i="71"/>
  <c r="AO414" i="71"/>
  <c r="K505" i="86"/>
  <c r="AJ428" i="71"/>
  <c r="H433" i="71"/>
  <c r="AI414" i="71"/>
  <c r="H491" i="86"/>
  <c r="Z505" i="86"/>
  <c r="AO428" i="71"/>
  <c r="BH414" i="71"/>
  <c r="W491" i="86"/>
  <c r="AN414" i="71"/>
  <c r="W433" i="71"/>
  <c r="T505" i="86"/>
  <c r="AM428" i="71"/>
  <c r="AF487" i="86"/>
  <c r="AQ410" i="71"/>
  <c r="AE354" i="71"/>
  <c r="AE408" i="86"/>
  <c r="AP346" i="71"/>
  <c r="J412" i="86"/>
  <c r="BA350" i="71"/>
  <c r="AI350" i="71"/>
  <c r="J369" i="71"/>
  <c r="AI364" i="71"/>
  <c r="J426" i="86"/>
  <c r="AF596" i="86"/>
  <c r="BK519" i="71"/>
  <c r="AE452" i="86"/>
  <c r="BH390" i="71"/>
  <c r="AF577" i="86"/>
  <c r="BK500" i="71"/>
  <c r="AF531" i="86"/>
  <c r="AP390" i="71"/>
  <c r="AN23" i="9"/>
  <c r="T23" i="9"/>
  <c r="AJ48" i="5"/>
  <c r="R48" i="5"/>
  <c r="AQ454" i="71"/>
  <c r="AA22" i="5"/>
  <c r="AJ23" i="5"/>
  <c r="R23" i="5"/>
  <c r="E31" i="68"/>
  <c r="T47" i="7"/>
  <c r="AN47" i="7"/>
  <c r="AD22" i="7"/>
  <c r="AN23" i="7"/>
  <c r="T23" i="7"/>
  <c r="F31" i="68"/>
  <c r="AQ500" i="71"/>
  <c r="J72" i="66"/>
  <c r="AN47" i="9"/>
  <c r="T47" i="9"/>
  <c r="AQ519" i="71"/>
  <c r="BA499" i="71"/>
  <c r="W506" i="86" l="1"/>
  <c r="BH429" i="71"/>
  <c r="AN429" i="71"/>
  <c r="K506" i="86"/>
  <c r="BD429" i="71"/>
  <c r="AJ429" i="71"/>
  <c r="T506" i="86"/>
  <c r="AM429" i="71"/>
  <c r="BG429" i="71"/>
  <c r="AF505" i="86"/>
  <c r="AQ428" i="71"/>
  <c r="AI429" i="71"/>
  <c r="H506" i="86"/>
  <c r="BC429" i="71"/>
  <c r="Z506" i="86"/>
  <c r="BI429" i="71"/>
  <c r="AO429" i="71"/>
  <c r="AE426" i="86"/>
  <c r="AP364" i="71"/>
  <c r="BH350" i="71"/>
  <c r="AP350" i="71"/>
  <c r="AE412" i="86"/>
  <c r="AE369" i="71"/>
  <c r="BA365" i="71"/>
  <c r="J427" i="86"/>
  <c r="AI365" i="71"/>
  <c r="E52" i="68"/>
  <c r="E64" i="68"/>
  <c r="J4" i="43"/>
  <c r="F52" i="68"/>
  <c r="K4" i="43"/>
  <c r="E32" i="62"/>
  <c r="F64" i="68"/>
  <c r="AE427" i="86" l="1"/>
  <c r="BH365" i="71"/>
  <c r="AP365" i="71"/>
  <c r="E37" i="62"/>
  <c r="E28" i="88"/>
  <c r="D7" i="88"/>
  <c r="D32" i="62"/>
  <c r="E7" i="88"/>
  <c r="G171" i="80"/>
  <c r="G171" i="78"/>
  <c r="I171" i="80"/>
  <c r="I171" i="78"/>
  <c r="F56" i="68"/>
  <c r="F66" i="68"/>
  <c r="K171" i="66"/>
  <c r="M41" i="50"/>
  <c r="E56" i="68"/>
  <c r="E66" i="68"/>
  <c r="I171" i="66"/>
  <c r="M19" i="50"/>
  <c r="E33" i="88" l="1"/>
  <c r="E41" i="62"/>
  <c r="E37" i="88" s="1"/>
  <c r="D28" i="88"/>
  <c r="D37" i="62"/>
  <c r="D41" i="62" s="1"/>
  <c r="I151" i="80"/>
  <c r="I151" i="78"/>
  <c r="G151" i="80"/>
  <c r="G151" i="78"/>
  <c r="K151" i="66"/>
  <c r="I151" i="66"/>
  <c r="E96" i="62" l="1"/>
  <c r="E92" i="88" s="1"/>
  <c r="D33" i="88"/>
  <c r="G150" i="80"/>
  <c r="G150" i="78"/>
  <c r="I150" i="80"/>
  <c r="I150" i="78"/>
  <c r="K150" i="66"/>
  <c r="I150" i="66"/>
  <c r="E100" i="62" l="1"/>
  <c r="E96" i="88" s="1"/>
  <c r="D37" i="88"/>
  <c r="D96" i="62"/>
  <c r="E106" i="62" l="1"/>
  <c r="D92" i="88"/>
  <c r="D100" i="62"/>
  <c r="D96" i="88" l="1"/>
  <c r="D106" i="62"/>
  <c r="N1296" i="86" l="1"/>
  <c r="N1289" i="86"/>
  <c r="AO1070" i="71" l="1"/>
  <c r="AL1070" i="71"/>
  <c r="N488" i="86" l="1"/>
  <c r="N418" i="71"/>
  <c r="N491" i="86" l="1"/>
  <c r="AK414" i="71"/>
  <c r="BE414" i="71"/>
  <c r="N433" i="71"/>
  <c r="Q488" i="86" l="1"/>
  <c r="Q418" i="71"/>
  <c r="AL414" i="71"/>
  <c r="AF415" i="71"/>
  <c r="BE429" i="71"/>
  <c r="N506" i="86"/>
  <c r="AK429" i="71"/>
  <c r="AF488" i="86" l="1"/>
  <c r="AQ411" i="71"/>
  <c r="AF418" i="71"/>
  <c r="AQ414" i="71" s="1"/>
  <c r="Q433" i="71"/>
  <c r="BF414" i="71"/>
  <c r="AL429" i="71"/>
  <c r="Q491" i="86"/>
  <c r="AF433" i="71" l="1"/>
  <c r="BK414" i="71"/>
  <c r="AF491" i="86"/>
  <c r="BF429" i="71"/>
  <c r="Q506" i="86"/>
  <c r="AQ429" i="71"/>
  <c r="BK429" i="71" l="1"/>
  <c r="AF506"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000-000001000000}">
      <text>
        <r>
          <rPr>
            <sz val="8"/>
            <color indexed="81"/>
            <rFont val="Tahoma"/>
            <family val="2"/>
            <charset val="238"/>
          </rPr>
          <t>select type of report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D7, D8, D9</t>
        </r>
      </text>
    </comment>
    <comment ref="B7" authorId="0" shapeId="0" xr:uid="{00000000-0006-0000-0000-000002000000}">
      <text>
        <r>
          <rPr>
            <sz val="8"/>
            <color indexed="81"/>
            <rFont val="Tahoma"/>
            <family val="2"/>
            <charset val="238"/>
          </rPr>
          <t xml:space="preserve">
Enter full date ONLY in this cell</t>
        </r>
      </text>
    </comment>
    <comment ref="F7" authorId="0" shapeId="0" xr:uid="{00000000-0006-0000-0000-000003000000}">
      <text>
        <r>
          <rPr>
            <sz val="8"/>
            <color indexed="81"/>
            <rFont val="Tahoma"/>
            <family val="2"/>
            <charset val="238"/>
          </rPr>
          <t xml:space="preserve">Clasification of economic activities in sheet "SK NACE". </t>
        </r>
        <r>
          <rPr>
            <b/>
            <sz val="8"/>
            <color indexed="81"/>
            <rFont val="Tahoma"/>
            <family val="2"/>
            <charset val="238"/>
          </rPr>
          <t>Use values from column A (without dots)</t>
        </r>
      </text>
    </comment>
    <comment ref="B10" authorId="0" shapeId="0" xr:uid="{00000000-0006-0000-0000-000004000000}">
      <text>
        <r>
          <rPr>
            <b/>
            <sz val="8"/>
            <color indexed="81"/>
            <rFont val="Tahoma"/>
            <family val="2"/>
            <charset val="238"/>
          </rPr>
          <t xml:space="preserve">
Enter full date ONLY in this cell</t>
        </r>
      </text>
    </comment>
    <comment ref="E11" authorId="0" shapeId="0" xr:uid="{00000000-0006-0000-0000-000005000000}">
      <text>
        <r>
          <rPr>
            <sz val="8"/>
            <color indexed="81"/>
            <rFont val="Tahoma"/>
            <family val="2"/>
            <charset val="238"/>
          </rPr>
          <t>select the contains of Financial statement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D12, D13, D14</t>
        </r>
      </text>
    </comment>
    <comment ref="E16" authorId="0" shapeId="0" xr:uid="{00000000-0006-0000-0000-000006000000}">
      <text>
        <r>
          <rPr>
            <sz val="8"/>
            <color indexed="81"/>
            <rFont val="Tahoma"/>
            <family val="2"/>
            <charset val="238"/>
          </rPr>
          <t>select type of accounting entity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D17, D18</t>
        </r>
      </text>
    </comment>
    <comment ref="B17" authorId="0" shapeId="0" xr:uid="{00000000-0006-0000-0000-000007000000}">
      <text>
        <r>
          <rPr>
            <b/>
            <sz val="8"/>
            <color indexed="81"/>
            <rFont val="Tahoma"/>
            <family val="2"/>
            <charset val="238"/>
          </rPr>
          <t xml:space="preserve">
Enter full date ONLY in this cell</t>
        </r>
      </text>
    </comment>
    <comment ref="B20" authorId="0" shapeId="0" xr:uid="{00000000-0006-0000-0000-000008000000}">
      <text>
        <r>
          <rPr>
            <b/>
            <sz val="8"/>
            <color indexed="81"/>
            <rFont val="Tahoma"/>
            <family val="2"/>
            <charset val="238"/>
          </rPr>
          <t xml:space="preserve">
Enter full date ONLY in this cell</t>
        </r>
      </text>
    </comment>
    <comment ref="F34" authorId="0" shapeId="0" xr:uid="{00000000-0006-0000-0000-000009000000}">
      <text>
        <r>
          <rPr>
            <b/>
            <sz val="8"/>
            <color indexed="81"/>
            <rFont val="Tahoma"/>
            <family val="2"/>
            <charset val="238"/>
          </rPr>
          <t>Author:</t>
        </r>
        <r>
          <rPr>
            <sz val="8"/>
            <color indexed="81"/>
            <rFont val="Tahoma"/>
            <family val="2"/>
            <charset val="238"/>
          </rPr>
          <t xml:space="preserve">
date on which the FS are prepared </t>
        </r>
      </text>
    </comment>
    <comment ref="F36" authorId="0" shapeId="0" xr:uid="{00000000-0006-0000-0000-00000A000000}">
      <text>
        <r>
          <rPr>
            <b/>
            <sz val="8"/>
            <color indexed="81"/>
            <rFont val="Tahoma"/>
            <family val="2"/>
            <charset val="238"/>
          </rPr>
          <t>Author:</t>
        </r>
        <r>
          <rPr>
            <sz val="8"/>
            <color indexed="81"/>
            <rFont val="Tahoma"/>
            <family val="2"/>
            <charset val="238"/>
          </rPr>
          <t xml:space="preserve">
leave blank if not approved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3000-000001000000}">
      <text>
        <r>
          <rPr>
            <b/>
            <sz val="8"/>
            <color indexed="81"/>
            <rFont val="Tahoma"/>
            <family val="2"/>
            <charset val="238"/>
          </rPr>
          <t>Author:</t>
        </r>
        <r>
          <rPr>
            <sz val="8"/>
            <color indexed="81"/>
            <rFont val="Tahoma"/>
            <family val="2"/>
            <charset val="238"/>
          </rPr>
          <t xml:space="preserve">
nemusi sediet kvoli opravnej polozke; porovnava sa net value predosleho roka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368" authorId="0" shapeId="0" xr:uid="{00000000-0006-0000-4C00-000001000000}">
      <text>
        <r>
          <rPr>
            <b/>
            <sz val="8"/>
            <color indexed="81"/>
            <rFont val="Tahoma"/>
            <family val="2"/>
            <charset val="238"/>
          </rPr>
          <t>EY:
suma peňažných príjmov a hodnota nepeňažných príjmov sa neuvádzajú, ak by takéto informácie umožnili identifikáciu finančnej situácie konkrétneho člena štatutárneho orgánu, dozorného orgánu alebo iného orgánu účtovnej jednotky</t>
        </r>
        <r>
          <rPr>
            <sz val="8"/>
            <color indexed="81"/>
            <rFont val="Tahoma"/>
            <family val="2"/>
            <charset val="238"/>
          </rPr>
          <t xml:space="preserve">
</t>
        </r>
      </text>
    </comment>
  </commentList>
</comments>
</file>

<file path=xl/sharedStrings.xml><?xml version="1.0" encoding="utf-8"?>
<sst xmlns="http://schemas.openxmlformats.org/spreadsheetml/2006/main" count="9868" uniqueCount="3368">
  <si>
    <t>1.  Informácie k časti A. písm. c) prílohy č. 3 o počte zamestnancov</t>
  </si>
  <si>
    <t>Názov položky</t>
  </si>
  <si>
    <t>Bežné účtovné obdobie</t>
  </si>
  <si>
    <t>Bezprostredne predchádzajúce účtovné obdobie</t>
  </si>
  <si>
    <t>Priemerný prepočítaný počet zamestnancov</t>
  </si>
  <si>
    <t>Stav zamestnancov ku dňu, ku ktorému sa zostavuje účtovná závierka, z toho:</t>
  </si>
  <si>
    <t>počet vedúcich zamestnancov</t>
  </si>
  <si>
    <t>2. Informácie k časti B. písm. b) prílohy č. 3 o štruktúre spoločníkov, akcionárov ku dňu, ku ktorému sa zostavuje účtovná závierka a o štruktúre spoločníkov, akcionárov do dňa jej zmeny  vzniknutej v priebehu účtovného obdobia</t>
  </si>
  <si>
    <t>Tabuľka č. 1</t>
  </si>
  <si>
    <t>Spoločník, akcionár</t>
  </si>
  <si>
    <t>Výška podielu na základnom imaní</t>
  </si>
  <si>
    <t>Podiel na hlasovacích právach v %</t>
  </si>
  <si>
    <t>v %</t>
  </si>
  <si>
    <t>absolútne</t>
  </si>
  <si>
    <t>Spolu</t>
  </si>
  <si>
    <t>Tabuľka č. 2</t>
  </si>
  <si>
    <t>Spoločník, akcionár do dňa zmeny  v štruktúre spoločníkov, akcionárov</t>
  </si>
  <si>
    <t>Dátum zmeny</t>
  </si>
  <si>
    <t>x</t>
  </si>
  <si>
    <t>3. Informácie k časti F. písm. a) prílohy č. 3 o dlhodobom nehmotnom majetku</t>
  </si>
  <si>
    <t>Dlhodobý nehmotný majetok</t>
  </si>
  <si>
    <t>Softvér</t>
  </si>
  <si>
    <t>Goodwill</t>
  </si>
  <si>
    <t>Ostatný DNM</t>
  </si>
  <si>
    <t>Poskytnuté preddavky na DNM</t>
  </si>
  <si>
    <t>Prvotné ocenenie</t>
  </si>
  <si>
    <t>Stav na začiatku účtovného obdobia</t>
  </si>
  <si>
    <t>Prírastky</t>
  </si>
  <si>
    <t>Úbytky</t>
  </si>
  <si>
    <t>Presuny</t>
  </si>
  <si>
    <t>Stav na konci účtovného obdobia</t>
  </si>
  <si>
    <t>Oprávky</t>
  </si>
  <si>
    <t>Stav na začiatku účtovného obdobia</t>
  </si>
  <si>
    <t>Opravné položky</t>
  </si>
  <si>
    <t>Zostatková hodnota </t>
  </si>
  <si>
    <t>4. Informácie k časti F. písm. c) prílohy č. 3 o dlhodobom nehmotnom majetku</t>
  </si>
  <si>
    <t>Hodnota za bežné účtovné obdobie</t>
  </si>
  <si>
    <t>Dlhodobý nehmotný majetok, na ktorý je zriadené záložné právo</t>
  </si>
  <si>
    <t>Dlhodobý nehmotný majetok, pri ktorom má účtovná jednotka obmedzené právo s ním nakladať</t>
  </si>
  <si>
    <t>5.  Informácie k časti F. písm. a) prílohy č. 3 o dlhodobom hmotnom majetku</t>
  </si>
  <si>
    <t>Dlhodobý hmotný majetok</t>
  </si>
  <si>
    <t>Pozemky</t>
  </si>
  <si>
    <t>Stavby</t>
  </si>
  <si>
    <t>Samostatné hnuteľné veci a súbory hnuteľných vecí</t>
  </si>
  <si>
    <t>Základné stádo a ťažné zvieratá</t>
  </si>
  <si>
    <t>Ostatný DHM</t>
  </si>
  <si>
    <t>Poskytnuté preddavky na DHM</t>
  </si>
  <si>
    <t xml:space="preserve">6. Informácie k časti F. písm. c) prílohy č. 3 o dlhodobom hmotnom majetku </t>
  </si>
  <si>
    <t>Dlhodobý hmotný majetok, na ktorý je zriadené záložné právo</t>
  </si>
  <si>
    <t>Dlhodobý hmotný majetok, pri ktorom má účtovná jednotka obmedzené právo s ním nakladať</t>
  </si>
  <si>
    <t>7. Informácie k časti F. písm. j) prílohy č. 3 o  dlhodobom finančnom majetku</t>
  </si>
  <si>
    <t>Podielové CP a podiely v DÚJ</t>
  </si>
  <si>
    <t>Ostatné dlhodobé CP a podiely</t>
  </si>
  <si>
    <t>Ostatný DFM</t>
  </si>
  <si>
    <t>Pôžičky s dobou splatnosti najviac jeden rok</t>
  </si>
  <si>
    <t>Dlhodobý finančný majetok</t>
  </si>
  <si>
    <t xml:space="preserve">8. Informácie k časti F. písm. m) prílohy č. 3 o dlhodobom finančnom majetku </t>
  </si>
  <si>
    <t>Dlhodobý finančný majetok, na ktorý je zriadené záložné právo</t>
  </si>
  <si>
    <t>Dlhodobý finančný majetok, pri ktorom má účtovná jednotka obmedzené právo s ním nakladať</t>
  </si>
  <si>
    <t>9. Informácie k časti F. písm. i) prílohy č. 3 o štruktúre dlhodobého finančného majetku</t>
  </si>
  <si>
    <t>Obchodné meno a sídlo spoločnosti, v ktorej má ÚJ umiestnený DFM</t>
  </si>
  <si>
    <t>Podiel ÚJ na ZI v  %</t>
  </si>
  <si>
    <t>Podiel ÚJ na hlasovacích právach v %</t>
  </si>
  <si>
    <t>Hodnota</t>
  </si>
  <si>
    <t>Účtovná hodnota DFM</t>
  </si>
  <si>
    <t>Dcérske účtovné jednotky</t>
  </si>
  <si>
    <t>Účtovné jednotky s podstatným vplyvom</t>
  </si>
  <si>
    <t xml:space="preserve">Ostatné realizovateľné CP a podiely  </t>
  </si>
  <si>
    <t>Obstarávaný DFM na účely vykonania vplyvu v inej ÚJ</t>
  </si>
  <si>
    <t>Dlhodobý finančný majetok spolu</t>
  </si>
  <si>
    <t>10. Informácie k časti F. písm. j) a l) prílohy č. 3 o dlhových CP držaných do splatnosti</t>
  </si>
  <si>
    <t>Druh CP</t>
  </si>
  <si>
    <t>Zvýšenie hodnoty</t>
  </si>
  <si>
    <t>Zníženie hodnoty</t>
  </si>
  <si>
    <t>Do splatnosti viac ako päť rokov</t>
  </si>
  <si>
    <t>Do splatnosti  od troch rokov do piatich rokov vrátane</t>
  </si>
  <si>
    <t>Do splatnosti od jedného roka do troch rokov vrátane</t>
  </si>
  <si>
    <t>Do splatnosti do jedného roka vrátane</t>
  </si>
  <si>
    <t>Dlhové CP držané do splatnosti spolu</t>
  </si>
  <si>
    <t>Stav na konci účtovného obdobia</t>
  </si>
  <si>
    <t>11. Informácie k časti F. písm. j) a l) prílohy č. 3 o poskytnutých dlhodobých pôžičkách</t>
  </si>
  <si>
    <t>Dlhodobé pôžičky</t>
  </si>
  <si>
    <t>Do splatnosti od troch rokov do piatich rokov vrátane</t>
  </si>
  <si>
    <t>Do splatnosti  od jedného roka do troch rokov vrátane</t>
  </si>
  <si>
    <t>Dlhodobé pôžičky spolu</t>
  </si>
  <si>
    <t>12. Informácie k časti F. písm. o) prílohy č. 3 o opravných položkách k zásobám</t>
  </si>
  <si>
    <t>Zásoby</t>
  </si>
  <si>
    <t>Stav  OP na začiatku účtovného obdobia</t>
  </si>
  <si>
    <t>Zúčtovanie OP z dôvodu zániku opodstatnenosti</t>
  </si>
  <si>
    <t>Stav OP na konci účtovného obdobia</t>
  </si>
  <si>
    <t>Materiál</t>
  </si>
  <si>
    <t>Výrobky</t>
  </si>
  <si>
    <t xml:space="preserve">Zvieratá </t>
  </si>
  <si>
    <t>Tovar</t>
  </si>
  <si>
    <t>Nehnuteľnosť na predaj</t>
  </si>
  <si>
    <t>Zásoby spolu</t>
  </si>
  <si>
    <t>Náklady na obstarávanie nehnuteľnosti  na predaj za účtovné obdobie</t>
  </si>
  <si>
    <t>Náklady na obstaranie nehnuteľnosti na predaj od začiatku obstarávania</t>
  </si>
  <si>
    <t>Nedokončená výroba a polotovary vlastnej výroby</t>
  </si>
  <si>
    <t>13. Informácie k časti F. písm. p) prílohy č. 3 o zásobách, na ktoré je zriadené záložné právo a o zásobách, pri ktorých má účtovná jednotka obmedzené právo s nimi nakladať</t>
  </si>
  <si>
    <t>Zásoby, na ktoré je zriadené záložné právo</t>
  </si>
  <si>
    <t>Zásoby, pri ktorých má účtovná jednotka obmedzené právo s nimi nakladať</t>
  </si>
  <si>
    <t>14. Informácie k časti F. písm. q) prílohy č. 3 o zákazkovej výrobe a o zákazkovej výstavbe nehnuteľnosti určenej na predaj</t>
  </si>
  <si>
    <t>Za bežné účtovné obdobie</t>
  </si>
  <si>
    <t>Za bezprostredne predchádzajúce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</si>
  <si>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</si>
  <si>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</si>
  <si>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</si>
  <si>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</si>
  <si>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</si>
  <si>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</si>
  <si>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</si>
  <si>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 xml:space="preserve">Suma prijatých preddavkov </t>
  </si>
  <si>
    <t>Suma zadržanej platby</t>
  </si>
  <si>
    <t>Tabuľka č. 3</t>
  </si>
  <si>
    <t xml:space="preserve">Výnosy zo zákazkovej výstavby nehnuteľnosti určenej na predaj </t>
  </si>
  <si>
    <t>Náklady na zákazkovú výstavbu nehnuteľnosti určenej na predaj</t>
  </si>
  <si>
    <t>Tabuľka č. 4</t>
  </si>
  <si>
    <t>Hodnota zákazkovej výstavby nehnuteľnosti určenej na predaj</t>
  </si>
  <si>
    <t>Vyfakturované nároky za vykonanú prácu na zákazkovej výstavbe nehnuteľnosti určenej na predaj</t>
  </si>
  <si>
    <t>Suma prijatých preddavkov</t>
  </si>
  <si>
    <t>15. Informácie k časti F. písm. r) prílohy č. 3 o vývoji opravnej položky  k pohľadávkam</t>
  </si>
  <si>
    <t>Pohľadávky</t>
  </si>
  <si>
    <t>Stav OP na začiatku účtovného obdobia</t>
  </si>
  <si>
    <t>Tvorba</t>
  </si>
  <si>
    <t xml:space="preserve">Pohľadávky z obchodného styku </t>
  </si>
  <si>
    <t>Pohľadávky voči dcérskej účtovnej jednotke a materskej účtovnej jednotke</t>
  </si>
  <si>
    <t>Pohľadávky voči spoločníkom, členom a združeniu</t>
  </si>
  <si>
    <t>Iné pohľadávky</t>
  </si>
  <si>
    <t>Pohľadávky spolu</t>
  </si>
  <si>
    <t>16. Informácie k časti F. písm. s) prílohy č. 3 o  vekovej štruktúre pohľadávok</t>
  </si>
  <si>
    <t>Názov položky</t>
  </si>
  <si>
    <t>V lehote splatnosti</t>
  </si>
  <si>
    <t>Po lehote splatnosti</t>
  </si>
  <si>
    <t>Dlhodobé pohľadávky</t>
  </si>
  <si>
    <t>Pohľadávky  z obchodného styku</t>
  </si>
  <si>
    <t>Ostatné pohľadávky v rámci konsolidovaného celku</t>
  </si>
  <si>
    <t>Dlhodobé pohľadávky spolu</t>
  </si>
  <si>
    <t>Krátkodobé pohľadávky</t>
  </si>
  <si>
    <t>Pohľadávky z obchodného styku</t>
  </si>
  <si>
    <t>Sociálne poistenie</t>
  </si>
  <si>
    <t>Daňové pohľadávky a dotácie</t>
  </si>
  <si>
    <t>Krátkodobé pohľadávky spolu</t>
  </si>
  <si>
    <t>Pohľadávky po lehote splatnosti</t>
  </si>
  <si>
    <t>Pohľadávky so zostatkovou dobou splatnosti  jeden rok až päť rokov</t>
  </si>
  <si>
    <t>Pohľadávky so zostatkovou dobou splatnosti dlhšou ako päť rokov</t>
  </si>
  <si>
    <t xml:space="preserve">17. Informácie k časti F. písm. t) a u) prílohy č. 3  o pohľadávkach zabezpečených záložným právom alebo inou formou zabezpečenia   </t>
  </si>
  <si>
    <t>Opis predmetu záložného práva</t>
  </si>
  <si>
    <t>Hodnota predmetu</t>
  </si>
  <si>
    <t>Hodnota pohľadávky</t>
  </si>
  <si>
    <t>Pohľadávky kryté záložným právom alebo inou formou zabezpečenia</t>
  </si>
  <si>
    <t>Hodnota pohľadávok, na ktoré sa zriadilo záložné právo</t>
  </si>
  <si>
    <t>Hodnota pohľadávok, pri ktorých je obmedzené právo s nimi nakladať</t>
  </si>
  <si>
    <t>18. Informácie k časti F. písm. w)  prílohy č. 3 o krátkodobom finančnom majetku</t>
  </si>
  <si>
    <t xml:space="preserve">Tabuľka č. 1 </t>
  </si>
  <si>
    <t>Pokladnica, ceniny</t>
  </si>
  <si>
    <t>Bežné bankové účty</t>
  </si>
  <si>
    <t>Bankové účty termínované</t>
  </si>
  <si>
    <t>Peniaze na ceste</t>
  </si>
  <si>
    <t>Krátkodobý  finančný majetok</t>
  </si>
  <si>
    <t>Majetkové CP na obchodovanie</t>
  </si>
  <si>
    <t>Dlhové CP na obchodovanie</t>
  </si>
  <si>
    <t>Emisné kvóty</t>
  </si>
  <si>
    <t>Dlhové CP so splatnosťou do  jedného roka držané do splatnosti</t>
  </si>
  <si>
    <t>Ostatné realizovateľné CP</t>
  </si>
  <si>
    <t>Obstarávanie krátkodobého finančného majetku</t>
  </si>
  <si>
    <t>Krátkodobý finančný majetok spolu</t>
  </si>
  <si>
    <t>19. Informácie k časti  F. písm. x) prílohy č. 3 o vývoji opravnej položky ku krátkodobému finančnému majetku</t>
  </si>
  <si>
    <t>Krátkodobý finančný majetok</t>
  </si>
  <si>
    <t>Stav OP  na začiatku účtovného obdobia</t>
  </si>
  <si>
    <t>Tvorba OP</t>
  </si>
  <si>
    <t>Stav  OP na konci účtovného obdobia</t>
  </si>
  <si>
    <t>Krátkodobý  finančný majetok, na ktorý bolo zriadené záložné právo</t>
  </si>
  <si>
    <t>Krátkodobý  finančný majetok, pri ktorom je obmedzené právo s ním nakladať</t>
  </si>
  <si>
    <t>20. Informácie k časti F. písm. y) prílohy č. 3 o krátkodobom finančnom majetku, na ktorý bolo zriadené záložné právo a o krátkodobom finančnom majetku, pri ktorom má účtovná jednotka obmedzené právo s ním nakladať</t>
  </si>
  <si>
    <t>21. Informácie k časti F. písm.  za) prílohy č. 3 o ocenení krátkodobého finančného  majetku, ku dňu ku ktorému sa zostavuje účtovná závierka reálnou hodnotou</t>
  </si>
  <si>
    <t>Emisné kvóty (komodity)</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</si>
  <si>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</si>
  <si>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</si>
  <si>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</si>
  <si>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</si>
  <si>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</si>
  <si>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</si>
  <si>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časti F. písm. zc) prílohy č. 3 o majetku prenajatom formou finančného prenájmu</t>
  </si>
  <si>
    <t>Splatnosť</t>
  </si>
  <si>
    <t>do jedného roka vrátane</t>
  </si>
  <si>
    <t>od jedného roka do piatich rokov vrátane</t>
  </si>
  <si>
    <t>viac ako päť rokov</t>
  </si>
  <si>
    <t>Istina</t>
  </si>
  <si>
    <t>Finančný výnos</t>
  </si>
  <si>
    <t xml:space="preserve">24. Informácie k časti G. písm. a) tretiemu bodu prílohy č. 3 o rozdelení účtovného zisku alebo o vysporiadaní účtovnej straty </t>
  </si>
  <si>
    <t xml:space="preserve">Účtovný zisk </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</si>
  <si>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</si>
  <si>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</si>
  <si>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</si>
  <si>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</si>
  <si>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</si>
  <si>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</si>
  <si>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</si>
  <si>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</si>
  <si>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 xml:space="preserve">Iné </t>
  </si>
  <si>
    <t>Účtovná strata</t>
  </si>
  <si>
    <t>Vysporiadanie účtovnej straty</t>
  </si>
  <si>
    <t>Zo zákonného rezervného fondu</t>
  </si>
  <si>
    <t>Zo štatutárnych a ostatných fondov</t>
  </si>
  <si>
    <t>Z nerozdeleného zisku minulých rokov</t>
  </si>
  <si>
    <t>Úhrada straty spoločníkmi</t>
  </si>
  <si>
    <t>Prevod do neuhradenej straty minulých rokov</t>
  </si>
  <si>
    <t xml:space="preserve">Spolu </t>
  </si>
  <si>
    <t>25. Informácie k časti G. písm. b) prílohy č. 3 o rezervách</t>
  </si>
  <si>
    <t>Použitie</t>
  </si>
  <si>
    <t>Zrušenie</t>
  </si>
  <si>
    <t>Dlhodobé rezervy, z toho:</t>
  </si>
  <si>
    <t>Krátkodobé rezervy, z toho:</t>
  </si>
  <si>
    <t>26. Informácie k časti G. písm. c) a d) prílohy č. 3 o záväzkoch</t>
  </si>
  <si>
    <t>Záväzky po lehote splatnosti</t>
  </si>
  <si>
    <t>Krátkodobé záväzky spolu</t>
  </si>
  <si>
    <t>Záväzky so zostatkovou dobou splatnosti jeden rok až päť rokov</t>
  </si>
  <si>
    <t>Záväzky so zostatkovou dobou splatnosti nad päť rokov</t>
  </si>
  <si>
    <t>Dlhodobé záväzky spolu</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</si>
  <si>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</si>
  <si>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</si>
  <si>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</si>
  <si>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</si>
  <si>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</si>
  <si>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</si>
  <si>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 v %)</t>
  </si>
  <si>
    <t>Odložená daňová pohľadávka</t>
  </si>
  <si>
    <t>Uplatnená daňová pohľadávka</t>
  </si>
  <si>
    <t>Zaúčtovaná  ako zníženie nákladov</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</si>
  <si>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</si>
  <si>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</si>
  <si>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</si>
  <si>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</si>
  <si>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</si>
  <si>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</si>
  <si>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</si>
  <si>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</si>
  <si>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</si>
  <si>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 xml:space="preserve">Čerpanie sociálneho fondu </t>
  </si>
  <si>
    <t>Konečný zostatok sociálneho fondu</t>
  </si>
  <si>
    <t>Názov vydaného dlhopisu</t>
  </si>
  <si>
    <t>Menovitá hodnota</t>
  </si>
  <si>
    <t>Počet</t>
  </si>
  <si>
    <t>Emisný kurz</t>
  </si>
  <si>
    <t>Úrok</t>
  </si>
  <si>
    <t>Mena</t>
  </si>
  <si>
    <t>Dátum splatnosti</t>
  </si>
  <si>
    <t>Suma istiny v príslušnej mene za bežné účtovné obdobie</t>
  </si>
  <si>
    <t>Suma istiny v príslušnej mene za bezprostredne predchádzajúce účtovné obdobie</t>
  </si>
  <si>
    <t>Dlhodobé bankové úvery</t>
  </si>
  <si>
    <t>Krátkodobé bankové úvery</t>
  </si>
  <si>
    <t>31. Informácie k časti G. písm. j) prílohy č. 3 o významných položkách časového rozlíšenia na strane pasív</t>
  </si>
  <si>
    <t>Výdavky budúcich období dlhodobé, z toho:</t>
  </si>
  <si>
    <t>Výdavky budúcich období krátkodobé, z toho:</t>
  </si>
  <si>
    <t>32. Informácie k časti  G. písm. k) prílohy č. 3 o významných položkách derivátov za bežné účtovné obdobie</t>
  </si>
  <si>
    <t>Účtovná hodnota</t>
  </si>
  <si>
    <t>Dohodnutá cena  podkladového nástroja</t>
  </si>
  <si>
    <t>pohľadávky</t>
  </si>
  <si>
    <t>záväzku</t>
  </si>
  <si>
    <t>Deriváty určené na obchodovanie, z toho: </t>
  </si>
  <si>
    <t>Zabezpečovacie deriváty, z toho:</t>
  </si>
  <si>
    <t>Zmena reálnej hodnoty (+/-) s vplyvom na</t>
  </si>
  <si>
    <t>výsledok hospodárenia</t>
  </si>
  <si>
    <t>vlastné imanie</t>
  </si>
  <si>
    <t>33. Informácie k časti G. písm. l) prílohy č. 3 o položkách zabezpečených derivátmi</t>
  </si>
  <si>
    <t>Zabezpečovaná položka</t>
  </si>
  <si>
    <t>Reálna hodnota</t>
  </si>
  <si>
    <t>Majetok vykázaný v súvahe</t>
  </si>
  <si>
    <t>Záväzok vykázaný v súvahe</t>
  </si>
  <si>
    <t>Zmluvy, ktoré sa neúčtujú na súvahových účtoch</t>
  </si>
  <si>
    <t>Očakávané budúce obchody dosiaľ zmluvne nezabezpečené</t>
  </si>
  <si>
    <t>34. Informácie k časti G. písm. m) prílohy č. 3 o majetku prenajatom formou finančného prenájmu</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</si>
  <si>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</si>
  <si>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</si>
  <si>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</si>
  <si>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</si>
  <si>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</si>
  <si>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</si>
  <si>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36. Informácie k časti H. písm. b) prílohy č. 3 o zmene stavu vnútroorganizačných zásob</t>
  </si>
  <si>
    <t>Zmena stavu vnútroorganizačných zásob</t>
  </si>
  <si>
    <t>Konečný zostatok</t>
  </si>
  <si>
    <t>Začiatočný stav</t>
  </si>
  <si>
    <t>Zvieratá</t>
  </si>
  <si>
    <t>Manká a škody</t>
  </si>
  <si>
    <t>Reprezentačné</t>
  </si>
  <si>
    <t>Dary</t>
  </si>
  <si>
    <t>Iné</t>
  </si>
  <si>
    <t>Zmena stavu vnútroorga-nizačných zásob vo výkaze ziskov a strát</t>
  </si>
  <si>
    <t>37.  Informácie k časti H. písm. c) až f)  prílohy č. 3 o výnosoch pri aktivácii nákladov a o výnosoch z hospodárskej činnosti, finančnej činnosti a mimoriadnej činnosti</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</si>
  <si>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</si>
  <si>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</si>
  <si>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</si>
  <si>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</si>
  <si>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</si>
  <si>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Mimoriadne výnosy, z toho:</t>
  </si>
  <si>
    <t>38. Informácie k časti H. písm. g)  prílohy č. 3 o čistom obrate</t>
  </si>
  <si>
    <t>Tržby za vlastné výrobky</t>
  </si>
  <si>
    <t>Tržby z predaja služieb</t>
  </si>
  <si>
    <t>Tržby za tovar</t>
  </si>
  <si>
    <t>Výnosy zo zákazky</t>
  </si>
  <si>
    <t>Výnosy z nehnuteľnosti na predaj</t>
  </si>
  <si>
    <t>Iné výnosy súvisiace s bežnou činnosťou</t>
  </si>
  <si>
    <t>Čistý obrat celkom</t>
  </si>
  <si>
    <t>39. Informácie k časti I. prílohy č. 3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</si>
  <si>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</si>
  <si>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</si>
  <si>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</si>
  <si>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</si>
  <si>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</si>
  <si>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</si>
  <si>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</si>
  <si>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</si>
  <si>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</si>
  <si>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</si>
  <si>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</si>
  <si>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</si>
  <si>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</si>
  <si>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Mimoriadne náklady, z toho:</t>
  </si>
  <si>
    <t>40. Informácie k časti J. písm. a) až e) prílohy č. 3 o daniach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</si>
  <si>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</si>
  <si>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</si>
  <si>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</si>
  <si>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</si>
  <si>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neuplatneného umorenia daňovej straty, nevyužitých daňových odpočtov a iných nárokov a odpočítateľných dočasných rozdielov, ku ktorým nebola účtovaná odložená daňová pohľadávka</t>
  </si>
  <si>
    <t>Suma odloženej dani z príjmov, ktorá sa vzťahuje na položky účtované priamo na účty vlastného imania bez účtovania na účty nákladov a výnosov</t>
  </si>
  <si>
    <t>41. Informácie k časti J.  písm. f) a g) prílohy č. 3 o daniach z príjmov</t>
  </si>
  <si>
    <t>Základ dane</t>
  </si>
  <si>
    <t>Daň</t>
  </si>
  <si>
    <t>Daň v %</t>
  </si>
  <si>
    <t>Výsledok hospodárenia pred  zdanením, z toho:</t>
  </si>
  <si>
    <t xml:space="preserve">teoretická daň </t>
  </si>
  <si>
    <t>Daňovo neuznané náklady</t>
  </si>
  <si>
    <t>Výnosy nepodliehajúce dani</t>
  </si>
  <si>
    <t>Umorenie daňovej straty</t>
  </si>
  <si>
    <t>Splatná daň z príjmov</t>
  </si>
  <si>
    <t>Odložená daň z príjmov</t>
  </si>
  <si>
    <t xml:space="preserve">Celková daň z príjmov </t>
  </si>
  <si>
    <t>42. Informácie k  časť K. prílohy č. 3 o podsúvahových položkách</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</si>
  <si>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</si>
  <si>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</si>
  <si>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</si>
  <si>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</si>
  <si>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</si>
  <si>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</si>
  <si>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</si>
  <si>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</si>
  <si>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</si>
  <si>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43. Informácie k časti L. písm. a) prílohy č. 3 o podmienených záväzkoch</t>
  </si>
  <si>
    <t>Druh podmieneného záväzku</t>
  </si>
  <si>
    <t xml:space="preserve">Bežné účtovné obdobie                      </t>
  </si>
  <si>
    <t>Hodnota celkom</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</si>
  <si>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</si>
  <si>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</si>
  <si>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</si>
  <si>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</si>
  <si>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</si>
  <si>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</si>
  <si>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</si>
  <si>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</si>
  <si>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44. Informácie k časti L. písm. c) prílohy č. 3 o podmienenom majetku</t>
  </si>
  <si>
    <t>Druh podmieneného majetku</t>
  </si>
  <si>
    <t xml:space="preserve">Bežné účtovné obdobie                               </t>
  </si>
  <si>
    <t xml:space="preserve">Bezprostredne predchádzajúce účtovné obdobie                                                                            </t>
  </si>
  <si>
    <t>Práva zo servisných zmlúv</t>
  </si>
  <si>
    <t>Práva z poistných zmlúv</t>
  </si>
  <si>
    <t>Práva z koncesionárskych zmlúv</t>
  </si>
  <si>
    <t>Práva z licenčných zmlúv</t>
  </si>
  <si>
    <t>Práva z privatizácie</t>
  </si>
  <si>
    <t>Práva zo súdnych sporov</t>
  </si>
  <si>
    <t>Iné práva</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</si>
  <si>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</si>
  <si>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</si>
  <si>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</si>
  <si>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</si>
  <si>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</si>
  <si>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</si>
  <si>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</si>
  <si>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</si>
  <si>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</si>
  <si>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</si>
  <si>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</si>
  <si>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</si>
  <si>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</si>
  <si>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</si>
  <si>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</si>
  <si>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46. Informácie k časti N. prílohy č. 3 o ekonomických vzťahoch medzi účtovnou jednotkou a spriaznenými osobami</t>
  </si>
  <si>
    <t>Spriaznená osoba </t>
  </si>
  <si>
    <t>Kód druhu obchodu</t>
  </si>
  <si>
    <t>Hodnotové vyjadrenie obchodu</t>
  </si>
  <si>
    <t xml:space="preserve">Bezprostredne predchádzajúce účtovné obdobie                                             </t>
  </si>
  <si>
    <t xml:space="preserve">Tabuľka č. 2 </t>
  </si>
  <si>
    <t>Stav na konci účtovného obdobia</t>
  </si>
  <si>
    <t>Základné imanie</t>
  </si>
  <si>
    <t>Vlastné akcie a vlastné obchodné podiely</t>
  </si>
  <si>
    <t>Emisné ážio</t>
  </si>
  <si>
    <t>Ostatné kapitálové fondy</t>
  </si>
  <si>
    <t>Zákonný rezervný fond (nedeliteľný fond) z kapitálových vkladov</t>
  </si>
  <si>
    <t>Oceňovacie rozdiely z kapitálových účastín</t>
  </si>
  <si>
    <t>Zákonný rezervný fond</t>
  </si>
  <si>
    <t>Nedeliteľný fond</t>
  </si>
  <si>
    <t>Štatutárne fondy a ostatné fondy</t>
  </si>
  <si>
    <t>Nerozdelený zisk minulých rokov</t>
  </si>
  <si>
    <t>Vyplatené dividendy</t>
  </si>
  <si>
    <t>Ostatné položky vlastného imania</t>
  </si>
  <si>
    <t>Vysvetlivky: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</si>
  <si>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</si>
  <si>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</si>
  <si>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</si>
  <si>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</si>
  <si>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</si>
  <si>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</si>
  <si>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</si>
  <si>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</si>
  <si>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</si>
  <si>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Druh obchodu</t>
  </si>
  <si>
    <t>kúpa</t>
  </si>
  <si>
    <t>predaj</t>
  </si>
  <si>
    <t>poskytnutie služby</t>
  </si>
  <si>
    <t>obchodné zastúpenie</t>
  </si>
  <si>
    <t>licencia</t>
  </si>
  <si>
    <t>transfer</t>
  </si>
  <si>
    <t>know-how</t>
  </si>
  <si>
    <t>úver, pôžička</t>
  </si>
  <si>
    <t>výpomoc</t>
  </si>
  <si>
    <t>záruka</t>
  </si>
  <si>
    <t>iný obchod</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</si>
  <si>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</si>
  <si>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</si>
  <si>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</si>
  <si>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</si>
  <si>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</si>
  <si>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</si>
  <si>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</si>
  <si>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</si>
  <si>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</si>
  <si>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</si>
  <si>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</si>
  <si>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</si>
  <si>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</si>
  <si>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</si>
  <si>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Aktivované náklady na vývoj</t>
  </si>
  <si>
    <t>Oceniteľné práva</t>
  </si>
  <si>
    <t>Obstarávaný DNM</t>
  </si>
  <si>
    <t>Pestovateľské celky 
trvalých porastov</t>
  </si>
  <si>
    <t>Obstarávaný DHM</t>
  </si>
  <si>
    <t>Obstarávaný  DFM</t>
  </si>
  <si>
    <t>Poskytnuté preddavky na DFM</t>
  </si>
  <si>
    <t>Hodnota vlastného imania ÚJ, v ktorej má ÚJ umiestnený DFM</t>
  </si>
  <si>
    <t>Výsledok hospodárenia ÚJ, v ktorej má ÚJ umiestnený DFM</t>
  </si>
  <si>
    <t>Stav na začiatku účtovného obdobia</t>
  </si>
  <si>
    <t>Vyradenie dlhového CP z účtovníctva v účtovnom období</t>
  </si>
  <si>
    <t>Dlhové CP držané 
do splatnosti</t>
  </si>
  <si>
    <t>Vyradenie pôžičky z účtovníctva 
v účtovnom období</t>
  </si>
  <si>
    <t>Iný podiel na ostatných položkách VI ako na ZI v %</t>
  </si>
  <si>
    <t>Tvorba OP</t>
  </si>
  <si>
    <t>Tvorba 
OP</t>
  </si>
  <si>
    <t>Zúčtovanie OP z dôvodu vyradenia majetku 
z účtovníctva</t>
  </si>
  <si>
    <t>Poskytnuté preddavky 
na zásoby</t>
  </si>
  <si>
    <t>Zúčtovanie OP z dôvodu zániku opodstat-
nenosti</t>
  </si>
  <si>
    <t>Pohľadávky podľa zostatkovej doby splatnosti</t>
  </si>
  <si>
    <t>Pohľadávky so zostatkovou dobou splatnosti 
do jedného roka</t>
  </si>
  <si>
    <t>Zvýšenie/ zníženie hodnoty (+/-)</t>
  </si>
  <si>
    <t>Vplyv ocenenia na výsledok hospodárenia bežného účtovného obdobia</t>
  </si>
  <si>
    <t>Vplyv ocenenia na vlastné imanie</t>
  </si>
  <si>
    <t>Položka vlastného imania</t>
  </si>
  <si>
    <t>Zmena základného imania</t>
  </si>
  <si>
    <t>Pohľadávky za upísané vlastné imanie</t>
  </si>
  <si>
    <t>Oceňovacie rozdiely z precenenia pri zlúčení, splynutí a rozdelení</t>
  </si>
  <si>
    <t>Neuhradená strata minulých rokov</t>
  </si>
  <si>
    <t>Výsledok hospodárenia bežného účtovného obdobia</t>
  </si>
  <si>
    <t>Účet 491 – Vlastné imanie fyzickej osoby – podnikateľa</t>
  </si>
  <si>
    <t>Stav 
na začiatku účtovného obdobia</t>
  </si>
  <si>
    <t>Záväzky so zostatkovou dobou splatnosti 
do jedného roka vrátane</t>
  </si>
  <si>
    <r>
      <t>Dlhodobé pôžičky</t>
    </r>
    <r>
      <rPr>
        <sz val="8"/>
        <color theme="1"/>
        <rFont val="Arial"/>
        <family val="2"/>
        <charset val="238"/>
      </rPr>
      <t> </t>
    </r>
  </si>
  <si>
    <r>
      <t>Krátkodobé pôžičky</t>
    </r>
    <r>
      <rPr>
        <sz val="8"/>
        <color theme="1"/>
        <rFont val="Arial"/>
        <family val="2"/>
        <charset val="238"/>
      </rPr>
      <t> </t>
    </r>
  </si>
  <si>
    <r>
      <t>Krátkodobé finančné výpomoci</t>
    </r>
    <r>
      <rPr>
        <sz val="8"/>
        <color theme="1"/>
        <rFont val="Arial"/>
        <family val="2"/>
        <charset val="238"/>
      </rPr>
      <t> </t>
    </r>
  </si>
  <si>
    <t>Úrok p. a. v %</t>
  </si>
  <si>
    <t>27. Informácie k časti G. písm. g) prílohy č. 3 o záväzkoch zo sociálneho fondu</t>
  </si>
  <si>
    <t>28. Informácie k časti G. písm. h) prílohy č. 3 o vydaných dlhopisoch</t>
  </si>
  <si>
    <t>29. Informácie k časti G. písm. i)  prílohy č. 3 o bankových úveroch, pôžičkách a krátkodobých finančných výpomociach</t>
  </si>
  <si>
    <t>30. Informácie k časti F. písm. v) a časti G. písm. f) prílohy č. 3 o odloženej daňovej pohľadávke alebo o odloženom daňovom záväzku</t>
  </si>
  <si>
    <t>Výnosy budúcich období dlhodobé, 
z toho:</t>
  </si>
  <si>
    <t>Výnosy budúcich období krátkodobé, 
z toho:</t>
  </si>
  <si>
    <t>Bezprostred- 
ne predchádza- 
júce účtovné obdobie</t>
  </si>
  <si>
    <t>Nedokončená výroba a polotovary vlastnej výroby</t>
  </si>
  <si>
    <t>Bezprostred- 
ne predchádza-
júce účtovné obdobie</t>
  </si>
  <si>
    <r>
      <t>Významné položky pri aktivácii nákladov, z toho:</t>
    </r>
    <r>
      <rPr>
        <sz val="8"/>
        <color theme="1"/>
        <rFont val="Arial"/>
        <family val="2"/>
        <charset val="238"/>
      </rPr>
      <t> </t>
    </r>
  </si>
  <si>
    <t>Dcérska účtovná jednotka/
Materská účtovná jednotka</t>
  </si>
  <si>
    <t>Za bežné 
účtovné obdobie</t>
  </si>
  <si>
    <t>Sumár od začiatku zákazkovej výstavby nehnuteľnosti určenej 
na predaj až do konca bežného účtovného obdobia</t>
  </si>
  <si>
    <t>Sumár od začiatku zákazkovej výroby až 
do konca bežného účtovného obdobia</t>
  </si>
  <si>
    <t>Bezprostredne predchádzajúce 
účtovné obdobie</t>
  </si>
  <si>
    <t>Práva z investovania prostriedkov 
získaných oslobodením od dane z príjmov</t>
  </si>
  <si>
    <t>Pôžičky ÚJ 
v kons. celku</t>
  </si>
  <si>
    <t>Podielové CP a podiely 
v spoločnosti
s podstatným
vplyvom</t>
  </si>
  <si>
    <t>50% of PM</t>
  </si>
  <si>
    <t>Client:</t>
  </si>
  <si>
    <t>Pre-tax income</t>
  </si>
  <si>
    <t>75% of PM</t>
  </si>
  <si>
    <t>Subject:</t>
  </si>
  <si>
    <t>Balance sheet</t>
  </si>
  <si>
    <t>Select value</t>
  </si>
  <si>
    <t>Sales revenue</t>
  </si>
  <si>
    <t>Equity</t>
  </si>
  <si>
    <t>Total assets</t>
  </si>
  <si>
    <t>RANGE</t>
  </si>
  <si>
    <t>in EUR</t>
  </si>
  <si>
    <t>Descrip-</t>
  </si>
  <si>
    <t>ASSETS</t>
  </si>
  <si>
    <t>Line</t>
  </si>
  <si>
    <t>Current accountig period</t>
  </si>
  <si>
    <t>Previous acc. period</t>
  </si>
  <si>
    <t>tion</t>
  </si>
  <si>
    <t>No.</t>
  </si>
  <si>
    <t>Brutto</t>
  </si>
  <si>
    <t>Correction</t>
  </si>
  <si>
    <t>Net</t>
  </si>
  <si>
    <t>a</t>
  </si>
  <si>
    <t>b</t>
  </si>
  <si>
    <t>c</t>
  </si>
  <si>
    <t>TOTAL ASSETS l. 002 + l. 030
+ l. 061</t>
  </si>
  <si>
    <t>001</t>
  </si>
  <si>
    <t>A.</t>
  </si>
  <si>
    <t>Non-current assets l. 003 + l. 011
+ l. 021</t>
  </si>
  <si>
    <t>002</t>
  </si>
  <si>
    <t>A.I.</t>
  </si>
  <si>
    <t>Non-current intangible assets  total (l. 004 to 010)</t>
  </si>
  <si>
    <t>003</t>
  </si>
  <si>
    <t>A.I.1.</t>
  </si>
  <si>
    <t>Capitalized development cost (012) - /072, 091A/</t>
  </si>
  <si>
    <t>004</t>
  </si>
  <si>
    <t>2.</t>
  </si>
  <si>
    <t>Software (013) - /073, 091A/</t>
  </si>
  <si>
    <t>005</t>
  </si>
  <si>
    <t>3.</t>
  </si>
  <si>
    <t>Valuable rights (014) - /074, 091A/</t>
  </si>
  <si>
    <t>006</t>
  </si>
  <si>
    <t>4.</t>
  </si>
  <si>
    <t>Goodwill (015)-/075,091A/</t>
  </si>
  <si>
    <t>007</t>
  </si>
  <si>
    <t>5.</t>
  </si>
  <si>
    <t>Other non-current intangible assets (019, 01X) - /079,
07X, 091A/</t>
  </si>
  <si>
    <t>008</t>
  </si>
  <si>
    <t>6.</t>
  </si>
  <si>
    <t>Non-current intangible assets under construction (041) - 093</t>
  </si>
  <si>
    <t>009</t>
  </si>
  <si>
    <t>7.</t>
  </si>
  <si>
    <t>Advance payments for non-current intangible assets (051) - 095A</t>
  </si>
  <si>
    <t>010</t>
  </si>
  <si>
    <t>A.II.</t>
  </si>
  <si>
    <t>Non-current tangible assets  total (l. 012 to 020)</t>
  </si>
  <si>
    <t>011</t>
  </si>
  <si>
    <t>A.II.1.</t>
  </si>
  <si>
    <t>Land (031)-092A</t>
  </si>
  <si>
    <t>012</t>
  </si>
  <si>
    <t>Buildings (021) - /081,092A/</t>
  </si>
  <si>
    <t>013</t>
  </si>
  <si>
    <t>Plant and equipment (022) - /082, 092A/</t>
  </si>
  <si>
    <t>014</t>
  </si>
  <si>
    <t>Perennial crops (025) - /085, 092A/</t>
  </si>
  <si>
    <t>015</t>
  </si>
  <si>
    <t>Livestock and draught animals (026) - /086, 092A/</t>
  </si>
  <si>
    <t>016</t>
  </si>
  <si>
    <t>Other non-current tangible assets (029, 02X, 032) -
/089, 08X, 092A/</t>
  </si>
  <si>
    <t>017</t>
  </si>
  <si>
    <t>Non-current tangible assets under construction (042) - 094</t>
  </si>
  <si>
    <t>018</t>
  </si>
  <si>
    <t>8.</t>
  </si>
  <si>
    <t>Advance payments for non-current tangible assets (052) - 095A</t>
  </si>
  <si>
    <t>019</t>
  </si>
  <si>
    <t>9.</t>
  </si>
  <si>
    <t>Adjustments for assets acquired (+/- 097) +/- 098</t>
  </si>
  <si>
    <t>020</t>
  </si>
  <si>
    <t>A.III.</t>
  </si>
  <si>
    <t xml:space="preserve">Non-current financial assets  total (l. 022 to 029) </t>
  </si>
  <si>
    <t>021</t>
  </si>
  <si>
    <t>A.III.1.</t>
  </si>
  <si>
    <t>Investment in subsidiaries (061) - 096A</t>
  </si>
  <si>
    <t>022</t>
  </si>
  <si>
    <t>Investment in  interest in associates (062) - 096A</t>
  </si>
  <si>
    <t>023</t>
  </si>
  <si>
    <t>Other non-current investments (063, 065) - 096A</t>
  </si>
  <si>
    <t>024</t>
  </si>
  <si>
    <t>Loans to entities in consolidated group (066A) - 096A</t>
  </si>
  <si>
    <t>025</t>
  </si>
  <si>
    <t>Other non-current financial assets (067A, 069, 06XA)
- 096A</t>
  </si>
  <si>
    <t>026</t>
  </si>
  <si>
    <t>Loans with maturity up to one year (066A, 067A, 06XA)
- 096A</t>
  </si>
  <si>
    <t>027</t>
  </si>
  <si>
    <t>Non-current financial assets under construction (043) - 096A</t>
  </si>
  <si>
    <t>028</t>
  </si>
  <si>
    <t>Advance payments for non-current financial assets (053) - 095A</t>
  </si>
  <si>
    <t>029</t>
  </si>
  <si>
    <t>B.</t>
  </si>
  <si>
    <t>Current assets l. 031 + l. 038
+ l. 046 + l. 055</t>
  </si>
  <si>
    <t>030</t>
  </si>
  <si>
    <t>B.I.</t>
  </si>
  <si>
    <t>Inventory total (l. 032 to 037)</t>
  </si>
  <si>
    <t>031</t>
  </si>
  <si>
    <t>B.I.1.</t>
  </si>
  <si>
    <t>Raw material (112, 119, 11X) - /191,19X/</t>
  </si>
  <si>
    <t>032</t>
  </si>
  <si>
    <t>Work in progress and semi-finished goods (121, 122, 12X) -
/192, 193, 19X/</t>
  </si>
  <si>
    <t>033</t>
  </si>
  <si>
    <t>Finished goods (123) - 194</t>
  </si>
  <si>
    <t>034</t>
  </si>
  <si>
    <t>Livestock (124) - 195</t>
  </si>
  <si>
    <t>035</t>
  </si>
  <si>
    <t>Merchandise (132,13,13X,139) -/196,19X/
- /196, 19X/</t>
  </si>
  <si>
    <t>036</t>
  </si>
  <si>
    <t>Advance payments for inventories (314A) - 391A</t>
  </si>
  <si>
    <t>037</t>
  </si>
  <si>
    <t>B.II.</t>
  </si>
  <si>
    <t>Long-term receivables total (l. 039 to 045)</t>
  </si>
  <si>
    <t>038</t>
  </si>
  <si>
    <t>B.II.1.</t>
  </si>
  <si>
    <t>Trade receivables (311A, 312A, 313A, 314A, 315A, 31XA)
- 391A</t>
  </si>
  <si>
    <t>039</t>
  </si>
  <si>
    <t>Net value of construction contracts (316A)</t>
  </si>
  <si>
    <t>040</t>
  </si>
  <si>
    <t>Receivables from subsidiary and controlling entity (351A) - 391A</t>
  </si>
  <si>
    <t>041</t>
  </si>
  <si>
    <t>Other receivables within consolidated group (351A) - 391A</t>
  </si>
  <si>
    <t>042</t>
  </si>
  <si>
    <t>Receivables from partners and consortium members (354A, 355A, 358A,
35XA) - 391A</t>
  </si>
  <si>
    <t>043</t>
  </si>
  <si>
    <t>Other receivables (335A, 33XA, 371A,373A, 374A, 375A,376A, 378A) - 391A</t>
  </si>
  <si>
    <t>044</t>
  </si>
  <si>
    <t>Deferred tax asset (481A)</t>
  </si>
  <si>
    <t>045</t>
  </si>
  <si>
    <t>B.III.</t>
  </si>
  <si>
    <t>Short-term receivables  total (l. 047 to 054)</t>
  </si>
  <si>
    <t>046</t>
  </si>
  <si>
    <t>B.III.1.</t>
  </si>
  <si>
    <t>Trade receivables (311A, 312A, 313A, 314A, 315A, 31XA) - 391A</t>
  </si>
  <si>
    <t>047</t>
  </si>
  <si>
    <t>048</t>
  </si>
  <si>
    <t>Receivables from subsidiary and controlling enterprise (351A) - 391A</t>
  </si>
  <si>
    <t>049</t>
  </si>
  <si>
    <t>050</t>
  </si>
  <si>
    <t>Receivables from partners and consortium members (354A, 355A, 358A,35XA, 398A) - 391A</t>
  </si>
  <si>
    <t>051</t>
  </si>
  <si>
    <t>Social security receivables (336) - 391A</t>
  </si>
  <si>
    <t>052</t>
  </si>
  <si>
    <t>Tax receivables (341, 342, 343, 345, 346, 347) - 391A</t>
  </si>
  <si>
    <t>053</t>
  </si>
  <si>
    <t>Other receivables (335A, 33XA, 371A, 373A, 374A, 375A, 376A, 378A) - 391A</t>
  </si>
  <si>
    <t>054</t>
  </si>
  <si>
    <t>B.IV.</t>
  </si>
  <si>
    <t>Financial assets total (l. 056 to 060)</t>
  </si>
  <si>
    <t>055</t>
  </si>
  <si>
    <t>B.IV.1.</t>
  </si>
  <si>
    <t>Cash (211, 213, 21X)</t>
  </si>
  <si>
    <t>056</t>
  </si>
  <si>
    <t>Bank accounts (221A, 22X +/- 261)</t>
  </si>
  <si>
    <t>057</t>
  </si>
  <si>
    <t>Term deposits exceeding one year 22XA</t>
  </si>
  <si>
    <t>058</t>
  </si>
  <si>
    <t>Short-term financial assets (251, 253, 256, 257, 25X) - /291, 29X/</t>
  </si>
  <si>
    <t>059</t>
  </si>
  <si>
    <t>Short-term financial assets under construction (259, 314A) - 291</t>
  </si>
  <si>
    <t>060</t>
  </si>
  <si>
    <t>C.</t>
  </si>
  <si>
    <t>Accruals and prepayments  total l. 062 and 065</t>
  </si>
  <si>
    <t>061</t>
  </si>
  <si>
    <t>C.1.</t>
  </si>
  <si>
    <t xml:space="preserve">Prepaid expenses long-term (381A, 382A) </t>
  </si>
  <si>
    <t>062</t>
  </si>
  <si>
    <t>Prepaid expenses short-term (381A, 382A)</t>
  </si>
  <si>
    <t>063</t>
  </si>
  <si>
    <t>Accrued revenues  long-term (385A)</t>
  </si>
  <si>
    <t>064</t>
  </si>
  <si>
    <t>Accrued revenues short-term (385A)</t>
  </si>
  <si>
    <t>065</t>
  </si>
  <si>
    <t>Control number  (lines 001-064)</t>
  </si>
  <si>
    <t>LIABILITIES</t>
  </si>
  <si>
    <t>Current accountig</t>
  </si>
  <si>
    <t>Previous accouting</t>
  </si>
  <si>
    <t>period</t>
  </si>
  <si>
    <t>SHAREHOLDERS' EQUITY AND LIABILITIES TOTAL l. 067 + 088 + 121</t>
  </si>
  <si>
    <t>066</t>
  </si>
  <si>
    <t>Shareholders' equity l. 068+ 073+ 080 + 084+ 087</t>
  </si>
  <si>
    <t>067</t>
  </si>
  <si>
    <t>Registered capital total (l. 069 to 072)</t>
  </si>
  <si>
    <t>068</t>
  </si>
  <si>
    <t>Share capital (411 alebo +/- 491)</t>
  </si>
  <si>
    <t>069</t>
  </si>
  <si>
    <t>Own shares and interests (/-/252)</t>
  </si>
  <si>
    <t>070</t>
  </si>
  <si>
    <t>Change in share capital +/- 419</t>
  </si>
  <si>
    <t>071</t>
  </si>
  <si>
    <t>Receivables for subscribed share capital (/-/353)</t>
  </si>
  <si>
    <t>072</t>
  </si>
  <si>
    <t>Capital funds total (l. 074 to 079)</t>
  </si>
  <si>
    <t>073</t>
  </si>
  <si>
    <t>Share premium (412)</t>
  </si>
  <si>
    <t>074</t>
  </si>
  <si>
    <t>Other capital funds (413)</t>
  </si>
  <si>
    <t>075</t>
  </si>
  <si>
    <t>Legal reserve fund (non-distributable fund) from capital contributions (417, 418)</t>
  </si>
  <si>
    <t>076</t>
  </si>
  <si>
    <t>Asset and liabilities revaluation reserve (+/- 414)</t>
  </si>
  <si>
    <t>077</t>
  </si>
  <si>
    <t>Investments revaluation reserve  (+/- 415)</t>
  </si>
  <si>
    <t>078</t>
  </si>
  <si>
    <t>Revaluation reserve for mergers and demergers (+/-416)</t>
  </si>
  <si>
    <t>079</t>
  </si>
  <si>
    <t>Funds created from profit total (l. 081 to 083)</t>
  </si>
  <si>
    <t>080</t>
  </si>
  <si>
    <t>Legal reserve fund (421)</t>
  </si>
  <si>
    <t>081</t>
  </si>
  <si>
    <t>Non-distributable fund  (422)</t>
  </si>
  <si>
    <t>082</t>
  </si>
  <si>
    <t>Statutory and other funds (423, 427, 42X)</t>
  </si>
  <si>
    <t>083</t>
  </si>
  <si>
    <t>A.IV.</t>
  </si>
  <si>
    <t>Retained earnings l. 085 + 086</t>
  </si>
  <si>
    <t>084</t>
  </si>
  <si>
    <t>A.IV.1.</t>
  </si>
  <si>
    <t>Retained profits from previous years (428)</t>
  </si>
  <si>
    <t>085</t>
  </si>
  <si>
    <t>Accumulated loss carried forward (/-/429)</t>
  </si>
  <si>
    <t>086</t>
  </si>
  <si>
    <t>A.V.</t>
  </si>
  <si>
    <t>Profit or loss from current period /+-/ l. 001 - (068 + 073 + 080 + 084 + 088 + 121)</t>
  </si>
  <si>
    <t>087</t>
  </si>
  <si>
    <t>Liabilities l. 89 + 94 + 106 + 117+ 118</t>
  </si>
  <si>
    <t>088</t>
  </si>
  <si>
    <t>Provisions total (l. 090 to 093)</t>
  </si>
  <si>
    <t>089</t>
  </si>
  <si>
    <t>Legal provisions long term (451A)</t>
  </si>
  <si>
    <t>090</t>
  </si>
  <si>
    <t>Legal provisions short term (323A, 451A)</t>
  </si>
  <si>
    <t>091</t>
  </si>
  <si>
    <t>Other long-term provisions (459A, 45XA)</t>
  </si>
  <si>
    <t>092</t>
  </si>
  <si>
    <t>Other short term provisions (323, 32X, 451A, 459A, 45XA)</t>
  </si>
  <si>
    <t>093</t>
  </si>
  <si>
    <t>Non-current liabilities total (l. 095 to 105)</t>
  </si>
  <si>
    <t>094</t>
  </si>
  <si>
    <t>Long-term trade payables (479A)</t>
  </si>
  <si>
    <t>095</t>
  </si>
  <si>
    <t>096</t>
  </si>
  <si>
    <t>Long-term uninvoiced supplies (476A)</t>
  </si>
  <si>
    <t>097</t>
  </si>
  <si>
    <t>Long-term payables to subsidiary and controling enterprise (471A)</t>
  </si>
  <si>
    <t>098</t>
  </si>
  <si>
    <t>Other long-term liabilities within consolidated group (471A)</t>
  </si>
  <si>
    <t>099</t>
  </si>
  <si>
    <t>Long-term advance payaments received (475A)</t>
  </si>
  <si>
    <t>100</t>
  </si>
  <si>
    <t>Long-term bills of exchange payable (478A)</t>
  </si>
  <si>
    <t>101</t>
  </si>
  <si>
    <t>Bonds and debentures issued (473A/-/255A)</t>
  </si>
  <si>
    <t>102</t>
  </si>
  <si>
    <t>Social fund payable (472)</t>
  </si>
  <si>
    <t>103</t>
  </si>
  <si>
    <t>10.</t>
  </si>
  <si>
    <t>Other non-current liabilities (474A, 479A, 47XA, 372A, 373A, 377A)</t>
  </si>
  <si>
    <t>104</t>
  </si>
  <si>
    <t>11.</t>
  </si>
  <si>
    <t>Deferred tax liability (481A)</t>
  </si>
  <si>
    <t>105</t>
  </si>
  <si>
    <t>Current liabilities  total (l. 107 to 116)</t>
  </si>
  <si>
    <t>106</t>
  </si>
  <si>
    <t>Trade payables (321, 322, 324, 325, 32X, 475A, 478A, 479A, 47XA)</t>
  </si>
  <si>
    <t>107</t>
  </si>
  <si>
    <t>108</t>
  </si>
  <si>
    <t>Uninvoiced supplies (326, 476A)</t>
  </si>
  <si>
    <t>109</t>
  </si>
  <si>
    <t>Payables to subsidiary and controlling enterprise (361A, 471A)</t>
  </si>
  <si>
    <t>110</t>
  </si>
  <si>
    <t>Other liabilities within consolidated group (361A, 36XA, 471A, 47XA)</t>
  </si>
  <si>
    <t>111</t>
  </si>
  <si>
    <t>Payables to partners and consortium members (364, 365, 366, 367, 368, 398A, 478A, 479A)</t>
  </si>
  <si>
    <t>112</t>
  </si>
  <si>
    <t>Payables to employees (331, 333, 33X, 479A)</t>
  </si>
  <si>
    <t>113</t>
  </si>
  <si>
    <t>Social security payables (336, 479A)</t>
  </si>
  <si>
    <t>114</t>
  </si>
  <si>
    <t>Tax liabilities and subsidies (341, 342, 343, 345, 346, 347, 34X)</t>
  </si>
  <si>
    <t>115</t>
  </si>
  <si>
    <t>Other short-term liabilities (372A, 373A, 377A, 379A, 474A, 479A, 47X)</t>
  </si>
  <si>
    <t>116</t>
  </si>
  <si>
    <t>Short term financial borrowings (241, 249, 24x, 473A, /-/255A)</t>
  </si>
  <si>
    <t>117</t>
  </si>
  <si>
    <t>B.V.</t>
  </si>
  <si>
    <t>Bank loans (l. 119 to 120)</t>
  </si>
  <si>
    <t>118</t>
  </si>
  <si>
    <t>B.V.1.</t>
  </si>
  <si>
    <t>Long-term bank loans (461A, 46XA)</t>
  </si>
  <si>
    <t>119</t>
  </si>
  <si>
    <t>Current bank loans (221A, 231, 232, 23X, 461A, 46XA)</t>
  </si>
  <si>
    <t>120</t>
  </si>
  <si>
    <t>Accruals and deferred income - total (l. 122 to 125)</t>
  </si>
  <si>
    <t>121</t>
  </si>
  <si>
    <t>Accruals long term (383A)</t>
  </si>
  <si>
    <t>122</t>
  </si>
  <si>
    <t>Accruals short term (383A)</t>
  </si>
  <si>
    <t>123</t>
  </si>
  <si>
    <t>Deferred income long term (384A)</t>
  </si>
  <si>
    <t>124</t>
  </si>
  <si>
    <t>Deferred income short term (384A)</t>
  </si>
  <si>
    <t>125</t>
  </si>
  <si>
    <t>Control number  (lines 061-110)</t>
  </si>
  <si>
    <t>888</t>
  </si>
  <si>
    <t>Profit and loss statement</t>
  </si>
  <si>
    <t xml:space="preserve"> in EUR </t>
  </si>
  <si>
    <t>TEXT</t>
  </si>
  <si>
    <t>Accountig period</t>
  </si>
  <si>
    <t>Current</t>
  </si>
  <si>
    <t>Previous</t>
  </si>
  <si>
    <t xml:space="preserve">     I.</t>
  </si>
  <si>
    <t>01</t>
  </si>
  <si>
    <t>A .</t>
  </si>
  <si>
    <t>Costs of merchandise sold (504, 505A,507)</t>
  </si>
  <si>
    <t>02</t>
  </si>
  <si>
    <t>+</t>
  </si>
  <si>
    <t>Gross margin l. 01 - r. 02</t>
  </si>
  <si>
    <t>03</t>
  </si>
  <si>
    <t xml:space="preserve">     II.</t>
  </si>
  <si>
    <t>Production l. 05 + r. 06 + r. 07</t>
  </si>
  <si>
    <t>04</t>
  </si>
  <si>
    <t>II.1.</t>
  </si>
  <si>
    <t>Revenues from own products and services (601, 602,606)</t>
  </si>
  <si>
    <t>05</t>
  </si>
  <si>
    <t>Change in stock of finished goods and work in progress  (+/- acc. group 61)</t>
  </si>
  <si>
    <t>06</t>
  </si>
  <si>
    <t xml:space="preserve">Own work capitalised (acc. group 62)     </t>
  </si>
  <si>
    <t>07</t>
  </si>
  <si>
    <t>Production costs l. 09 + r. 10</t>
  </si>
  <si>
    <t>08</t>
  </si>
  <si>
    <t>B.1.</t>
  </si>
  <si>
    <t>Material and energy consumption and other unstorable supplies (501, 502, 503, 505A)</t>
  </si>
  <si>
    <t>09</t>
  </si>
  <si>
    <t xml:space="preserve">   2.</t>
  </si>
  <si>
    <t>Services (acc. group 51)</t>
  </si>
  <si>
    <t>10</t>
  </si>
  <si>
    <t>Added value l. 03 + r. 04 - r. 08</t>
  </si>
  <si>
    <t>11</t>
  </si>
  <si>
    <t>Personnel expenses  total (l. 13 až 16)</t>
  </si>
  <si>
    <t>12</t>
  </si>
  <si>
    <t>Wages and salaries (521, 522)</t>
  </si>
  <si>
    <t>13</t>
  </si>
  <si>
    <t>Remuneration of members of the board of companies and co-operatives (523)</t>
  </si>
  <si>
    <t>14</t>
  </si>
  <si>
    <t xml:space="preserve">   3.</t>
  </si>
  <si>
    <t>Social insurance costs (524, 525, 526)</t>
  </si>
  <si>
    <t>15</t>
  </si>
  <si>
    <t xml:space="preserve">   4.</t>
  </si>
  <si>
    <t>Social security costs (527, 528)</t>
  </si>
  <si>
    <t>16</t>
  </si>
  <si>
    <t>D.</t>
  </si>
  <si>
    <t>Indirect taxes and charges (acc. group 53)</t>
  </si>
  <si>
    <t>17</t>
  </si>
  <si>
    <t>E.</t>
  </si>
  <si>
    <t>Depreciation of and provisions to non-current tangible and intangible assets (551, 553)</t>
  </si>
  <si>
    <t>18</t>
  </si>
  <si>
    <t xml:space="preserve">    III.</t>
  </si>
  <si>
    <t>Revenue from sale of non-current assets and material (641, 642)</t>
  </si>
  <si>
    <t>19</t>
  </si>
  <si>
    <t>F.</t>
  </si>
  <si>
    <t>Net book value of non-current assets and material sold (541, 542)</t>
  </si>
  <si>
    <t>20</t>
  </si>
  <si>
    <t>G.</t>
  </si>
  <si>
    <t>Creation and release of provisions to receivables (+/-547)</t>
  </si>
  <si>
    <t>21</t>
  </si>
  <si>
    <t xml:space="preserve">   IV.</t>
  </si>
  <si>
    <t>Other operating revenues (644, 645, 646, 648, 655, 657)</t>
  </si>
  <si>
    <t>22</t>
  </si>
  <si>
    <t>H.</t>
  </si>
  <si>
    <t>Other operating expenses (543, 544, 545, 546, 548, 549, 555, 557)</t>
  </si>
  <si>
    <t>23</t>
  </si>
  <si>
    <t xml:space="preserve">    V.</t>
  </si>
  <si>
    <t>Reclassification of operating revenues (-)(697)</t>
  </si>
  <si>
    <t>24</t>
  </si>
  <si>
    <t>I.</t>
  </si>
  <si>
    <t>Reclassification of operating expenses (-)(597)</t>
  </si>
  <si>
    <t>25</t>
  </si>
  <si>
    <t>*</t>
  </si>
  <si>
    <t>Profit or loss from operating activities
l.11 - 12 - 17- 18 + 19- 20 - 21 + 22 -23
+ (-24) - (-25)</t>
  </si>
  <si>
    <t>26</t>
  </si>
  <si>
    <t xml:space="preserve">    VI.</t>
  </si>
  <si>
    <t>Revenues from sale of securities and ownership interests (661)</t>
  </si>
  <si>
    <t>27</t>
  </si>
  <si>
    <t>J.</t>
  </si>
  <si>
    <t>Book value of securities and ownership interest sold (561)</t>
  </si>
  <si>
    <t>28</t>
  </si>
  <si>
    <t xml:space="preserve"> VII.</t>
  </si>
  <si>
    <t>Income from long-term financial assets l.30 + 31 + 32</t>
  </si>
  <si>
    <t>29</t>
  </si>
  <si>
    <t xml:space="preserve"> VII.1.</t>
  </si>
  <si>
    <t>Income from investments in subsidiaries and associates (665A)</t>
  </si>
  <si>
    <t>30</t>
  </si>
  <si>
    <t xml:space="preserve">      2.</t>
  </si>
  <si>
    <t>Income from other long-term securities and ownership interest (665A)</t>
  </si>
  <si>
    <t>31</t>
  </si>
  <si>
    <t xml:space="preserve">      3.</t>
  </si>
  <si>
    <t>Income from other long-term financial assets (665A)</t>
  </si>
  <si>
    <t>32</t>
  </si>
  <si>
    <t xml:space="preserve"> VIII.</t>
  </si>
  <si>
    <t>Income from short-term financial assets (666)</t>
  </si>
  <si>
    <t>33</t>
  </si>
  <si>
    <t>K.</t>
  </si>
  <si>
    <t>Costs of short-term financial assets (566)</t>
  </si>
  <si>
    <t>34</t>
  </si>
  <si>
    <t xml:space="preserve">  IX .</t>
  </si>
  <si>
    <t>Income from revaluation of securities and income from transactions with derivatives  (664, 667)</t>
  </si>
  <si>
    <t>35</t>
  </si>
  <si>
    <t>L.</t>
  </si>
  <si>
    <t>Expenses for revaluation of securities and expenses for transactions with derivatives  (564, 567)</t>
  </si>
  <si>
    <t>36</t>
  </si>
  <si>
    <t>M.</t>
  </si>
  <si>
    <t>Creation and release of provisions to financial assets              +/- 565</t>
  </si>
  <si>
    <t>37</t>
  </si>
  <si>
    <t xml:space="preserve">   X.</t>
  </si>
  <si>
    <t>Interest income (662)</t>
  </si>
  <si>
    <t>38</t>
  </si>
  <si>
    <t>N.</t>
  </si>
  <si>
    <t>Interest expense (562)</t>
  </si>
  <si>
    <t>39</t>
  </si>
  <si>
    <t xml:space="preserve">   XI.</t>
  </si>
  <si>
    <t>Foreign exchange gains (663)</t>
  </si>
  <si>
    <t>40</t>
  </si>
  <si>
    <t>O.</t>
  </si>
  <si>
    <t>Foreign exchange losses (563)</t>
  </si>
  <si>
    <t>41</t>
  </si>
  <si>
    <t xml:space="preserve">  XII.</t>
  </si>
  <si>
    <t>Other financial revenue (668)</t>
  </si>
  <si>
    <t>42</t>
  </si>
  <si>
    <t>P.</t>
  </si>
  <si>
    <t>Other financial expenses (568, 569)</t>
  </si>
  <si>
    <t>43</t>
  </si>
  <si>
    <t xml:space="preserve"> XIII.</t>
  </si>
  <si>
    <t>Reclassification of financial revenues (-) (698)</t>
  </si>
  <si>
    <t>44</t>
  </si>
  <si>
    <t>R.</t>
  </si>
  <si>
    <t>Reclassification of financial expenses (-) (598)</t>
  </si>
  <si>
    <t>45</t>
  </si>
  <si>
    <t>Profit/(loss) from financial activities l. 27 - 28 + 29 + 33 - 34 + 35 - 36 - 37 + 38 - 39
+ 40 - 41 + 42 -43 + (-44) - (-45)</t>
  </si>
  <si>
    <t>46</t>
  </si>
  <si>
    <t>**</t>
  </si>
  <si>
    <t>Net profit from ordinary activities before tax l.26+l.46</t>
  </si>
  <si>
    <t>47</t>
  </si>
  <si>
    <t>S.</t>
  </si>
  <si>
    <t>Tax on income from ordinary activities l. 49 + l. 50</t>
  </si>
  <si>
    <t>48</t>
  </si>
  <si>
    <t>S.1.</t>
  </si>
  <si>
    <t>- due  (591, 595)</t>
  </si>
  <si>
    <t>49</t>
  </si>
  <si>
    <t>- deferred  (592)</t>
  </si>
  <si>
    <t>50</t>
  </si>
  <si>
    <t>Net profit/(loss) from ordinary activities after tax l. 47 - l. 48</t>
  </si>
  <si>
    <t>51</t>
  </si>
  <si>
    <t xml:space="preserve"> XIV.</t>
  </si>
  <si>
    <t>Extraordinary revenues (acc. group 68)</t>
  </si>
  <si>
    <t>52</t>
  </si>
  <si>
    <t>T.</t>
  </si>
  <si>
    <t>Extraordinary expenses (acc. group 58)</t>
  </si>
  <si>
    <t>53</t>
  </si>
  <si>
    <t>Extraordinary profit/(loss) before tax  l.52 - I.53</t>
  </si>
  <si>
    <t>54</t>
  </si>
  <si>
    <t>U.</t>
  </si>
  <si>
    <t>Tax on income from extraordinary activities l. 56 + l. 57</t>
  </si>
  <si>
    <t>55</t>
  </si>
  <si>
    <t>U.1.</t>
  </si>
  <si>
    <t>- due  (593)</t>
  </si>
  <si>
    <t>56</t>
  </si>
  <si>
    <t>- deferred  (594)</t>
  </si>
  <si>
    <t>57</t>
  </si>
  <si>
    <t>Extraordinary profit/(loss) after tax  l.54-l.55</t>
  </si>
  <si>
    <t>58</t>
  </si>
  <si>
    <t>***</t>
  </si>
  <si>
    <t xml:space="preserve">Net profit/(loss) for the period before tax  (+/-) 1.47+l.54         </t>
  </si>
  <si>
    <t>59</t>
  </si>
  <si>
    <t>V.</t>
  </si>
  <si>
    <t>Profit/(loss) share transferred to owners' account (+/-596)</t>
  </si>
  <si>
    <t>60</t>
  </si>
  <si>
    <t xml:space="preserve">'Net profit/(loss) for the period after tax  (+/-) l.51+l.58-l.60           </t>
  </si>
  <si>
    <t>61</t>
  </si>
  <si>
    <t>Prehľad o peňažných tokoch</t>
  </si>
  <si>
    <t>(v EUR)</t>
  </si>
  <si>
    <t>predchádzajúce</t>
  </si>
  <si>
    <t>Z/S</t>
  </si>
  <si>
    <t>A.1.</t>
  </si>
  <si>
    <t>A.1.1.</t>
  </si>
  <si>
    <t>A.1.2.</t>
  </si>
  <si>
    <t>A.1.3.</t>
  </si>
  <si>
    <t>A.1.4.</t>
  </si>
  <si>
    <t>A.1.5.</t>
  </si>
  <si>
    <t>A.1.6.</t>
  </si>
  <si>
    <t>A.1.7.</t>
  </si>
  <si>
    <t>A.1.8.</t>
  </si>
  <si>
    <t>A.1.9.</t>
  </si>
  <si>
    <t>A.1.10.</t>
  </si>
  <si>
    <t>A.1.11.</t>
  </si>
  <si>
    <t>A.1.12.</t>
  </si>
  <si>
    <t>A.1.13.</t>
  </si>
  <si>
    <t>A.2.</t>
  </si>
  <si>
    <t>A.2.1.</t>
  </si>
  <si>
    <t>A.2.2.</t>
  </si>
  <si>
    <t>A.2.3.</t>
  </si>
  <si>
    <t>A.2.4.</t>
  </si>
  <si>
    <t>A.3.</t>
  </si>
  <si>
    <t>A.4.</t>
  </si>
  <si>
    <t>A.5.</t>
  </si>
  <si>
    <t>A.6.</t>
  </si>
  <si>
    <t>A.7.</t>
  </si>
  <si>
    <t>A.8.</t>
  </si>
  <si>
    <t>A.9.</t>
  </si>
  <si>
    <t>B.2.</t>
  </si>
  <si>
    <t>B.3.</t>
  </si>
  <si>
    <t>B.4.</t>
  </si>
  <si>
    <t>B.5.</t>
  </si>
  <si>
    <t>B.6.</t>
  </si>
  <si>
    <t>B.7.</t>
  </si>
  <si>
    <t xml:space="preserve">B.8. </t>
  </si>
  <si>
    <t>B.9.</t>
  </si>
  <si>
    <t>B.10.</t>
  </si>
  <si>
    <t>B.11</t>
  </si>
  <si>
    <t>B.12.</t>
  </si>
  <si>
    <t>B.13.</t>
  </si>
  <si>
    <t>B.14.</t>
  </si>
  <si>
    <t>B.15.</t>
  </si>
  <si>
    <t>B.16.</t>
  </si>
  <si>
    <t>B.17.</t>
  </si>
  <si>
    <t>B.18.</t>
  </si>
  <si>
    <t>B.19.</t>
  </si>
  <si>
    <t>C.1.1.</t>
  </si>
  <si>
    <t>C.1.2.</t>
  </si>
  <si>
    <t>C.1.3.</t>
  </si>
  <si>
    <t>C.1.4.</t>
  </si>
  <si>
    <t>C.1.5</t>
  </si>
  <si>
    <t>C.1.6.</t>
  </si>
  <si>
    <t>C.1.7.</t>
  </si>
  <si>
    <t>C.1.8.</t>
  </si>
  <si>
    <t>C.2.</t>
  </si>
  <si>
    <t>C.2.1.</t>
  </si>
  <si>
    <t>C.2.2.</t>
  </si>
  <si>
    <t>C.2.3.</t>
  </si>
  <si>
    <t>C.2.4.</t>
  </si>
  <si>
    <t>C.2.5.</t>
  </si>
  <si>
    <t>C.2.6.</t>
  </si>
  <si>
    <t>C.2.7.</t>
  </si>
  <si>
    <t>C.2.8.</t>
  </si>
  <si>
    <t>C.2.9.</t>
  </si>
  <si>
    <t>C.3.</t>
  </si>
  <si>
    <t>C.4.</t>
  </si>
  <si>
    <t>C.5.</t>
  </si>
  <si>
    <t>C.6.</t>
  </si>
  <si>
    <t>C.7.</t>
  </si>
  <si>
    <t>C.8.</t>
  </si>
  <si>
    <t>C.9.</t>
  </si>
  <si>
    <t>Čisté peňažné toky z finančnej činnosti</t>
  </si>
  <si>
    <t>Musi byt NULA</t>
  </si>
  <si>
    <t>KONTROLA SUCTOV</t>
  </si>
  <si>
    <t>KONTROLA Opening balances</t>
  </si>
  <si>
    <t>KONTROLA na vykazy</t>
  </si>
  <si>
    <t>OPRAVKY + OPRAVNE POLOZKY - KOREKCIA Z BS</t>
  </si>
  <si>
    <t>KONTROLA opening balances</t>
  </si>
  <si>
    <t>UVPOD1v11_1</t>
  </si>
  <si>
    <t>k</t>
  </si>
  <si>
    <t>.</t>
  </si>
  <si>
    <t>(v celých eurách)</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</si>
  <si>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</si>
  <si>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</si>
  <si>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  Ä  B  Č  D  É  F  G  H  Í  J  K  L  M  N  O  P  Q  R  Š  T  Ú  V  X  Ý  Ž      0  1  2  3  4  5  6  7  8  9</t>
  </si>
  <si>
    <t>Daňové identifikačné číslo</t>
  </si>
  <si>
    <t>Účtovná závierka</t>
  </si>
  <si>
    <t>Mesiac</t>
  </si>
  <si>
    <t>Rok</t>
  </si>
  <si>
    <t>Za obdobie</t>
  </si>
  <si>
    <t>od</t>
  </si>
  <si>
    <t>IČO</t>
  </si>
  <si>
    <t>riadna</t>
  </si>
  <si>
    <t>zostavená</t>
  </si>
  <si>
    <t>do</t>
  </si>
  <si>
    <t>mimoriadna</t>
  </si>
  <si>
    <t>schválená</t>
  </si>
  <si>
    <t>Bezprostredne</t>
  </si>
  <si>
    <t>SK NACE</t>
  </si>
  <si>
    <t>(vyznačí sa x)</t>
  </si>
  <si>
    <t>obdobie</t>
  </si>
  <si>
    <t>Obchodné meno (názov) účtovnej jednotky</t>
  </si>
  <si>
    <t>Sídlo účtovnej jednotky</t>
  </si>
  <si>
    <t>Ulica</t>
  </si>
  <si>
    <t>Číslo</t>
  </si>
  <si>
    <t>PSČ</t>
  </si>
  <si>
    <t>Obec</t>
  </si>
  <si>
    <t>Číslo telefónu</t>
  </si>
  <si>
    <t>Číslo Faxu</t>
  </si>
  <si>
    <t>/</t>
  </si>
  <si>
    <t xml:space="preserve"> </t>
  </si>
  <si>
    <t>E-mailová adresa</t>
  </si>
  <si>
    <t>Zostavená dňa:</t>
  </si>
  <si>
    <t>Podpisový záznam člena štatutárneho orgánu účtovnej jednotky alebo fyzickej osoby, ktorá je účtovnou jednotkou:</t>
  </si>
  <si>
    <t>Podpisový záznam osoby zodpovednej za zostavenie účtovnej závierky:</t>
  </si>
  <si>
    <t>Podpisový záznam osoby zodpovednej za vedenie účtovníctva:</t>
  </si>
  <si>
    <t>Schválená dňa:</t>
  </si>
  <si>
    <t>Záznamy daňového úradu</t>
  </si>
  <si>
    <t>Miesto pre evidenčné číslo</t>
  </si>
  <si>
    <t>Odtlačok prezentačnej pečiatky daňového úradu</t>
  </si>
  <si>
    <t>Výnosy budúcich období krátkodobé (384A)</t>
  </si>
  <si>
    <t>Výnosy budúcich období dlhodobé (384A)</t>
  </si>
  <si>
    <t>Výdavky budúcich období krátkodobé (383A)</t>
  </si>
  <si>
    <t>Výdavky budúcich období dlhodobé (383A)</t>
  </si>
  <si>
    <t>Časové rozlíšenie súčet (r. 122 až r. 125)</t>
  </si>
  <si>
    <t>Bežné bankové úvery
(221A, 231, 232, 23X, 461A, 46XA)</t>
  </si>
  <si>
    <t>Bankové úvery dlhodobé (461A, 46XA)</t>
  </si>
  <si>
    <t>Bankové úvery   r. 119 + r. 120</t>
  </si>
  <si>
    <t>Krátkodobé finančné výpomoci (241, 249, 24X, 473A, /-/255A)</t>
  </si>
  <si>
    <t>Ostatné záväzky
(372A, 373A, 377A, 379A, 474A, 479A, 47X)</t>
  </si>
  <si>
    <t>Daňové záväzky a dotácie
(341, 342, 343, 345, 346, 347, 34X)</t>
  </si>
  <si>
    <t>Záväzky zo sociálneho poistenia (336, 479A)</t>
  </si>
  <si>
    <t>Záväzky voči zamestnancom (331, 333, 33X, 479A)</t>
  </si>
  <si>
    <t>Záväzky voči spoločníkom a združeniu
(364, 365, 366, 367, 368, 398A, 478A, 479A)</t>
  </si>
  <si>
    <t>Ostatné záväzky v rámci konsolidovaného celku
(361A, 36XA, 471A, 47XA)</t>
  </si>
  <si>
    <t>Záväzky voči dcérskej účtovnej jednotke a materskej účtovnej jednotke (361A, 471A)</t>
  </si>
  <si>
    <t>Nevyfakturované dodávky (326, 476A)</t>
  </si>
  <si>
    <t>Čistá hodnota zákazky (316A)</t>
  </si>
  <si>
    <t>Záväzky z obchodného styku
(321, 322, 324, 325, 32X, 475A, 478A, 479A, 47XA)</t>
  </si>
  <si>
    <t>Krátkodobé záväzky súčet (r. 107 až r. 116)</t>
  </si>
  <si>
    <t>Odložený daňový záväzok (481A)</t>
  </si>
  <si>
    <t>Ostatné dlhodobé záväzky
(474A, 479A, 47XA, 372A, 373A, 377A)</t>
  </si>
  <si>
    <t>Záväzky zo sociálneho fondu (472)</t>
  </si>
  <si>
    <t>Vydané dlhopisy(473A/-/255A)</t>
  </si>
  <si>
    <t>Dlhodobé zmenky na úhradu (478A)</t>
  </si>
  <si>
    <t>Dlhodobé prijaté preddavky (475A)</t>
  </si>
  <si>
    <t>Ostatné dlhodobé záväzky v rámci konsolidovaného celku (471A)</t>
  </si>
  <si>
    <t>Dlhodobé záväzky voči dcérskej účtovnej jednotke a materskej účtovnej jednotke (471A)</t>
  </si>
  <si>
    <t>Dlhodobé nevyfakturované dodávky (476A)</t>
  </si>
  <si>
    <t>Dlhodobé záväzky z obchodného styku (479A)</t>
  </si>
  <si>
    <t>Bezprostredne predchádzajúce
účtovné obdobie
5</t>
  </si>
  <si>
    <t>Bežné účtovné obdobie
4</t>
  </si>
  <si>
    <t>Číslo
riadku
c</t>
  </si>
  <si>
    <t>STRANA PASÍV
b</t>
  </si>
  <si>
    <t>Ozna-
čenie
a</t>
  </si>
  <si>
    <t>Dlhodobé záväzky súčet (r. 095 až r.105)</t>
  </si>
  <si>
    <t>Ostatne krátkodobé rezervy (323A, 32X,)</t>
  </si>
  <si>
    <t>Ostatne dlhodobé rezervy (459A, 45XA)</t>
  </si>
  <si>
    <t>Rezervy zákonné krátkodobé (323A)</t>
  </si>
  <si>
    <t>Rezervy zákonné dlhodobé (451A)</t>
  </si>
  <si>
    <t>Rezervy súčet (r. 090 až r. 093)</t>
  </si>
  <si>
    <t>Záväzky
r. 89 + r. 94 + r. 106 + r. 117 + r. 118</t>
  </si>
  <si>
    <t>Výsledok hospodárenia za účtovné obdobie po zdanení /+-/ r. 001 - (r. 068 + r. 073 + r. 080 + r. 084 + r. 088 + r. 121)</t>
  </si>
  <si>
    <t>Neuhradená strata minulých rokov (/-/429)</t>
  </si>
  <si>
    <t>Nerozdelený zisk minulých rokov (428)</t>
  </si>
  <si>
    <t>Výsledok hospodárenia minulých rokov r. 085 + r. 086</t>
  </si>
  <si>
    <t>Štatutárne fondy a ostatné fondy (423, 427, 42X)</t>
  </si>
  <si>
    <t>Nedeliteľný fond (422)</t>
  </si>
  <si>
    <t>Zákonný rezervný fond (421)</t>
  </si>
  <si>
    <t>Fondy zo zisku súčet (r. 081 až r. 083)</t>
  </si>
  <si>
    <t>Oceňovacie rozdiely z precenenia pri zlúčení, splynutí a rozdelení (+/-416)</t>
  </si>
  <si>
    <t>Oceňovacie rozdiely z kapitálových účastín (+/- 415)</t>
  </si>
  <si>
    <t>Oceňovacie rozdiely z precenenia majetku a záväzkov
(+/- 414)</t>
  </si>
  <si>
    <t>Zákonný rezervný fond (Nedeliteľný fond) z kapitálových vkladov (417, 418)</t>
  </si>
  <si>
    <t>Ostatné kapitálové fondy (413)</t>
  </si>
  <si>
    <t>Emisné ážio (412)</t>
  </si>
  <si>
    <t>Kapitálové fondy súčet (r. 074 až 079)</t>
  </si>
  <si>
    <t>Pohľadávky za upísané vlastné imanie (/-/353)</t>
  </si>
  <si>
    <t>Zmena základného imania +/- 419</t>
  </si>
  <si>
    <t>Vlastné akcie a vlastné obchodné podiely (/-/252)</t>
  </si>
  <si>
    <t>Základné imanie (411 alebo +/- 491)</t>
  </si>
  <si>
    <t>Základné imanie súčet (r. 069 až 072)</t>
  </si>
  <si>
    <t>Vlastné imanie r. 068+r. 073+r. 080+r. 084+r. 087</t>
  </si>
  <si>
    <t>SPOLU VLASTNÉ IMANIE A ZÁVÄZKY
r. 067 + r. 088 + r. 121</t>
  </si>
  <si>
    <t>Príjmy budúcich
období krátkodobé
(385A)</t>
  </si>
  <si>
    <t>Príjmy budúcich
období dlhodobé
(385A)</t>
  </si>
  <si>
    <t>Náklady budúcich
období krátkodobé
(381A, 382A)</t>
  </si>
  <si>
    <t>Náklady budúcich
období dlhodobé
(381A, 382A)</t>
  </si>
  <si>
    <t>Časové rozlíšenie
(r. 062 až r. 065)</t>
  </si>
  <si>
    <t>Obstarávaný
krátkodobý finančný
majetok
(259, 314A) - 291</t>
  </si>
  <si>
    <t>Krátkodobý finančný
majetok
(251, 253, 256, 257,
25X) - /291, 29X/</t>
  </si>
  <si>
    <t>Účty v bankách
s dobou viazanosti
dlhšou ako jeden rok
22XA</t>
  </si>
  <si>
    <t>Účty v bankách
(221A, 22X +/- 261)</t>
  </si>
  <si>
    <t>Netto    3</t>
  </si>
  <si>
    <r>
      <t xml:space="preserve">Korekcia - </t>
    </r>
    <r>
      <rPr>
        <sz val="7.5"/>
        <rFont val="Arial"/>
        <family val="2"/>
        <charset val="238"/>
      </rPr>
      <t>časť 2</t>
    </r>
  </si>
  <si>
    <t>Netto    2</t>
  </si>
  <si>
    <r>
      <t xml:space="preserve">Brutto - </t>
    </r>
    <r>
      <rPr>
        <sz val="7.5"/>
        <rFont val="Arial"/>
        <family val="2"/>
        <charset val="238"/>
      </rPr>
      <t>časť 1</t>
    </r>
  </si>
  <si>
    <t>Bezprostredne predchádzajúce
účtovné obdobie</t>
  </si>
  <si>
    <t>STRANA AKTÍV
b</t>
  </si>
  <si>
    <t>Peniaze
(211, 213, 21X)</t>
  </si>
  <si>
    <t>Finančné účty
súčet (r. 056až
r. 060)</t>
  </si>
  <si>
    <t>Iné pohľadávky
(335A, 33XA, 371A,
373A, 374A, 375A,
376A, 378A) - 391A</t>
  </si>
  <si>
    <t>Daňové pohľadávky a dotácie
(341, 342, 343, 345,
346, 347) - 391A</t>
  </si>
  <si>
    <t>Sociálne poistenie
(336) - 391A</t>
  </si>
  <si>
    <t>Pohľadávky voči
spoločníkom,
členom a združeniu
(354A, 355A, 358A,
35XA, 398A) - 391A</t>
  </si>
  <si>
    <t>Ostatné pohľadávky
v rámci
konsolidovaného
celku
(351A) - 391A</t>
  </si>
  <si>
    <t>Pohľadávky voči
dcérskej účtovnej
jednotke a materskej
účtovnej jednotke
(351A) - 391A</t>
  </si>
  <si>
    <t>Čistá hodnota
zákazky
(316A)</t>
  </si>
  <si>
    <t>Pohľadávky
z obchodného styku
(311A, 312A, 313A,
314A, 315A, 31XA) -
391A</t>
  </si>
  <si>
    <t>Krátkodobé
pohľadávky
súčet (r. 047 až
054)</t>
  </si>
  <si>
    <t>Odložená daňová
pohľadávka
(481A)</t>
  </si>
  <si>
    <t>Pohľadávky voči
spoločníkom,
členom a združeniu
(354A, 355A, 358A,
35XA) - 391A</t>
  </si>
  <si>
    <t>Pohľadávky z
obchodného styku
(311A, 312A, 313A,
314A, 315A, 31XA)
- 391A</t>
  </si>
  <si>
    <t>Dlhodobé
pohľadávky
súčet (r. 039 až
045)</t>
  </si>
  <si>
    <t>Poskytnuté
preddavky
na zásoby
(314A) - 391A</t>
  </si>
  <si>
    <t>Tovar
(132, 13X, 139)
- /196, 19X/</t>
  </si>
  <si>
    <t>Zvieratá
(124) - 195</t>
  </si>
  <si>
    <t>Výrobky
(123) - 194</t>
  </si>
  <si>
    <t>Nedokončená
výroba a polotovary vlastnej výrovy
(121, 122, 12X) -
/192, 193, 19X/</t>
  </si>
  <si>
    <t>Materiál
(112, 119, 11X)
-/191,19X/</t>
  </si>
  <si>
    <t>Zásoby
súčet (r. 032 až
037)</t>
  </si>
  <si>
    <t>Obežný majetok
r. 031 + r. 038
+ r. 046 + r. 055</t>
  </si>
  <si>
    <t>Poskytnuté
preddavky
na dlhodobý
finančný majetok
(053) - 095A</t>
  </si>
  <si>
    <t>Obstarávaný
dlhodobý finančný
majetok
(043) - 096A</t>
  </si>
  <si>
    <t>Pôžičky s dobou
splatnosti najviac
jeden rok
(066A, 067A, 06XA)
- 096A</t>
  </si>
  <si>
    <t>Ostatný dlhodobý
finančný majetok
(067A, 069, 06XA)
- 096A</t>
  </si>
  <si>
    <t>Pôžičky účtovnej
jednotke
v konsolidovanom
celku
(066A) - 096A</t>
  </si>
  <si>
    <t>Ostatné dlhodobé
cenné papiere a
podiely
(063, 065) - 096A</t>
  </si>
  <si>
    <t>Podielové cenné
papiere a podiely
v spoločnosti s
podstatným vplyvom
(062) - 096A</t>
  </si>
  <si>
    <t>Podielové cenné
papiere a podiely v
dcérskej účtovnej
jednotke
(061) - 096A</t>
  </si>
  <si>
    <t>Dlhodobý finančný
majetok
súčet (r. 022 až
029)</t>
  </si>
  <si>
    <t>Opravná položka
k nadobudnutému
majetku
(+/- 097) +/- 098</t>
  </si>
  <si>
    <t>Poskytnuté
preddavky na
dlhodobý hmotný
majetok
(052) - 095A</t>
  </si>
  <si>
    <t>Obstarávaný
dlhodobý hmotný
majetok
(042) - 094</t>
  </si>
  <si>
    <t>Ostatný dlhodobý
hmotný majetok
(029, 02X, 032) -
/089, 08X, 092A/</t>
  </si>
  <si>
    <t>Základné stádo a
ťažné zvieratá
(026) - /086, 092A/</t>
  </si>
  <si>
    <t>Pestovateľské celky
trvalých porastov
(025) - /085, 092A/</t>
  </si>
  <si>
    <t>Samostatné
hnuteľné veci a
súbory hnuteľných
vecí
(022) - /082, 092A/</t>
  </si>
  <si>
    <t>Stavby
(021) - /081,092A/</t>
  </si>
  <si>
    <t>Pozemky
(031) - 092A</t>
  </si>
  <si>
    <t>Dlhodobý hmotný
majetok
súčet (r. 012 až 020)</t>
  </si>
  <si>
    <t>Poskytnuté
preddavky
na dlhodobý
nehmotný majetok
(051) - 095A</t>
  </si>
  <si>
    <t>Obstarávaný
dlhodobý nehmotný
majetok
(041) - 093</t>
  </si>
  <si>
    <t>Ostatný dlhodobý
nehmotný majetok
(019, 01X) - /079,
07X, 091A/</t>
  </si>
  <si>
    <t>Goodwill
(015) - /075, 091A/</t>
  </si>
  <si>
    <t>Oceniteľné práva
(014) - /074, 091A/</t>
  </si>
  <si>
    <t>Softvér
(013) - /073, 091A/</t>
  </si>
  <si>
    <t>Aktivované náklady
na vývoj
(012) - /072, 091A/</t>
  </si>
  <si>
    <t>DIČ</t>
  </si>
  <si>
    <t>Výkaz ziskov a strát Úč POD 2 - 01</t>
  </si>
  <si>
    <t>VÝKAZ                ZISKOV A STRÁT</t>
  </si>
  <si>
    <r>
      <t>UVPOD2v09_1</t>
    </r>
    <r>
      <rPr>
        <sz val="5"/>
        <rFont val="Arial"/>
        <family val="2"/>
        <charset val="238"/>
      </rPr>
      <t/>
    </r>
  </si>
  <si>
    <t>Výsledok hospodárenia za účtovné obdobie po zdanení   (+/-) [r. 51 + r. 58 - r. 60]</t>
  </si>
  <si>
    <t>Prevod podielov na výsledku hospodárenia spoločníkom (+/-596)</t>
  </si>
  <si>
    <t>Výsledok hospodárenia za účtovné obdobie pred zdanením (+/-) [r. 47 + r. 54]</t>
  </si>
  <si>
    <t>Výsledok hospodárenia z mimoriadnej činnosti po zdanení    r. 54 - r. 55</t>
  </si>
  <si>
    <t xml:space="preserve"> - odložená (+/ 594)</t>
  </si>
  <si>
    <t xml:space="preserve"> - splatná (593)</t>
  </si>
  <si>
    <t>Daň z príjmov z mimoriadnej činnosti r. 56 + r. 57</t>
  </si>
  <si>
    <t>Výsledok hospodárenia z mimoriadnej činnosti pred zdanením r. 52 - r. 53</t>
  </si>
  <si>
    <t>Mimoriadne náklady (účtová skupina 58)</t>
  </si>
  <si>
    <t>Mimoriadne výnosy (účtová skupina 68)</t>
  </si>
  <si>
    <t>Výsledok hospodárenia z bežnej činnosti po zdanení
r. 47 - r. 48</t>
  </si>
  <si>
    <t>- odložená (+/- 592)</t>
  </si>
  <si>
    <t>- splatná (591, 595)</t>
  </si>
  <si>
    <t>Daň z príjmov z bežnej činnosti r. 49 + r. 50</t>
  </si>
  <si>
    <t>Výsledok hospodárenia z bežnej činnosti pred zdanením r. 26 + r. 46</t>
  </si>
  <si>
    <t>Výsledok hospodárenia z finančnej činnosti
r. 27 - r. 28 + r. 29 + r. 33 - r. 34 + r. 35 - r. 36 - r. 37 + r. 38 - r. 39 + r. 40 - r. 41 + r. 42 - r. 43 + (- r. 44) - (- r. 45)</t>
  </si>
  <si>
    <t>Prevod finančných nákladov (-) (598)</t>
  </si>
  <si>
    <t>Prevod finančných výnosov (-) (698)</t>
  </si>
  <si>
    <t>Ostatné náklady na finančnú činnosť (568, 569)</t>
  </si>
  <si>
    <t>Ostatné výnosy z finančnej činnosti (668)</t>
  </si>
  <si>
    <t>Kurzové straty (563)</t>
  </si>
  <si>
    <t>Kurzové zisky (663)</t>
  </si>
  <si>
    <t>Nákladové úroky (562)</t>
  </si>
  <si>
    <t>Výnosové úroky (662)</t>
  </si>
  <si>
    <t>Tvorba a zúčtovanie opravných položiek k finančnému majetku +/- 565</t>
  </si>
  <si>
    <t>Náklady na precenenie cenných papierov a náklady na derivátové operácie (564, 567)</t>
  </si>
  <si>
    <t>Výnosy z precenenia cenných papierov a výnosy z
derivátových operácií (664, 667)</t>
  </si>
  <si>
    <t>Náklady na krátkodobý finančný majetok (566)</t>
  </si>
  <si>
    <t>Výnosy z krátkodobého finančného majetku (666)</t>
  </si>
  <si>
    <t>Výnosy z ostatného dlhodobého finančného majetku (665A)</t>
  </si>
  <si>
    <t>Výnosy z ostatných dlhodobých cenných papierov a
podielov (665A)</t>
  </si>
  <si>
    <t>Výnosy z cenných papierov a podielov v dcérskej účtovnej jednotke a v spoločnosti s podstatným vplyvom (665A)</t>
  </si>
  <si>
    <t>Výnosy z dlhodobého finančného majetku
r. 30 + r. 31 + r. 32</t>
  </si>
  <si>
    <t>Predané cenné papiere a podiely (561)</t>
  </si>
  <si>
    <t>Tržby z predaja cenných papierov a podielov (661)</t>
  </si>
  <si>
    <t>Výsledok hospodárenia z hospodárskej činnosti
r. 11 - r. 12 - r. 17- r. 18 + r. 19- r. 20 - r. 21 + r. 22 -r. 23 + (- r. 24) - (- r. 25)</t>
  </si>
  <si>
    <t>Prevod nákladov na hospodársku činnosť (-)(597)</t>
  </si>
  <si>
    <t>Prevod výnosov z hospodárskej činnosti (-)(697)</t>
  </si>
  <si>
    <t>Ostatné náklady na hospodársku činnosť
(543, 544, 545, 546, 548, 549,555, 557)</t>
  </si>
  <si>
    <t>Ostatné výnosy z hospodárskej činnosti
(644, 645, 646, 648,655, 657)</t>
  </si>
  <si>
    <t>Tvorba a zúčtovanie opravných položiek  k pohľadávkam (+/-547)</t>
  </si>
  <si>
    <t>Zostatková cena predaného dlhodobého majetku a
predaného materiálu (541, 542)</t>
  </si>
  <si>
    <t>Tržby z predaja dlhodobého majetku a materiálu (641, 642)</t>
  </si>
  <si>
    <t>Odpisy a opravné položky k dlhodobému nehmotnému majetku a dlhodobému hmotnému majetku (551, 553)</t>
  </si>
  <si>
    <t>Dane a poplatky (účtová skupina 53)</t>
  </si>
  <si>
    <t>Sociálne náklady (527, 528)</t>
  </si>
  <si>
    <t>Náklady na sociálne poistenie (524, 525, 526)</t>
  </si>
  <si>
    <t>Odmeny členom orgánov spoločnosti a družstva (523)</t>
  </si>
  <si>
    <t>Mzdové náklady (521, 522)</t>
  </si>
  <si>
    <t>Osobné náklady súčet (r. 13 až 16)</t>
  </si>
  <si>
    <t>Pridaná hodnota r. 03 + r. 04 - r. 08</t>
  </si>
  <si>
    <t>Služby (účtová skupina 51)</t>
  </si>
  <si>
    <t>Spotreba materiálu, energie a ostatných
neskladovateľných dodávok (501, 502, 503, 505A)</t>
  </si>
  <si>
    <t>Výrobná spotreba r. 09 + r. 10</t>
  </si>
  <si>
    <t>Aktivácia (účtovná skupina 62)</t>
  </si>
  <si>
    <t>Zmeny stavu vnútroorganizačných zásob
(+/- účtová skupina 61)</t>
  </si>
  <si>
    <t>Tržby z predaja vlastných výrobkov a služieb (601, 602,606)</t>
  </si>
  <si>
    <t>Výroba r. 05 + r. 06 + r. 07</t>
  </si>
  <si>
    <t>Obchodná marža r. 01 - r. 02</t>
  </si>
  <si>
    <t>Náklady vynaložené na obstaranie predaného tovaru
(504, 505A)</t>
  </si>
  <si>
    <t>Tržby z predaja tovaru (604)</t>
  </si>
  <si>
    <t>bezprostredne predchádzajúce
účtovné obdobie
2</t>
  </si>
  <si>
    <t>bežné účtovné obdobie
1</t>
  </si>
  <si>
    <t>Text
b</t>
  </si>
  <si>
    <t>Skutočnosť</t>
  </si>
  <si>
    <t>e-mail :</t>
  </si>
  <si>
    <t>Fax number :</t>
  </si>
  <si>
    <t>Name :</t>
  </si>
  <si>
    <t>Phone number :</t>
  </si>
  <si>
    <t>Phone area code :</t>
  </si>
  <si>
    <t>City</t>
  </si>
  <si>
    <t>ZIP</t>
  </si>
  <si>
    <t>Street No.</t>
  </si>
  <si>
    <t>Entity address:</t>
  </si>
  <si>
    <t>Approved on:</t>
  </si>
  <si>
    <t>INO ("IČO") :</t>
  </si>
  <si>
    <t>Prepared on:</t>
  </si>
  <si>
    <t>DIČ :</t>
  </si>
  <si>
    <t>Year:</t>
  </si>
  <si>
    <t>Month :</t>
  </si>
  <si>
    <t>Report :</t>
  </si>
  <si>
    <t>End of period</t>
  </si>
  <si>
    <t>approved</t>
  </si>
  <si>
    <t>Start of period</t>
  </si>
  <si>
    <t>prepared</t>
  </si>
  <si>
    <t>Previous period :</t>
  </si>
  <si>
    <t>Type of delivery :</t>
  </si>
  <si>
    <t>End - year</t>
  </si>
  <si>
    <t>End - date</t>
  </si>
  <si>
    <t>Year :</t>
  </si>
  <si>
    <t>extraordinary</t>
  </si>
  <si>
    <t>ordinary</t>
  </si>
  <si>
    <t>Curent period :</t>
  </si>
  <si>
    <t>CLIENT</t>
  </si>
  <si>
    <t>Input data for statutory reports</t>
  </si>
  <si>
    <t>Hlavným predmetom činnosti je:</t>
  </si>
  <si>
    <t>1.</t>
  </si>
  <si>
    <t>Informácie o počte zamestnancov</t>
  </si>
  <si>
    <r>
      <t>3.</t>
    </r>
    <r>
      <rPr>
        <b/>
        <sz val="7"/>
        <color theme="1"/>
        <rFont val="Times New Roman"/>
        <family val="1"/>
        <charset val="238"/>
      </rPr>
      <t>      </t>
    </r>
    <r>
      <rPr>
        <b/>
        <u/>
        <sz val="10"/>
        <color theme="1"/>
        <rFont val="Arial"/>
        <family val="2"/>
        <charset val="238"/>
      </rPr>
      <t>VŠEOBECNÉ ÚČTOVNÉ ZÁSADY A METÓDY</t>
    </r>
  </si>
  <si>
    <r>
      <t>2.</t>
    </r>
    <r>
      <rPr>
        <b/>
        <sz val="7"/>
        <color theme="1"/>
        <rFont val="Times New Roman"/>
        <family val="1"/>
        <charset val="238"/>
      </rPr>
      <t xml:space="preserve">       </t>
    </r>
    <r>
      <rPr>
        <b/>
        <u/>
        <sz val="10"/>
        <color theme="1"/>
        <rFont val="Arial"/>
        <family val="2"/>
        <charset val="238"/>
      </rPr>
      <t>ZÁKLADNÉ VÝCHODISKÁ PRE ZOSTAVENIE ÚČTOVNEJ ZÁVIERKY</t>
    </r>
  </si>
  <si>
    <r>
      <t>1.      </t>
    </r>
    <r>
      <rPr>
        <b/>
        <u/>
        <sz val="10"/>
        <color theme="1"/>
        <rFont val="Arial"/>
        <family val="2"/>
        <charset val="238"/>
      </rPr>
      <t>POPIS SPOLOČNOSTI</t>
    </r>
  </si>
  <si>
    <t>a)    Dlhodobý nehmotný majetok</t>
  </si>
  <si>
    <t>Nakupovaný dlhodobý nehmotný majetok sa oceňuje v obstarávacích cenách, ktoré obsahujú cenu obstarania a náklady súvisiace s jeho obstaraním.</t>
  </si>
  <si>
    <t>Dlhodobý nehmotný majetok vytvorený vlastnou činnosťou sa oceňuje vlastnými nákladmi, ktoré zahrňujú priame materiálové a mzdové náklady a výrobné režijné náklady (prípadne časť správnych nákladov).</t>
  </si>
  <si>
    <t xml:space="preserve">Goodwill/ záporny goodwil vznikol ako rozdiel medzi obstarávacou cenou a podielom spoločnosti na reálnej hodnote obstaraného identifikovateľného majetku a záväzkov v deň obstarania. </t>
  </si>
  <si>
    <t>Odpisovanie</t>
  </si>
  <si>
    <t>Dlhodobý nehmotný majetok sa odpisuje do nákladov počas predpokladanej doby životnosti príslušného majetku. Predpokladaná  doba používania, metóda odpisovania a odpisová  sadzba sú  stanovené pre jednotlivé skupiny dlhodobého nehmotného majetku  nasledovne:</t>
  </si>
  <si>
    <t>Predpokladaná doba používania</t>
  </si>
  <si>
    <t>Ročná odpisová sadzba</t>
  </si>
  <si>
    <t>Aktivované náklady na vývoj</t>
  </si>
  <si>
    <t>-</t>
  </si>
  <si>
    <t xml:space="preserve">Ostatný dlhodobý nehmotný majetok </t>
  </si>
  <si>
    <t>V prípade prechodného zníženia úžitkovej hodnoty dlhodobého nehmotného majetku sa tvorí opravná položka vo výške rozdielu jeho zistenej úžitkovej hodnoty a zostatkovej hodnoty.</t>
  </si>
  <si>
    <t>b)    Dlhodobý hmotný majetok</t>
  </si>
  <si>
    <t>Nakupovaný dlhodobý hmotný majetok sa oceňuje v obstarávacích cenách, ktoré zahŕňajú cenu obstarania, náklady na dopravu, clo a ďalšie náklady súvisiace s obstaraním.</t>
  </si>
  <si>
    <t>Náklady na technické zhodnotenie dlhodobého hmotného majetku zvyšujú jeho obstarávaciu cenu. Opravy a údržba sa účtujú do nákladov.</t>
  </si>
  <si>
    <t>Stroje, prístroje a zariadenia</t>
  </si>
  <si>
    <t>Dopravné prostriedky</t>
  </si>
  <si>
    <t>Inventár</t>
  </si>
  <si>
    <t>Iný dlhodobý hmotný majetok</t>
  </si>
  <si>
    <t>Dlhodobý hmotný majetok sa odpisuje do nákladov počas predpokladanej doby životnosti príslušného majetku. Predpokladaná doba používania, metóda odpisovania a odpisová sadzba sú stanovené pre jednotlivé skupiny dlhodobého hmotného majetku  nasledovne:</t>
  </si>
  <si>
    <t>V prípade prechodného zníženia úžitkovej hodnoty dlhodobého hmotného majetku sa tvorí opravná položka vo výške rozdielu jeho zistenej úžitkovej hodnoty a zostatkovej hodnoty.</t>
  </si>
  <si>
    <t>Dlhodobý finančný majetok tvoria hlavne majetkové účasti, realizovateľné cenné papiere a podiely a dlžné cenné papiere držané do doby splatnosti.</t>
  </si>
  <si>
    <t>Cenné papiere určené na obchodovanie sú cenné papiere držané za účelom obchodovania na verejnom trhu s cieľom dosahovať zisk z cenových rozdielov v krátkodobom, maximálne ročnom horizonte. Cenné papiere držané do doby splatnosti sú cenné papiere, ktoré majú stanovenú splatnosť a spoločnosť má úmysel a schopnosť držať ich do doby splatnosti. Cenné papiere a podiely realizovateľné sú cenné papiere a podiely, ktoré nie sú cenným papierom určeným na obchodovanie, cenným papierom držaným do doby splatnosti ani majetkovou účasťou.</t>
  </si>
  <si>
    <t>Ku dňu zostavenia účtovnej závierky sa jednotlivé zložky finančného majetku preceňujú nižšie uvedeným spôsobom:</t>
  </si>
  <si>
    <t xml:space="preserve">cenné papiere, ktoré predstavujú podiely v dcérskej a pridruženej spoločnosti metódou vlastného imania, zmena hodnoty sa účtuje na účty vlastného imania ako oceňovacie rozdiely z precenenia majetku a záväzkov /obstarávacou  cenou  zníženou o opravnú položku </t>
  </si>
  <si>
    <t>cenné papiere držané do splatnosti sa preceňujú o rozdiel medzi obstarávacou cenou bez kupónu a menovitou hodnotou. Tento rozdiel sa účtuje podľa vecnej a časovej súvislosti do nákladov alebo výnosov</t>
  </si>
  <si>
    <t>Reálna hodnota predstavuje trhovú hodnotu, ktorá je vyhlásená na tuzemskej či zahraničnej burze, prípadne ocenenie kvalifikovaným odhadom alebo posudkom znalca v prípade, že trhová hodnota nie je k dispozícii.</t>
  </si>
  <si>
    <t>Pokiaľ dochádza k poklesu hodnoty finančného majetku, ktorý sa ku dňu zostavenia účtovnej závierky nepreceňuje na reálnu hodnotu, rozdiel sa považuje za dočasné zníženie hodnoty a účtuje sa ako opravná položka.</t>
  </si>
  <si>
    <t>Zásoby vytvorené vlastnou činnosťou sa oceňujú vlastnými nákladmi. Vlastné náklady zahŕňajú priame materiálové a mzdové náklady a nepriame výrobné náklady. Výrobné režijné náklady zahŕňajú popis.</t>
  </si>
  <si>
    <t xml:space="preserve">Zásoby obstarané iným spôsobom sa oceňujú spôsob oceňovania </t>
  </si>
  <si>
    <t>d)    Zásoby</t>
  </si>
  <si>
    <t>c)    Finančný majetok</t>
  </si>
  <si>
    <t>Náklady budúcich období a príjmy budúcich období sa oceňujú ich menovitou hodnotou, pričom sa vykazujú vo výške, ktorá je potrebná na dodržanie zásady vecnej a časovej súvislosti s účtovným obdobím.</t>
  </si>
  <si>
    <t>Dlhodobé i krátkodobé záväzky sa vykazujú v menovitých hodnotách. V položke iné záväzky sa vykazujú taktiež  hodnoty zistené pri ocenení finančných derivátov reálnou hodnotou.</t>
  </si>
  <si>
    <t>Dlhodobé, krátkodobé úvery sa vykazujú v menovitej hodnote. Za krátkodobý úver sa považuje aj časť dlhodobých úverov, ktorá je splatná do jedného roka od súvahového dňa.</t>
  </si>
  <si>
    <t>Rezervy sú záväzky s neurčitým časovým vymedzením alebo výškou, tvoria sa na krytie  známych rizík alebo strát z podnikania. Oceňujú sa v očakávanej výške záväzku.</t>
  </si>
  <si>
    <t>Výdavky budúcich období a výnosy budúcich období sa oceňujú ich menovitou hodnotou, pričom sa vykazujú vo výške, ktorá je potrebná na dodržanie zásady vecnej a časovej súvislosti s účtovným obdobím.</t>
  </si>
  <si>
    <t>Transakcie v cudzej mene sa prepočítavajú na eurá referenčným výmenným kurzom určeným a vyhláseným Európskou centrálnou bankou alebo Národnou bankou Slovenska v deň predchádzajúci dňu uskutočnenia účtovného prípadu.</t>
  </si>
  <si>
    <t>Peňažné aktíva a pasíva vyjadrené v cudzej mene sa prepočítavajú kurzom platným ku dňu zostavenia účtovnej závierky. Vzniknuté kurzové rozdiely sa vykazujú vo výkaze ziskov a strát.</t>
  </si>
  <si>
    <t xml:space="preserve">Kúpa a predaj cudzej meny sa prepočítava na euro kurzom, za ktorý boli tieto hodnoty nakúpené alebo predané.  </t>
  </si>
  <si>
    <t xml:space="preserve">Tržby za vlastné výkony a tovar neobsahujú daň z pridanej hodnoty. Sú tiež znížené o zľavy a zrážky (rabaty, bonusy, skontá, dobropisy a pod.). Tržby sú účtované ku dňu splnenia dodávky alebo služby. </t>
  </si>
  <si>
    <t>Popíšte stručne spôsob účtovania o výnosoch z hlavnej činnosti a o výnosoch z neobvyklých činností.</t>
  </si>
  <si>
    <t>o)   Deriváty</t>
  </si>
  <si>
    <t>Deriváty sa členia na deriváty určené na obchodovanie a zabezpečovacie deriváty. Ako zabezpečovacie deriváty sa účtujú deriváty, ktoré spĺňajú súčasne tieto podmienky:</t>
  </si>
  <si>
    <t>V ostatných prípadoch sa jedná o deriváty určené na obchodovanie.</t>
  </si>
  <si>
    <t>Deriváty sa prvotne oceňujú obstarávacími cenami. V súvahe sú deriváty vykázané ako súčasť iných krátkodobých/dlhodobých pohľadávok, resp. záväzkov.</t>
  </si>
  <si>
    <t>Ku dňu zostavenia účtovnej závierky sa deriváty preceňujú na reálnu hodnotu.  Ak deriváty nie je možné preceniť reálnou hodnotou, ktorou je trhová cena na verejnom trhu, použije sa  kvalifikovaný odhad. Na určenie reálnej hodnoty sa použije model oceňovania s preukázateľnými údajmi (napríklad kurzy Národnej banky Slovenska, zverejnené úrokové sadzby medzibankového trhu,  verejne dostupné ratingy ratingových agentúr). Ak sa odborný odhad nedá vypracovať, alebo ak sú náklady na získanie informácií o precenení neúmerné jeho významu, potom sa o reálnej hodnote neúčtuje, ak nie je zrejmé, že došlo k znehodnoteniu derivátu.</t>
  </si>
  <si>
    <t xml:space="preserve">Ak je derivát klasifikovaný ako derivát určený na obchodovanie na tuzemskej burze, zahraničnej burze alebo inom verejnom trhu, ku dňu zostavenia účtovnej závierky sa účtuje zmena reálnej hodnoty doložená údajmi z verejného trhu do finančných nákladov / výnosov. Zmena reálnej hodnoty derivátov určených na obchodovanie na neverejnom trhu sa ku dňu zostavenia účtovnej závierky účtuje do vlastného imania. </t>
  </si>
  <si>
    <t>Zmeny reálnych hodnôt zabezpečovacích derivátov sa účtujú do vlastného imania. Ak je zabezpečovaný  majetok a záväzky, ak sa so zabezpečovacím derivátom obchoduje na verejnom trhu a ak sa zmeny reálnej hodnoty dajú doložiť údajmi z verejného trhu, alebo ak sa so zabezpečovacím derivátom neobchoduje na verejnom trhu, ale derivátový obchod sa uskutoční podľa uzavretej zmluvy najneskôr do konca nasledujúceho účtovného obdobia, následne sa na ťarchu príslušného účtu nákladov a v prospech príslušného účtu výnosov účtuje nielen o zmenách reálnych hodnôt zabezpečeného majetku a záväzkov, ale aj o zabezpečovacích derivátoch.</t>
  </si>
  <si>
    <t xml:space="preserve">po 1. januári  2004 tak, že majetok obstaraný formou finančného lízingu je aktivovaný v deň prijatia predmetu lízingu v ocenení rovnajúcom sa istine. Lízingové splátky sú rozdelené medzi finančný náklad a zníženie nesplateného záväzku t.j. istinu. Finančný náklad sa účtuje do nákladov pri zachovaní vecnej a časovej súvislosti.   </t>
  </si>
  <si>
    <t xml:space="preserve">Majetok obstaraný formou operatívneho lízingu sa účtuje do nákladov počas doby trvania lízingovej zmluvy. Nájomné za majetok obstaraný formou operatívneho lízingu sa účtuje do nákladov rovnomerne počas doby trvania  zmluvy o prenájme. </t>
  </si>
  <si>
    <t>Náklad na daň z príjmov sa počíta pomocou platnej daňovej sadzby z účtovného zisku upraveného o trvalé alebo dočasne daňovo neuznateľné náklady a nezdaňované výnosy. Odložené dane (odložená daňová pohľadávka a odložený daňový záväzok)  sa vzťahujú na:</t>
  </si>
  <si>
    <t>možnosti umorovať daňovú stratu v budúcnosti, pod ktorou sa rozumie možnosť odpočítať daňovú stratu od základu dane v budúcnosti,</t>
  </si>
  <si>
    <t>dočasné rozdiely medzi účtovnou hodnotou majetku a účtovnou hodnotou záväzkov vykázanou v súvahe a ich daňovou základňou,</t>
  </si>
  <si>
    <t>možnosť previesť nevyužité daňové odpočty a iné daňové nároky do budúcich období.</t>
  </si>
  <si>
    <t>O odloženom daňovom záväzku účtuje spoločnosť vždy, o pohľadávke účtuje, ak je realizovateľná.</t>
  </si>
  <si>
    <t>r)   Dotácie/Investičné ponuky</t>
  </si>
  <si>
    <t>Pokiaľ existujú, popísať druh a podmienky.</t>
  </si>
  <si>
    <t>Informácie o výskumnej a vývojovej činnosti účtovnej jednotky za bežné účtovné obdobie v členení na:</t>
  </si>
  <si>
    <t>V prípade, že existujú vecné bremená, popíšte ich.</t>
  </si>
  <si>
    <t>Poistenie majetku</t>
  </si>
  <si>
    <t>Pokiaľ nie je finančný majetok ocenený reálnou hodnotou či metódou vlastného imania, uviesť dôvody a dopady iného použitého ocenenia.</t>
  </si>
  <si>
    <t>Opravné položky predstavujú hlavne dôvody vytvorenia.</t>
  </si>
  <si>
    <t>Informácie o štruktúre dlhodobého finančného majetku</t>
  </si>
  <si>
    <t>Spoločnosť má zmluvu _________, ktorá stanovuje rozhodovacie práva spoločnosti bez ohľadu na výšku uvedeného podielu vlastníctva. (Popíšte)</t>
  </si>
  <si>
    <t>Spoločnosť uzavrela ovládaciu zmluvu s ovládanými spoločnosťami (vypísať ktoré), zmluvu o prevode zisku so spoločnosťami (uviesť názov), z tejto zmluvy vyplýva povinnosť _______________.</t>
  </si>
  <si>
    <t>Informácie o dlhových CP držaných do splatnosti</t>
  </si>
  <si>
    <t>Dlhové CP držané do splatnosti</t>
  </si>
  <si>
    <t>Informácie o poskytnutých dlhodobých pôžičkách</t>
  </si>
  <si>
    <t>Informácie o opravných položkách k zásobám</t>
  </si>
  <si>
    <t xml:space="preserve">Zúčtovanie OP z dôvodu zániku opodstat-
nenosti
</t>
  </si>
  <si>
    <t>Informácie o nehnuteľnostiach na predaj</t>
  </si>
  <si>
    <t>Informácie o zásobách, na ktoré je zriadené záložné právo a o zásobách, pri ktorých má účtovná jednotka obmedzené právo s nimi nakladať</t>
  </si>
  <si>
    <r>
      <t xml:space="preserve">5.      </t>
    </r>
    <r>
      <rPr>
        <b/>
        <u/>
        <sz val="10"/>
        <color theme="1"/>
        <rFont val="Arial"/>
        <family val="2"/>
        <charset val="238"/>
      </rPr>
      <t>ZÁSOBY</t>
    </r>
  </si>
  <si>
    <t>Informácie o zákazkovej výrobe a o zákazkovej výstavbe nehnuteľnosti určenej na predaj</t>
  </si>
  <si>
    <t>12.2</t>
  </si>
  <si>
    <t>14.1</t>
  </si>
  <si>
    <t>14.2</t>
  </si>
  <si>
    <t>14.3</t>
  </si>
  <si>
    <t>14.4</t>
  </si>
  <si>
    <t>Informácie o vývoji opravnej položky k pohľadávkam</t>
  </si>
  <si>
    <t>Informácie o krátkodobom finančnom majetku</t>
  </si>
  <si>
    <t>18.2</t>
  </si>
  <si>
    <t>Informácie o vývoji opravnej položky ku krátkodobému finančnému majetku</t>
  </si>
  <si>
    <t>Informácie o ocenení krátkodobého finančného majetku, ku dňu ku ktorému sa zostavuje účtovná závierka reálnou hodnotou</t>
  </si>
  <si>
    <t xml:space="preserve">Zvýšenie/ zníženie hodnoty (+/-) </t>
  </si>
  <si>
    <t>Informácie o významných položkách časového rozlíšenia</t>
  </si>
  <si>
    <t>Informácie o majetku prenajatom formou finančného prenájmu</t>
  </si>
  <si>
    <t>Informácie o rozdelení účtovného zisku alebo o vysporiadaní účtovnej straty</t>
  </si>
  <si>
    <t>24.1</t>
  </si>
  <si>
    <t>24.2.</t>
  </si>
  <si>
    <t>Informácie o rezervách</t>
  </si>
  <si>
    <t>25.1</t>
  </si>
  <si>
    <t>25.2</t>
  </si>
  <si>
    <t>Informácie o záväzkoch</t>
  </si>
  <si>
    <t>(EUR)</t>
  </si>
  <si>
    <t>Iné dlhodobé záväzky tvoria záporné reálne hodnoty otvorených derivátov (poznámka doplniť číslo).</t>
  </si>
  <si>
    <t>Informácie o vydaných dlhopisoch</t>
  </si>
  <si>
    <t>29.2</t>
  </si>
  <si>
    <t>29.1</t>
  </si>
  <si>
    <t xml:space="preserve">1. </t>
  </si>
  <si>
    <t xml:space="preserve">2. </t>
  </si>
  <si>
    <t xml:space="preserve">3. </t>
  </si>
  <si>
    <t>Informácie o významných položkách časového rozlíšenia na strane pasív</t>
  </si>
  <si>
    <t>Výdavky budúcich období dlhodobé, z toho:</t>
  </si>
  <si>
    <t>Výdavky budúcich období krátkodobé, z toho:</t>
  </si>
  <si>
    <t>Informácie o významných položkách derivátov za bežné účtovné obdobie</t>
  </si>
  <si>
    <t>32.1</t>
  </si>
  <si>
    <t>32.2</t>
  </si>
  <si>
    <t>Deriváty nespĺňajúce podmienky pre zabezpečenie sú zahrnuté v derivátoch určených na obchodovanie. (Pokiaľ zahrňujú aj iné deriváty, uviesť dôvod ich uzavretia.)</t>
  </si>
  <si>
    <t>Informácie o položkách zabezpečených derivátmi</t>
  </si>
  <si>
    <t xml:space="preserve">Spoločnosť poskytla záruky popis záruk </t>
  </si>
  <si>
    <t>Spoločnosť vedie súdne spory popis súdnych sporov</t>
  </si>
  <si>
    <t>Popíšte ďalší významný majetok a záväzky, ktoré nie sú uvedené v súvahe, napr. záväzky vyplývajúce z nájomných zmlúv (okrem lízingu v poznámke uviest cislo)</t>
  </si>
  <si>
    <t xml:space="preserve">Informácie o podsúvahových položkách </t>
  </si>
  <si>
    <t xml:space="preserve">Informácie o podmienených záväzkoch </t>
  </si>
  <si>
    <t>Revenues from merchandise (604,607)</t>
  </si>
  <si>
    <t>Hodnota voči spriazneným osobám</t>
  </si>
  <si>
    <t>43.1</t>
  </si>
  <si>
    <t>Informácie o podmienenom majetku</t>
  </si>
  <si>
    <t>43.2</t>
  </si>
  <si>
    <t>Tržby</t>
  </si>
  <si>
    <t>Informácie o tržbách</t>
  </si>
  <si>
    <t>Informácie o čistom obrate</t>
  </si>
  <si>
    <t>Informácie o nákladoch</t>
  </si>
  <si>
    <t>Dane z príjmov</t>
  </si>
  <si>
    <t>Informácie o daniach z príjmov</t>
  </si>
  <si>
    <t>Daň v %</t>
  </si>
  <si>
    <t>Údaje o príjmoch a výhodách členov štatutárnych, dozorných a iných orgánov</t>
  </si>
  <si>
    <t>46.1</t>
  </si>
  <si>
    <t>strana</t>
  </si>
  <si>
    <r>
      <t xml:space="preserve">Please </t>
    </r>
    <r>
      <rPr>
        <b/>
        <i/>
        <sz val="8"/>
        <color indexed="10"/>
        <rFont val="Arial"/>
        <family val="2"/>
      </rPr>
      <t>read</t>
    </r>
    <r>
      <rPr>
        <i/>
        <sz val="8"/>
        <color indexed="10"/>
        <rFont val="Arial"/>
        <family val="2"/>
      </rPr>
      <t xml:space="preserve"> carefully comments for writing data in </t>
    </r>
    <r>
      <rPr>
        <b/>
        <i/>
        <sz val="8"/>
        <color indexed="10"/>
        <rFont val="Arial"/>
        <family val="2"/>
      </rPr>
      <t>correct</t>
    </r>
    <r>
      <rPr>
        <i/>
        <sz val="8"/>
        <color indexed="10"/>
        <rFont val="Arial"/>
        <family val="2"/>
      </rPr>
      <t xml:space="preserve"> format</t>
    </r>
  </si>
  <si>
    <r>
      <t xml:space="preserve">Name of entity </t>
    </r>
    <r>
      <rPr>
        <b/>
        <sz val="8"/>
        <rFont val="Arial"/>
        <family val="2"/>
        <charset val="238"/>
      </rPr>
      <t>(including legal form)</t>
    </r>
    <r>
      <rPr>
        <b/>
        <sz val="8"/>
        <rFont val="Arial"/>
        <family val="2"/>
      </rPr>
      <t xml:space="preserve"> :</t>
    </r>
  </si>
  <si>
    <t>Metóda odpisovania</t>
  </si>
  <si>
    <t>#</t>
  </si>
  <si>
    <t>3.1</t>
  </si>
  <si>
    <t>a)   Dlhodobý nehmotný majetok</t>
  </si>
  <si>
    <t>Informácie o dlhodobom nehmotnom majetku</t>
  </si>
  <si>
    <r>
      <t>KONTROLA SUC</t>
    </r>
    <r>
      <rPr>
        <sz val="8"/>
        <color theme="1"/>
        <rFont val="Arial"/>
        <family val="2"/>
        <charset val="238"/>
      </rPr>
      <t>T</t>
    </r>
    <r>
      <rPr>
        <b/>
        <sz val="8"/>
        <color theme="1"/>
        <rFont val="Arial"/>
        <family val="2"/>
        <charset val="238"/>
      </rPr>
      <t>OV</t>
    </r>
  </si>
  <si>
    <t>3.2</t>
  </si>
  <si>
    <t>Informácie o dlhodobom hmotnom majetku</t>
  </si>
  <si>
    <t>5.1</t>
  </si>
  <si>
    <t>Pestovateľ-  ské celky 
trvalých porastov</t>
  </si>
  <si>
    <t>5.2</t>
  </si>
  <si>
    <t>c)   Dlhodobý finančný majetok</t>
  </si>
  <si>
    <t>Informácie o dlhodobom finančnom majetku</t>
  </si>
  <si>
    <t>7.1</t>
  </si>
  <si>
    <t>7.2</t>
  </si>
  <si>
    <t>POZNÁMKY</t>
  </si>
  <si>
    <t>priebežná</t>
  </si>
  <si>
    <t>BALANCE SHEET</t>
  </si>
  <si>
    <t>Balance sheet Úč POD 1 - 01</t>
  </si>
  <si>
    <t>as of</t>
  </si>
  <si>
    <t>in full EUR</t>
  </si>
  <si>
    <t>Á  Ä  B  Č  D  É  F  G  H  Í  J  K  L  M  N  O  P  Q  R  Š  T  Ú  V  X  Ý  Ž  0  1  2  3  4  5  6  7  8  9</t>
  </si>
  <si>
    <t>Tax identification number</t>
  </si>
  <si>
    <t>Financial statements</t>
  </si>
  <si>
    <t>Month</t>
  </si>
  <si>
    <t>Year</t>
  </si>
  <si>
    <t>For period</t>
  </si>
  <si>
    <t>from</t>
  </si>
  <si>
    <t>Identification number</t>
  </si>
  <si>
    <t>Ordinary</t>
  </si>
  <si>
    <t>Prepared</t>
  </si>
  <si>
    <t>to</t>
  </si>
  <si>
    <t>Extraordinary</t>
  </si>
  <si>
    <t>Approved</t>
  </si>
  <si>
    <t xml:space="preserve">Directly preceding 
period
</t>
  </si>
  <si>
    <t>(marked with x)</t>
  </si>
  <si>
    <t>Business name of entity</t>
  </si>
  <si>
    <t>Registered seat of entity</t>
  </si>
  <si>
    <t>Street</t>
  </si>
  <si>
    <t>Number</t>
  </si>
  <si>
    <t>ZIP Code</t>
  </si>
  <si>
    <t>Town</t>
  </si>
  <si>
    <t>Phone number</t>
  </si>
  <si>
    <t>Fax number</t>
  </si>
  <si>
    <t>E-mail</t>
  </si>
  <si>
    <t>Signature of the person responsible for maintaining the accounting:</t>
  </si>
  <si>
    <t>Signature of the person responsible for the preparation of the financial statements:</t>
  </si>
  <si>
    <t>Signature of the member of the statutory body of the entity or physical person who is the entity:</t>
  </si>
  <si>
    <t>Tax Office records</t>
  </si>
  <si>
    <t>Place for the reference number</t>
  </si>
  <si>
    <t>Stamp of the Tax Office</t>
  </si>
  <si>
    <t>Tax ID</t>
  </si>
  <si>
    <t>Line
a</t>
  </si>
  <si>
    <t>ASSETS
b</t>
  </si>
  <si>
    <t>Line no.
c</t>
  </si>
  <si>
    <t>Current period</t>
  </si>
  <si>
    <t>Prior period</t>
  </si>
  <si>
    <r>
      <t xml:space="preserve">Gross value - </t>
    </r>
    <r>
      <rPr>
        <sz val="7.5"/>
        <rFont val="Arial"/>
        <family val="2"/>
        <charset val="238"/>
      </rPr>
      <t>part 1</t>
    </r>
  </si>
  <si>
    <t>Net value    2</t>
  </si>
  <si>
    <r>
      <t xml:space="preserve">Adjustment - </t>
    </r>
    <r>
      <rPr>
        <sz val="7.5"/>
        <rFont val="Arial"/>
        <family val="2"/>
        <charset val="238"/>
      </rPr>
      <t>part 2</t>
    </r>
  </si>
  <si>
    <t>Net value    3</t>
  </si>
  <si>
    <t>TOTAL ASSETS
l. 002 + l. 030
+ l. 061</t>
  </si>
  <si>
    <t>Non-current assets
l. 003 + l. 011
+ l. 021</t>
  </si>
  <si>
    <t>Non-current intangible assets  total (l. 004 to
010)</t>
  </si>
  <si>
    <t>Capitalized development cost
(012) - /072, 091A/</t>
  </si>
  <si>
    <t>Software
(013) - /073, 091A/</t>
  </si>
  <si>
    <t>Valuable rights
(014) - /074, 091A/</t>
  </si>
  <si>
    <t>Other non-current intangible assets
(019, 01X) - /079,
07X, 091A/</t>
  </si>
  <si>
    <t>Non-current intangible assets under construction
(041) - 093</t>
  </si>
  <si>
    <t>Advance payments for non-current intangible assets
(051) - 095A</t>
  </si>
  <si>
    <t>Land
(031) - 092A</t>
  </si>
  <si>
    <t>Buildings
(021) - /081,092A/</t>
  </si>
  <si>
    <t>Plant and equipment
(022) - /082, 092A/</t>
  </si>
  <si>
    <t>Perennial crops
(025) - /085, 092A/</t>
  </si>
  <si>
    <t>Livestock and draught animals
(026) - /086, 092A/</t>
  </si>
  <si>
    <t>Other non-current tangible assets
(029, 02X, 032) -
/089, 08X, 092A/</t>
  </si>
  <si>
    <t>Non-current tangible assets under construction
(042) - 094</t>
  </si>
  <si>
    <t>Advance payments for non-current tangible assets
(052) - 095A</t>
  </si>
  <si>
    <t>Adjustments for assets acquired
(+/- 097) +/- 098</t>
  </si>
  <si>
    <t>Non-current financial assets  total (l. 022 to 029)</t>
  </si>
  <si>
    <t>Investment in subsidiaries
(061) - 096A</t>
  </si>
  <si>
    <t>Investment in  interest in associates
(062) - 096A</t>
  </si>
  <si>
    <t>Other non-current investments
(063, 065) - 096A</t>
  </si>
  <si>
    <t>Loans to entities in consolidated group
(066A) - 096A</t>
  </si>
  <si>
    <t>Other non-current financial assets
(067A, 069, 06XA)
- 096A</t>
  </si>
  <si>
    <t>Loans with maturity up to one year
(066A, 067A, 06XA)
- 096A</t>
  </si>
  <si>
    <t>Non-current financial assets under construction
(043) - 096A</t>
  </si>
  <si>
    <t>Advance payments for non-current financial assets
(053) - 095A</t>
  </si>
  <si>
    <t>Current assets
l. 031 + l. 038
+ l. 046 + l. 055</t>
  </si>
  <si>
    <t>Raw material
(112, 119, 11X) - /191,19X/</t>
  </si>
  <si>
    <t>Work in progress and semi-finished goods
(121, 122, 12X) -
/192, 193, 19X/</t>
  </si>
  <si>
    <t>Finished goods
(123) - 194</t>
  </si>
  <si>
    <t>Livestock
(124) - 195</t>
  </si>
  <si>
    <t>Merchandise
(132, 13X, 139)
- /196, 19X/</t>
  </si>
  <si>
    <t>Advance payments for inventories
(314A) - 391A</t>
  </si>
  <si>
    <t>Trade receivables
(311A, 312A, 313A,
314A, 315A, 31XA)
- 391A</t>
  </si>
  <si>
    <t>Receivables from subsidiary and controlling entity
(351A) - 391A</t>
  </si>
  <si>
    <t>Other receivables within consolidated group
(351A) - 391A</t>
  </si>
  <si>
    <t>Receivables from partners and consortium members
(354A, 355A, 358A,
35XA) - 391A</t>
  </si>
  <si>
    <t>Other receivables
(335A, 33XA, 371A,
373A, 374A, 375A,
376A, 378A) - 391A</t>
  </si>
  <si>
    <t>Deferred tax asset
(481A)</t>
  </si>
  <si>
    <t>Trade receivables
(311A, 312A, 313A,
314A, 315A, 31XA) -
391A</t>
  </si>
  <si>
    <t>Receivables from subsidiary and controlling enterprise
(351A) - 391A</t>
  </si>
  <si>
    <t>Receivables from partners and consortium members
(354A, 355A, 358A,
35XA, 398A) - 391A</t>
  </si>
  <si>
    <t>Social security receivables
(336) - 391A</t>
  </si>
  <si>
    <t>Tax receivables
(341, 342, 343, 345,
346, 347) - 391A</t>
  </si>
  <si>
    <t>Cash
(211, 213, 21X)</t>
  </si>
  <si>
    <t>Bank accounts
(221A, 22X +/- 261)</t>
  </si>
  <si>
    <t>Term deposits exceeding one year 
22XA</t>
  </si>
  <si>
    <t>Short-term financial assets
(251, 253, 256, 257,
25X) - /291, 29X/</t>
  </si>
  <si>
    <t>Short-term financial assets under construction
(259, 314A) - 291</t>
  </si>
  <si>
    <t>Accruals and prepayments  total
l. 062 and 065</t>
  </si>
  <si>
    <t>Prepaid expenses 
long-term
(381A, 382A)</t>
  </si>
  <si>
    <t>Prepaid expenses 
short-term
(381A, 382A)</t>
  </si>
  <si>
    <t>Accrued revenues 
long-term
(385A)</t>
  </si>
  <si>
    <t>Accrued revenues 
short-term
(385A)</t>
  </si>
  <si>
    <t>LIABILITIES AND EQUITY
b</t>
  </si>
  <si>
    <t>Current period
4</t>
  </si>
  <si>
    <t>Prior period
5</t>
  </si>
  <si>
    <t>SHAREHOLDERS' EQUITY AND LIABILITIES TOTAL
l. 067 + 088 + 121</t>
  </si>
  <si>
    <t>Shareholders' equity 
l. 068+ 073+ 080 + 084+ 087</t>
  </si>
  <si>
    <t>Asset and liabilities revaluation reserve
(+/- 414)</t>
  </si>
  <si>
    <t>Other non-current liabilities
(474A, 479A, 47XA, 372A, 373A, 377A)</t>
  </si>
  <si>
    <t>Trade payables
(321, 322, 324, 325, 32X, 475A, 478A, 479A, 47XA)</t>
  </si>
  <si>
    <t>Other liabilities within consolidated group
(361A, 36XA, 471A, 47XA)</t>
  </si>
  <si>
    <t>Tax liabilities and subsidies
(341, 342, 343, 345, 346, 347, 34X)</t>
  </si>
  <si>
    <t>Other short-term liabilities
(372A, 373A, 377A, 379A, 474A, 479A, 47X)</t>
  </si>
  <si>
    <t>INCOME STATEMENT</t>
  </si>
  <si>
    <t>Income Statement Úč POD 2-01</t>
  </si>
  <si>
    <t>at</t>
  </si>
  <si>
    <t>The information should be written in block letters (see this example), using a typewriter or printer with black or dark blue ink.</t>
  </si>
  <si>
    <t>(marked with X)</t>
  </si>
  <si>
    <t>Actual result in</t>
  </si>
  <si>
    <t>Line no
c</t>
  </si>
  <si>
    <t>current period
1</t>
  </si>
  <si>
    <t>prior period
2</t>
  </si>
  <si>
    <t>Costs of merchandise sold
(504, 505A)</t>
  </si>
  <si>
    <t>Other operating revenues
(644, 645, 646, 648, 655, 657)</t>
  </si>
  <si>
    <t>Other operating expenses
(543, 544, 545, 546, 548, 549, 555, 557)</t>
  </si>
  <si>
    <t>Income from long-term financial assets
l.30 + 31 + 32</t>
  </si>
  <si>
    <t>Profit/(loss) from financial activities
l. 27 - 28 + 29 + 33 - 34 + 35 - 36 - 37 + 38 - 39
+ 40 - 41 + 42 -43 + (-44) - (-45)</t>
  </si>
  <si>
    <t xml:space="preserve"> - payable (591, 595)</t>
  </si>
  <si>
    <t xml:space="preserve"> - deferred (+/- 592)</t>
  </si>
  <si>
    <t>Net profit/(loss) from ordinary activities after tax
l. 47 - l. 48</t>
  </si>
  <si>
    <t xml:space="preserve"> - payable (593)</t>
  </si>
  <si>
    <t xml:space="preserve"> - deferred (+/ 594)</t>
  </si>
  <si>
    <t>Profit/(loss) share transferred to owners' account
(+/-596)</t>
  </si>
  <si>
    <t>Bilanz Úč POD 1 - 01</t>
  </si>
  <si>
    <t>BILANZ</t>
  </si>
  <si>
    <t>zum</t>
  </si>
  <si>
    <t>in Euro</t>
  </si>
  <si>
    <t xml:space="preserve">Numerische Angaben werden nach rechts ausgerichtet, sonstige Angaben sind von links zu schreiben. </t>
  </si>
  <si>
    <t>Nicht ausgefüllte Zeilen sollen leer gelassen werden.</t>
  </si>
  <si>
    <t>Die Angaben sind mit Blockschrift  (nach diesem Muster), Schreibmaschine oder Drucker in schwarzer oder dunkelblauer Farbe auszufüllen.</t>
  </si>
  <si>
    <t>Á  Ä  B  Č  D  É  F  G  H  Í  J  K  L  M  N  O  P  Q  R  Š  T  Ú  V  X  Ý  Ž   0  1  2  3  4  5  6  7  8  9</t>
  </si>
  <si>
    <t>Umsatzsteuer-ID</t>
  </si>
  <si>
    <t>Jahresabschluss</t>
  </si>
  <si>
    <t>Monat</t>
  </si>
  <si>
    <t>Jahr</t>
  </si>
  <si>
    <t>Geschäftsjahr</t>
  </si>
  <si>
    <t>von</t>
  </si>
  <si>
    <t>INO</t>
  </si>
  <si>
    <t>Ordnungsmässiger</t>
  </si>
  <si>
    <t>Erstellt</t>
  </si>
  <si>
    <t>bis</t>
  </si>
  <si>
    <t>Ausserordentlicher</t>
  </si>
  <si>
    <t>Genehmigt</t>
  </si>
  <si>
    <t>(bitte ankreuzen)</t>
  </si>
  <si>
    <t>Vorjahr</t>
  </si>
  <si>
    <t>Name des Buchführungspflichtigen</t>
  </si>
  <si>
    <t>Sitz des Buchführungspflichtigen</t>
  </si>
  <si>
    <t>Strasse</t>
  </si>
  <si>
    <t>Nummer</t>
  </si>
  <si>
    <t>Postleitzahl</t>
  </si>
  <si>
    <t>Ort</t>
  </si>
  <si>
    <t>Telefonnummer</t>
  </si>
  <si>
    <t>Fax</t>
  </si>
  <si>
    <t>Email</t>
  </si>
  <si>
    <t>Erstellt am :</t>
  </si>
  <si>
    <t>Verantwortlich für den Jahresabshluss (Name und Unterschrift):</t>
  </si>
  <si>
    <t>Verantwortlich für die Buchführung (Name und Unterschrift)</t>
  </si>
  <si>
    <t>Vertreter des statutarischen Organs oder der buchungspflichtigen natürlichen Person</t>
  </si>
  <si>
    <t>Genehmigt am:</t>
  </si>
  <si>
    <t>Eintragungen des Finanzamtes</t>
  </si>
  <si>
    <t>Platz für die Referenznummer</t>
  </si>
  <si>
    <t>Stempel des Finanzamtes</t>
  </si>
  <si>
    <t>USt-ID</t>
  </si>
  <si>
    <t>Bezei-chnung
a</t>
  </si>
  <si>
    <t>AKTIVA
b</t>
  </si>
  <si>
    <t>Zeile
c</t>
  </si>
  <si>
    <t>Laufendes Jahr</t>
  </si>
  <si>
    <t>Brutto - Teil 1</t>
  </si>
  <si>
    <t>Korrektur - Teil 2</t>
  </si>
  <si>
    <t>Aktiva Gesamt Z. 002+030+061</t>
  </si>
  <si>
    <t>Anlagevermögen Z. 003+011+021</t>
  </si>
  <si>
    <t>Immaterielle Vermögensgegenstände (Z. 004 bis 010)</t>
  </si>
  <si>
    <t>Aktivierte Entwicklungskosten (012) -/072, 091A/</t>
  </si>
  <si>
    <t>Software (013) -/073, 091A/</t>
  </si>
  <si>
    <t>Bewertbare Rechte (014) -/074, 091A/</t>
  </si>
  <si>
    <t>Goodwill (015) -/075, 091A/</t>
  </si>
  <si>
    <t>Sonstige immaterielle Vermögensgegenstände (019, 01x) -/079, 07x, 091A/</t>
  </si>
  <si>
    <t>Im Anschaffungsprozess befindliche immaterielle Vermögensgegenstände (041) - 093</t>
  </si>
  <si>
    <t>Geleistete Anzahlungen auf immaterielle Vermögensgegenstände (051) -095A</t>
  </si>
  <si>
    <t>Sachanlagen (Z. 012 bis 020)</t>
  </si>
  <si>
    <t>Grundstücke (031) -092A</t>
  </si>
  <si>
    <t>Bauten (021) -/081, 092A/</t>
  </si>
  <si>
    <t>Eigenständige bewegliche Sachen und Gesamtheiten von beweglichen Sachen (022) -/082, 092A/</t>
  </si>
  <si>
    <t>Dauerhaft bepflanzte Anbauflächen (025) -/085, 092A/</t>
  </si>
  <si>
    <t>Grundherde und Zugtiere  (026) -/086, 092A/</t>
  </si>
  <si>
    <t>Sonstige Sachanlagen (029, 02x, 032) -/089, 08x, 092A/</t>
  </si>
  <si>
    <t>Sachanlagen im Bau (042) -094</t>
  </si>
  <si>
    <t>Geleistete Anzahlungen auf Sachanlagen (052) -095A</t>
  </si>
  <si>
    <t>Wertberichtigung auf erworbenes Vermögen (+/-097) +/-098</t>
  </si>
  <si>
    <t>Finanzanlagen (Z. 022 bis 029)</t>
  </si>
  <si>
    <t>Anteile an verbundenen Unternehmen (061) –096A</t>
  </si>
  <si>
    <t>Beteiligungen (062) –096A</t>
  </si>
  <si>
    <t>Sonstige Wertpapiere des Anlagevermögens (063, 065) -096A</t>
  </si>
  <si>
    <t>Ausleihungen an verbundene Unternehmen (066) -096A</t>
  </si>
  <si>
    <t>Sonstige Finanzanlagen (067, 069, 06XA) -096A</t>
  </si>
  <si>
    <t>Ausleihungen mit der Restlaufzeit bis zu einem Jahr (066A, 067A, 06XA) - 096A</t>
  </si>
  <si>
    <t>Finanzanlagen im Prozess der Anschaffung (043) - 096A</t>
  </si>
  <si>
    <t>Geleistete Anzahlungen auf Finanzanlagen (053) -095A</t>
  </si>
  <si>
    <t>Umlaufvermögen  Z. 031+038+046+055</t>
  </si>
  <si>
    <t>Vorräte (Z. 032 bis 037)</t>
  </si>
  <si>
    <t>Roh-, Hilfs- und Betriebsstoffe (112,119,11x) -/191,19x/</t>
  </si>
  <si>
    <t>Unfertige Erzeugnisse und Halbfabrikate (121,122,12x) -/192, 193, 19x/</t>
  </si>
  <si>
    <t>Fertige Erzeugnisse (123) –194</t>
  </si>
  <si>
    <t>Tiere (124) –195</t>
  </si>
  <si>
    <t>Waren (132,13x,139) –/196,19x/</t>
  </si>
  <si>
    <t>Geleistete Anzahlungen auf Vorräte (314A) -391A</t>
  </si>
  <si>
    <t>Langfristige Forderungen (Z. 039 bis 045)</t>
  </si>
  <si>
    <t>Forderungen aus Lieferungen und Leistungen  (311A, 312A, 313A, 314A, 315A, 31XA) –391A</t>
  </si>
  <si>
    <t>Nettowert des Fertigungsauftrags
(316A)</t>
  </si>
  <si>
    <t>Forderungen gegen verbundene Unternehmen (351A) -391A</t>
  </si>
  <si>
    <t>Sonstige Forderungen innerhalb des Konsolidierungskreises (351A) -391A</t>
  </si>
  <si>
    <t>Forderungen gegen Gesellschafter, Mitglieder und der Vereinigung (354A, 355A, 358A, 35XA) –391A</t>
  </si>
  <si>
    <t>Sonstige Forderungen (335A, 33XA, 371A, 373A, 374A, 375A, 376A, 378A) -391A</t>
  </si>
  <si>
    <t>Latente Steuerforderung  (481A)</t>
  </si>
  <si>
    <t>Kurzfristige Forderungen (Z. 047 bis 054)</t>
  </si>
  <si>
    <t>Forderungen aus Lieferungen und Leistungen (311A, 312A, 313A, 314A, 315A, 31XA) -391A</t>
  </si>
  <si>
    <t>Forderungen gegen Gesellschafter, Mitglieder und der Vereinigung (354A, 355A, 358A, 35XA, 398A) –391A</t>
  </si>
  <si>
    <t>Forderungen aus der Sozialversicherung (336A) -391A</t>
  </si>
  <si>
    <t>Steuerforderung (341,342,343,345,346,347) -391A</t>
  </si>
  <si>
    <t>Finanzkonten (Z. 056 bis 060)</t>
  </si>
  <si>
    <t>Kassenbestand (211, 213, 21X)</t>
  </si>
  <si>
    <t>Bankguthaben (221A, 22X,+/-261)</t>
  </si>
  <si>
    <t>Bankguthaben mit einer Bindungsfrist von mehr als einem Jahr (22XA)</t>
  </si>
  <si>
    <t>Finanzumlaufvermögen (251, 253,256,257,25X) -/291, 29X/</t>
  </si>
  <si>
    <t>Finanzumlaufvermögen im Prozess der Anschaffung (259, 314A) - 291</t>
  </si>
  <si>
    <t>Rechnungsabgrenzung  (Z. 062 und 065)</t>
  </si>
  <si>
    <t>Langfristige Aufwendungen künftiger Perioden
(381A, 382A)</t>
  </si>
  <si>
    <t>Kurzfristige Aufwendungen künftiger Perioden
(381A, 382A)</t>
  </si>
  <si>
    <t>Langfristige Einnahmen künftiger Perioden
(385A)</t>
  </si>
  <si>
    <t>Kurzfristige Einnahmen künftiger Perioden
(385A)</t>
  </si>
  <si>
    <t>PASSIVA
b</t>
  </si>
  <si>
    <t>Laufendes Jahr
4</t>
  </si>
  <si>
    <t>Vorjahr
5</t>
  </si>
  <si>
    <t>Summe Passiva Z. 067 + 088 + 121</t>
  </si>
  <si>
    <t>Eigenkapital Z. 068+ 073+ 080 + 084 + 087</t>
  </si>
  <si>
    <t>Grund-/Stammkapital (Z. 069 bis 072)</t>
  </si>
  <si>
    <t>Grund-/Stammkapital (411 bzw. +/-491)</t>
  </si>
  <si>
    <t>Eigene Aktien sowie eigene Geschäftsanteile (/-/252)</t>
  </si>
  <si>
    <t>Änderung des Grund-/Stammkapitals +/- 419</t>
  </si>
  <si>
    <t>Kapitalrücklagen (Z. 074 bis 079)</t>
  </si>
  <si>
    <t>Emmissionsagio (412)</t>
  </si>
  <si>
    <t>Sonstige Kapitalrücklagen (413)</t>
  </si>
  <si>
    <t>Gesetzliche Rücklage ("Unteilbarer Fonds") aus Kapitaleinlagen (417, 418)</t>
  </si>
  <si>
    <t>Bewertungsdifferenzen aus der Neubewertung von Vermögensgegenstände und Verbindlichkeiten  (+/-414)</t>
  </si>
  <si>
    <t>Bewertungsdifferenzen aus der Neubewertung von Kapitalbeteiligungen (+/-415)</t>
  </si>
  <si>
    <t>Bewertungsdifferenzen aus der Neubewertung bei Verschmelzungen und Spaltungen (+/- 416)</t>
  </si>
  <si>
    <t>Gewinnrücklagen (Z. 081 bis 083)</t>
  </si>
  <si>
    <t>Gesetzliche Rücklage (421)</t>
  </si>
  <si>
    <t>Unteilbarer Fonds (422)</t>
  </si>
  <si>
    <t>Satzungsmässige und sonstige Rücklagen (423, 427,42X)</t>
  </si>
  <si>
    <t>Ergebnisvortrag  (Z. 085 und 086)</t>
  </si>
  <si>
    <t>Gewinnvortrag (428)</t>
  </si>
  <si>
    <t>Verlustvortrag (/-/429)</t>
  </si>
  <si>
    <t>Ergebnis der laufenden Berichtsperiode 
/+ -/ Z. 001 -(068+ 073+ 080 + 084 + 088 + 121)</t>
  </si>
  <si>
    <t>Verbindlichkeiten Z. 089+094+106+117 + 118</t>
  </si>
  <si>
    <t>Rückstellungen (Z.090 bis 093)</t>
  </si>
  <si>
    <t>Langfristige gesetzliche Rückstellungen (451A)</t>
  </si>
  <si>
    <t>Kurzfristige gesetzliche Rückstellungen (323A, 451A)</t>
  </si>
  <si>
    <t>Sonstige langfristige Rückstellungen (459A, 45XA)</t>
  </si>
  <si>
    <t>Sonstige kurzfristige Rückstellungen (323, 32X, 451A, 459A, 45XA)</t>
  </si>
  <si>
    <t>Langfristige Verbindlichkeiten (Z. 095 bis 104)</t>
  </si>
  <si>
    <t>Langfristige Verbindlichkeiten aus Lieferungen und Leistungen  (479A)</t>
  </si>
  <si>
    <t>Nicht in Rechnung gestellte Lieferungen (476A)</t>
  </si>
  <si>
    <t>Langfristige Verbindlichkeiten gegenüber verbundenen Unternehmen (471A)</t>
  </si>
  <si>
    <t>Sonstige langfristige Verbindlichkeiten innerhalb des Konsolidierungskreises (471A)</t>
  </si>
  <si>
    <t>Langfristige erhaltene Anzahlungen (475A)</t>
  </si>
  <si>
    <t>Langfristige Wechsel zur Einlösung (478A)</t>
  </si>
  <si>
    <t>Emmitierte Schuldverschreibungen (473A, /-/255A)</t>
  </si>
  <si>
    <t>Verbindlichkeiten aus dem Sozialfonds (472)</t>
  </si>
  <si>
    <t>Sonstige langfristige Verbindlichkeiten 
(474A ,479A, 47XA, 372A, 373A, 377A)</t>
  </si>
  <si>
    <t>Latente Steuerverbindlichkeit (481A)</t>
  </si>
  <si>
    <t>Kurzfristige Verbindlichkeiten (Z. 107 bis 116)</t>
  </si>
  <si>
    <t>Kurzfristige Verbindlichkeiten aus Lieferungen und Leistungen  (321, 322, 324, 325, 32X, 475A, 478A, 479A, 47XA)</t>
  </si>
  <si>
    <t>Nicht in Rechnung gestellte Lieferungen (326, 476A)</t>
  </si>
  <si>
    <t>Verbindlichkeiten gegenüber verbundenen Unternehmen (361, 471A)</t>
  </si>
  <si>
    <t>Sonstige Verbindlichkeiten innerhalb des Konsolidierungskreises (361A, 36XA, 471A, 47XA)</t>
  </si>
  <si>
    <t>Verbindlichkeiten gegenüber Gesellschaftern, Mitgliedern und der Vereinigung (364, 365, 366, 367, 368, 398A, 478A, 479A)</t>
  </si>
  <si>
    <t>Verbindlichkeiten gegenüber Arbeitnehmern (331, 333, 33X, 479A)</t>
  </si>
  <si>
    <t>Verbindlichkeiten aus der Sozialversicherung (336, 479A)</t>
  </si>
  <si>
    <t>Steuerverbindlichkeiten und Zuwendungen (341, 342, 343, 345, 346, 347, 34X)</t>
  </si>
  <si>
    <t>Sonstige Verbindlichkeiten (372A, 373A, 377A, 379A, 474A, 479A, 47X)</t>
  </si>
  <si>
    <t>Kurzfristige finanzielle Ausleihungen (241, 249, 24x, 473A, /-/255A)</t>
  </si>
  <si>
    <t>Summe Bankdarlehen (Z. 119 und 120)</t>
  </si>
  <si>
    <t>Langfristige Bankdarlehen (461A, 46XA)</t>
  </si>
  <si>
    <t>Kurzfristige Bankdarlehen (221A, 231, 232, 23X, 461A, 46XA)</t>
  </si>
  <si>
    <t>Rechnungsabgrenzung (Z.122 bis 125)</t>
  </si>
  <si>
    <t>Langfristige Ausgaben künftiger Perioden (383A)</t>
  </si>
  <si>
    <t>Kurzfristige Ausgaben künftiger Perioden (383A)</t>
  </si>
  <si>
    <t>Langfristige Erträge künftiger Perioden (384A)</t>
  </si>
  <si>
    <t>Kurzfristige Erträge künftiger Perioden (384A)</t>
  </si>
  <si>
    <t xml:space="preserve">GEWINN- </t>
  </si>
  <si>
    <t>G. und V. Rechnung Úč POD 2 - 01</t>
  </si>
  <si>
    <t>UND VERLUSTRECHNUNG</t>
  </si>
  <si>
    <t>Stand</t>
  </si>
  <si>
    <t>Laufendes Jahr
1</t>
  </si>
  <si>
    <t>Vorjahr
2</t>
  </si>
  <si>
    <t>individuálnej účtovnej závierky</t>
  </si>
  <si>
    <t>zostavenej k</t>
  </si>
  <si>
    <t>UVPOD3_1</t>
  </si>
  <si>
    <t>Poznámky Úč POD 3 - 04</t>
  </si>
  <si>
    <t>v eurocentoch</t>
  </si>
  <si>
    <t>v celých eurách</t>
  </si>
  <si>
    <t>Podpisový záznam člena
štatutárneho orgánu účtovnej
jednotky alebo fyzickej osoby,
ktorá je účtovnou jednotkou:</t>
  </si>
  <si>
    <t>Podpisový záznam osoby
zodpovednej za vedenie
účtovníctva:</t>
  </si>
  <si>
    <t>cenné papiere určené na obchodovanie a realizovateľné cenné papiere reálnou hodnotou, zmena reálnej hodnoty sa účtuje do nákladov alebo výnosov</t>
  </si>
  <si>
    <t>zodpovedajú stratégii účtovnej jednotky v riadení rizík,</t>
  </si>
  <si>
    <t>zabezpečovací vzťah je od začiatku formálne zdokumentovaný</t>
  </si>
  <si>
    <t>zabezpečenie je efektívne, pričom za efektívne sa považuje, ak v priebehu zabezpečovacieho vzťahu budú zmeny reálnych hodnôt zabezpečovacích nástrojov zodpovedať  zabezpečovanému riziku, prípadne celkové   zmeny reálnych hodnôt zabezpečovacích nástrojov sú v rozpätí 80% až 125% zmien reálnych hodnôt   zabezpečovaných nástrojov zodpovedajúcich zabezpečovanému riziku. Pri efektívnosti zabezpečenia sa zisťuje, či je zabezpečenie efektívne, a to  na začiatku zabezpečenia a aspoň ku dňu zostavenia riadnej účtovnej závierky, mimoriadnej účtovnej závierky alebo priebežnej účtovnej závierky.</t>
  </si>
  <si>
    <t>do 31. decembra 2003 tak, že lízingové splátky zahŕňa do nákladov a  hodnotu prenajatého majetku aktivuje v dobe, keď zmluva o prenájme skončí a uplatňuje sa možnosť nákupu. Splátky nájomného hradené vopred sa časovo rozlišujú.</t>
  </si>
  <si>
    <t xml:space="preserve"> - </t>
  </si>
  <si>
    <t>xxxxxx</t>
  </si>
  <si>
    <t>DFM spolu</t>
  </si>
  <si>
    <t>Do splatnosti viac ako tri roky a najviac päť rokov vrátane</t>
  </si>
  <si>
    <t>Do splatnosti viac ako jeden rok a najviac tri roky vrátane</t>
  </si>
  <si>
    <t>Pohľadávky voči DÚJ a MÚJ</t>
  </si>
  <si>
    <t>Ostatné pohľadávky v rámci kons. celku</t>
  </si>
  <si>
    <t>Pohľadávky voči voči DÚJ a MÚJ</t>
  </si>
  <si>
    <t>Pohľadávky voči DÚJ a MÚJ</t>
  </si>
  <si>
    <t>Bežné účty v banke alebo v pobočke zahraničnej banky</t>
  </si>
  <si>
    <t>Vkladové účty v banke alebo v pobočke zahraničnej banky termínované</t>
  </si>
  <si>
    <r>
      <t>14.     </t>
    </r>
    <r>
      <rPr>
        <b/>
        <u/>
        <sz val="10"/>
        <color theme="1"/>
        <rFont val="Arial"/>
        <family val="2"/>
        <charset val="238"/>
      </rPr>
      <t>ODLOŽENÁ DAŇ Z PRÍJMOV</t>
    </r>
  </si>
  <si>
    <r>
      <t>15.     </t>
    </r>
    <r>
      <rPr>
        <b/>
        <u/>
        <sz val="10"/>
        <color theme="1"/>
        <rFont val="Arial"/>
        <family val="2"/>
        <charset val="238"/>
      </rPr>
      <t>INFORMÁCIE O ZÁVAZKOCH ZO SOCIÁLNEHO FONDU</t>
    </r>
  </si>
  <si>
    <t>Suma istiny v eurách za bežné účtovné obdobie</t>
  </si>
  <si>
    <r>
      <t>21.     </t>
    </r>
    <r>
      <rPr>
        <b/>
        <u/>
        <sz val="10"/>
        <color theme="1"/>
        <rFont val="Arial"/>
        <family val="2"/>
        <charset val="238"/>
      </rPr>
      <t>VÝNOSY A NÁKLADY</t>
    </r>
  </si>
  <si>
    <t>Vplyv nevykázanej odloženej daňovej pohľadávky</t>
  </si>
  <si>
    <t>Zmena sadzby dane</t>
  </si>
  <si>
    <t>2.1</t>
  </si>
  <si>
    <t>2.2</t>
  </si>
  <si>
    <t>Náklady voči audítorovi, audítorskej spoločnosti, z toho:</t>
  </si>
  <si>
    <t>Informácie o ekonomických vzťahoch  medzi účtovnou jednotkou a spriaznenými osobami</t>
  </si>
  <si>
    <t>page</t>
  </si>
  <si>
    <r>
      <t>1.      </t>
    </r>
    <r>
      <rPr>
        <b/>
        <u/>
        <sz val="10"/>
        <color theme="1"/>
        <rFont val="Arial"/>
        <family val="2"/>
        <charset val="238"/>
      </rPr>
      <t>DESCRIPTION OF THE COMPANY</t>
    </r>
  </si>
  <si>
    <t xml:space="preserve">Name of the Company ("the Company") is a limited liability / joint-stock company, established on DD/MM/YYYY and incorporated on DD/MM/YYYY with the Commercial Register of the District Court xxxxxxx, Section xxx, Insert No. xxxx. Its registered office is address of the Company, Slovak Republic and its registration number is ICO. </t>
  </si>
  <si>
    <t>Its main activities are as follows:</t>
  </si>
  <si>
    <t>Information on the number of employees:</t>
  </si>
  <si>
    <t>Item</t>
  </si>
  <si>
    <t>Current accounting period</t>
  </si>
  <si>
    <t>Average number of employees</t>
  </si>
  <si>
    <t>Number of employees as at the balance sheet date, of whom:</t>
  </si>
  <si>
    <t>Managers</t>
  </si>
  <si>
    <t>Information on the structure of owners/shareholders as at the balance sheet date and on the structure of owners /shareholders up to its change during the accounting period:</t>
  </si>
  <si>
    <t>Owner/Shareholder</t>
  </si>
  <si>
    <t>Share in registered capital</t>
  </si>
  <si>
    <t>In absolute terms</t>
  </si>
  <si>
    <t>%</t>
  </si>
  <si>
    <t>Share in voting rights %</t>
  </si>
  <si>
    <t>Share in voting rights    %</t>
  </si>
  <si>
    <t>Other share in remaining items of equity and RC %</t>
  </si>
  <si>
    <t>Total</t>
  </si>
  <si>
    <t>Owner/Shareholder up to the date of change in the structure of owners/shareholders</t>
  </si>
  <si>
    <t>Date of change</t>
  </si>
  <si>
    <t xml:space="preserve">Other share 
in remaining items 
of equity and RC %
</t>
  </si>
  <si>
    <t>The Company is a part of xxx Group. The parent company is parent company name and the ultimate parent company is ultimate parent of the company name. Consolidated financial statements for the whole Group are prepared by parent company/ultimate parent company. These consolidated financial statements are available at the registered office of parent company/ultimate parent company.</t>
  </si>
  <si>
    <t>The Company is released from the obligation to prepare consolidated financial statements and a consolidated annual report as per Section 22 (9) of the Act on Accounting, as (business name and registered seat of the parent accounting entity) is preparing the consolidated financial statements under EU regulations, which include the accounting entity and all its subsidiaries (business name and registered seat of subsidiary accounting entities).</t>
  </si>
  <si>
    <t>The Company has unlimited liability in ________. / The Company does not have unlimited liability in any company.</t>
  </si>
  <si>
    <t>Board of Directors (Statutory representatives)</t>
  </si>
  <si>
    <t>Chair:</t>
  </si>
  <si>
    <t>Vice-Chair:</t>
  </si>
  <si>
    <t>Member:</t>
  </si>
  <si>
    <t>Supervisory Board</t>
  </si>
  <si>
    <t>Vice-chair:</t>
  </si>
  <si>
    <t>The Company has a / has no foreign branch. The Company has entered into bankruptcy proceedings, consolidation, merger, division, transformation ……. (Please specify.)</t>
  </si>
  <si>
    <r>
      <t>2.</t>
    </r>
    <r>
      <rPr>
        <b/>
        <sz val="7"/>
        <color theme="1"/>
        <rFont val="Times New Roman"/>
        <family val="1"/>
        <charset val="238"/>
      </rPr>
      <t xml:space="preserve">       </t>
    </r>
    <r>
      <rPr>
        <b/>
        <u/>
        <sz val="10"/>
        <color theme="1"/>
        <rFont val="Arial"/>
        <family val="2"/>
        <charset val="238"/>
      </rPr>
      <t>BASIS FOR PREPARATION OF THE FINANCIAL STATEMENTS</t>
    </r>
  </si>
  <si>
    <t xml:space="preserve">The financial statements were prepared in accordance with Act No. 431/2002 Coll. on Accounting as amended, on a going-concern basis and are presented as ordinary/extraordinary financial statements. </t>
  </si>
  <si>
    <r>
      <t>3.</t>
    </r>
    <r>
      <rPr>
        <b/>
        <sz val="7"/>
        <color theme="1"/>
        <rFont val="Times New Roman"/>
        <family val="1"/>
        <charset val="238"/>
      </rPr>
      <t>      </t>
    </r>
    <r>
      <rPr>
        <b/>
        <u/>
        <sz val="10"/>
        <color theme="1"/>
        <rFont val="Arial"/>
        <family val="2"/>
        <charset val="238"/>
      </rPr>
      <t>ACCOUNTING POLICIES AND METHODS</t>
    </r>
  </si>
  <si>
    <t>a)    Non-Current Intangible assets</t>
  </si>
  <si>
    <t>Acquired, non-current intangible assets are stated at their acquisition cost, consisting of the purchase price and costs directly attributable to acquisition.</t>
  </si>
  <si>
    <t xml:space="preserve">Internally generated, non-current intangible assets are stated at their own costs, which include direct material and labour costs and production overheads (and/or a portion of administrative costs). </t>
  </si>
  <si>
    <t>Non-current intangible assets acquired in any other manner are stated at valuation method.</t>
  </si>
  <si>
    <t xml:space="preserve">Goodwill / negative goodwill is the difference between the acquisition cost and the Company's share in the fair value of the identifiable assets acquired, less the liabilities assumed. </t>
  </si>
  <si>
    <t>Depreciation</t>
  </si>
  <si>
    <t>Non-current intangible assets are depreciated over their estimated useful life. The estimated useful life, depreciation method and depreciation rate for individual non-current intangible assets are as follows:</t>
  </si>
  <si>
    <t>Estimated useful life</t>
  </si>
  <si>
    <t>Annual depreciation rate</t>
  </si>
  <si>
    <t>Depreciation method</t>
  </si>
  <si>
    <t>Development costs</t>
  </si>
  <si>
    <t>Software</t>
  </si>
  <si>
    <t>Valuable rights</t>
  </si>
  <si>
    <t>Other non-current intangible assets</t>
  </si>
  <si>
    <t>In the event of a temporary diminution in the value in use of a non-current intangible asset, an impairment provision equal to the difference between their value in use and net book value is recognised.</t>
  </si>
  <si>
    <t>b)    Non-Current Tangible Assets</t>
  </si>
  <si>
    <t xml:space="preserve">Acquired, non-current tangible fixed assets are stated at their acquisition cost, which consists of purchase price, freight, customs duty and other costs directly attributable to acquisition. </t>
  </si>
  <si>
    <t xml:space="preserve">Internally generated, non-current tangible assets are stated at own costs, which include direct material and labour costs and production overheads (and/or a proportion of administrative costs). </t>
  </si>
  <si>
    <t>Non-current tangible assets acquired free of charge are stated at their replacement cost and are credited to Other Capital Funds. The replacement cost of these assets is based on description of valuation.</t>
  </si>
  <si>
    <t>Non-current tangible assets acquired in any other manner are stated at valuation method.</t>
  </si>
  <si>
    <t>The costs of technical improvements to non-current tangible assets are capitalized. Repairs and maintenance costs are expensed as incurred.</t>
  </si>
  <si>
    <t xml:space="preserve">Any gain or loss on the revaluation of acquired assets represents the difference between the valuation of an enterprise (or its part) acquired mainly by purchase or contribution, or between the valuation of assets and liabilities made within the Company’s transformation (except the change in its legal form), and the aggregate of individually revalued asset components in the accounts of a selling, contributing or dissolving accounting entity, net of liabilities assumed. </t>
  </si>
  <si>
    <t xml:space="preserve">The following paragraph applies to the provision for acquired assets made before 1 January 2004: </t>
  </si>
  <si>
    <t xml:space="preserve">A provision for acquired assets was set up in 200X as the difference between the net book value of 
a part of an enterprise acquired through the privatization process, by purchase or contribution, and the value approved by the General Meeting. As a result of the revaluation of acquired assets, a proportion of the provision was recorded as an increase in the net book value of the relevant assets. (Specify in detail, if necessary.) This provision is recognized in Gain or Loss on revaluation of acquired assets in the accompanying balance sheet.
</t>
  </si>
  <si>
    <t>Non-current tangible assets are depreciated over their estimated useful life. The estimated useful life, depreciation method and depreciation rate for individual non-current tangible assets are as follows:</t>
  </si>
  <si>
    <t>Buildings</t>
  </si>
  <si>
    <t>Machines, tools and equipment</t>
  </si>
  <si>
    <t>Vehicles</t>
  </si>
  <si>
    <t>Other non-current tangible assets</t>
  </si>
  <si>
    <t>c)    Financial Assets</t>
  </si>
  <si>
    <t>Current financial assets consist of  stamps and vouchers, cash in hand and in bank, held-for-trading securities, held-to-maturity debt securities falling due within one year, own shares, own bonds and other available-for-sale securities.</t>
  </si>
  <si>
    <t>Non-current financial assets consist of ownership interests, available-for-sale securities and interests, and held-to-maturity debt securities.</t>
  </si>
  <si>
    <t>Held-for-trading securities are securities that are held for the purpose of trading in the public market in order to generate profit from the price variances in the short-run which, however, will not exceed one year. Held-to-maturity securities are securities with a fixed maturity that the Company intends and is able to hold to maturity. Available-for-sale securities and interests are any securities and interests that are not held for trading or held to maturity or ownership interest.</t>
  </si>
  <si>
    <t>At the balance sheet date, the individual components of financial assets are revalued using the following method:</t>
  </si>
  <si>
    <t>Held-for-trading securities and available-for-sale securities are revalued to their fair value; the change in the fair value is expensed or recognized to income, as appropriate.</t>
  </si>
  <si>
    <t xml:space="preserve">Ownership interests are revalued using the equity method; the change in the carrying amount is recognised in equity through the revaluation reserve for assets and liabilities (cost less adjustments). </t>
  </si>
  <si>
    <t>Held-to-maturity securities are adjusted for the difference between the acquisition cost without coupon and the nominal value; the difference is recognized as revenue or expense on an accrual basis.</t>
  </si>
  <si>
    <t>Fair value is the market value that is published by the relevant domestic or foreign stock exchange; if the market value is not available from a public market, it is a valuation amount given in a qualified estimate or in a certified expert’s opinion.</t>
  </si>
  <si>
    <t>If there is a decrease in the carrying value of financial assets that are not revalued at the balance sheet date, the difference is deemed a temporary diminution in value and is recognised as a provision.</t>
  </si>
  <si>
    <t>d)    Inventory</t>
  </si>
  <si>
    <t>Inventory is stated at acquisition cost using the first-in, first-out (“FIFO”- the first price for the valuation of additions to inventory is used as the first price for the valuation of disposal of inventory) / standard costing and price variances / weighted average methods. The cost includes the purchase price and related costs (freight, customs duty, commission, etc.). Any discounts and rebates received decrease the cost of inventory.</t>
  </si>
  <si>
    <t>Internally generated inventory is stated at own costs. Own costs include direct material and labour costs and production overheads. Production overheads include ________________________.</t>
  </si>
  <si>
    <t>Inventory acquired in any other manner is stated using the valuation method.</t>
  </si>
  <si>
    <t xml:space="preserve">A provision is recognised in the event of a temporary diminution in the value of inventory. </t>
  </si>
  <si>
    <t>e)    Construction Contracts</t>
  </si>
  <si>
    <t>Construction contracts are stated using the percentage-of-completion method; percentage of completion is set as (specify a relevant method):</t>
  </si>
  <si>
    <t>Proportion of actual costs incurred to total budgeted costs,</t>
  </si>
  <si>
    <t>Evaluation of work performed, e.g. hours worked, number of transactions completed,</t>
  </si>
  <si>
    <t>Completion of some parts of the contract, e.g. completion of a house floor against the total number of floors to be completed.</t>
  </si>
  <si>
    <t xml:space="preserve">If the outcome of a construction contract as at the balance sheet date cannot be reliably estimated, the contract revenue is to be recognized to the extent of the contracted costs incurred in the accounting period for which it is probable that they will be recoverable (hereinafter referred to as the “zero-profit method”). The possibility of making a reliable estimate of the outcome of a construction contract is always to be assessed as at the balance sheet date. </t>
  </si>
  <si>
    <t xml:space="preserve">f)    Construction of Real Estate Held for Sale </t>
  </si>
  <si>
    <t>A construction contract for real estate held for sale is accounted for on the basis of the assessment by the contractor of continuous transfer indicators, a decision by the contractor on the existence of a continuous transfer, assessment and description of indicators is to be presented in the notes to the financial statements.</t>
  </si>
  <si>
    <t>Real estate under construction for sale is valued using the percentage of completion method or the zero-profit method.</t>
  </si>
  <si>
    <t>g)    Receivables</t>
  </si>
  <si>
    <t xml:space="preserve">Receivables are stated at their nominal value. Receivables relinquished and receivables acquired through a contribution to registered capital are stated at acquisition cost. The carrying amount of doubtful receivables is reduced to their realizable value. </t>
  </si>
  <si>
    <t>If the remaining maturity of a receivable is longer than one year, a provision is made representing the difference between the nominal and present value of the receivable.</t>
  </si>
  <si>
    <t>h)    Deferred Expenses and Accrued Revenues</t>
  </si>
  <si>
    <t>Deferred expenses and accrued revenues are stated at their nominal amount and recognized on an accrual basis.</t>
  </si>
  <si>
    <t xml:space="preserve">i)    Liabilities </t>
  </si>
  <si>
    <t>Long-term and short-term liabilities are stated at their nominal value. Other liabilities also include the amounts identified in the valuation of financial derivatives at fair value.</t>
  </si>
  <si>
    <t>Long-term and short-term loans are stated at their nominal value. The portion of a long-term loan that is due within one year from the balance sheet date is stated as a short-term loan.</t>
  </si>
  <si>
    <t>j)    Provisions</t>
  </si>
  <si>
    <t>Provisions are liabilities of uncertain timing or amount and are created for known business risks or losses. They are stated at the expected amount of the liability.</t>
  </si>
  <si>
    <t>Contingent liabilities, if any, are not recognized on the balance sheet due to significant uncertainty as to their amount, nature or timing.</t>
  </si>
  <si>
    <t>k)    Deferred Revenues and Accrued Expenses</t>
  </si>
  <si>
    <t>Deferred revenues and accrued expenses are stated at their nominal value and recognized on an accrual basis.</t>
  </si>
  <si>
    <t>l)    Equity</t>
  </si>
  <si>
    <t xml:space="preserve">Equity consists of share capital, share premium, capital funds, revaluation reserve, legal reserve fund and profit/loss to be approved. </t>
  </si>
  <si>
    <t>The Company’s share capital is stated in the amount recorded in the Commercial Register with the District / Regional Court. Any increase or decrease in the share capital pursuant to a decision made by the General Meeting, which was not entered in the Commercial Register at the reporting date, is recognized as a change in share capital. Contributions in excess of the share capital are recorded as share premiums. Other capital funds consist of monetary and non-monetary contributions in excess of share capital, tangible assets donations ______, etc.</t>
  </si>
  <si>
    <t xml:space="preserve">The Company creates a reserve fund description.  </t>
  </si>
  <si>
    <t>m)    Foreign Currency Transactions</t>
  </si>
  <si>
    <t xml:space="preserve">Foreign currency transactions are translated into EUR using the reference foreign exchange rate pertaining on the date preceding the transaction, as determined and published by the European Central bank or the National Bank of Slovakia. </t>
  </si>
  <si>
    <t xml:space="preserve">Monetary assets and liabilities denominated in foreign currency are translated using the foreign exchange rate ruling at the balance sheet date. The foreign exchange gains and losses are recognized in the profit and loss account. </t>
  </si>
  <si>
    <t xml:space="preserve">Purchases and sales of foreign currency are translated into EUR using the foreign exchange rate pertaining when these amounts were purchased or sold.  </t>
  </si>
  <si>
    <t>n)    Revenues</t>
  </si>
  <si>
    <t xml:space="preserve">Sales revenues from own work and goods are stated net of VAT, discounts and deductions (rebates, bonuses, credit notes, etc.). Sales revenues are recognized at the date of delivery of goods or provision of services. </t>
  </si>
  <si>
    <t>Give a brief description of the method of accounting for income from ordinary activities and income from extraordinary activities.</t>
  </si>
  <si>
    <t>o)   Derivatives</t>
  </si>
  <si>
    <t>Derivatives are classified as derivatives held for trading and hedging derivatives. Derivatives are included in hedging derivatives when they meet the following conditions:</t>
  </si>
  <si>
    <t>They are consistent with the Company’s strategy for risk management;</t>
  </si>
  <si>
    <t>The hedging relationship is formally documented from its inception;</t>
  </si>
  <si>
    <t>Hedging is effective when, over the period of the hedging relationship, any changes in fair values of the hedging instruments correspond to the hedging risk and/or overall changes in fair values of the hedging instruments range between 80% and 125% of the changes in the fair values of the hedging instruments corresponding to the hedging risk; the effectiveness of the hedging is reviewed at the inception of the hedging relationship and at least at the date of the ordinary, extraordinary or interim financial statements.</t>
  </si>
  <si>
    <t>In other cases, derivatives are recognized as held-for-trading.</t>
  </si>
  <si>
    <t>Derivatives are initially stated at acquisition cost. In the accompanying balance sheet, they are reflected in other short-/long-term receivables or liabilities, as appropriate.</t>
  </si>
  <si>
    <t>Derivatives are revalued to fair value at the balance sheet date. If it is not possible to revalue them to fair value, being the market price on the open market, a qualified estimate is used. In order to determine fair value, a valuation model with demonstrable data (e.g. NBS exchange rates, interbank interest rates, publicly available ratings) should be used. If the Company is unable to make a qualified estimate or the costs of information on the valuation are disproportionate to the importance of the qualified estimate, then the Company accounts for fair value only if evidence exists of impairment of the derivative.</t>
  </si>
  <si>
    <t>If the derivative is classified as a derivative held for trading on a domestic or foreign stock exchange or another public market, any change in its fair value supported by public market data is recognized in financial expenses / income at the balance sheet date. Changes in the fair value of derivatives held for trading on a closed market are recognized in equity at the balance sheet date.</t>
  </si>
  <si>
    <t>Changes in the fair values of hedging derivatives are recognized in equity. If assets and liabilities are hedged and the hedging derivative is traded on the open market and the changes in its fair value can be supported by data from the open market, or the hedging derivative is not traded on the open market but it will be settled under the contract by the end of the next period, any changes both in the fair values of the hedged assets and liabilities and in the hedging derivatives are debited to expenses and credited to income.</t>
  </si>
  <si>
    <t>p)   Financial Lease</t>
  </si>
  <si>
    <t>For lease contracts signed up to 31 December 2003, the lease payments are included in expenses and the residual value of the leased assets is capitalized when the lease contract expires and the purchase option is exercised. Lease payments paid in advance are accrued.</t>
  </si>
  <si>
    <t xml:space="preserve">For lease contracts signed after 1 January 2004, the assets acquired under finance lease are capitalized on the date of acceptance of the subject of the lease, which is valued at the amount equal to the principal. Lease payments are apportioned between the finance charge and the reduction of the outstanding liability, i.e. principal. The finance charge is expensed on an accrual basis. </t>
  </si>
  <si>
    <t xml:space="preserve">Assets acquired under operating lease are expensed over the term of the lease. The rental cost is expensed on a straight-line basis over the term of the lease. </t>
  </si>
  <si>
    <t>q)   Income Tax</t>
  </si>
  <si>
    <t>Income tax expense is computed, using the valid tax rate, from accounting profit adjusted for permanent or temporary non-deductible expenses and income. Deferred taxes (deferred tax asset and deferred tax liability) relate to:</t>
  </si>
  <si>
    <t>Temporary differences between the carrying amount of assets and the carrying amount of liabilities shown on the balance sheet and their tax base,</t>
  </si>
  <si>
    <t>Tax losses available for carry-forwards, which can be offset against taxable profits in future periods,</t>
  </si>
  <si>
    <t>The Company always recognizes a deferred tax liability; a deferred tax asset is recognized only if it is realizable.</t>
  </si>
  <si>
    <t>r)   Subsidies / Investment Incentives</t>
  </si>
  <si>
    <t>Specify type and terms and conditions, if any.</t>
  </si>
  <si>
    <r>
      <t>4.</t>
    </r>
    <r>
      <rPr>
        <b/>
        <sz val="7"/>
        <color theme="1"/>
        <rFont val="Times New Roman"/>
        <family val="1"/>
        <charset val="238"/>
      </rPr>
      <t>      </t>
    </r>
    <r>
      <rPr>
        <b/>
        <u/>
        <sz val="10"/>
        <color theme="1"/>
        <rFont val="Arial"/>
        <family val="2"/>
        <charset val="238"/>
      </rPr>
      <t>NON-CURRENT ASSETS</t>
    </r>
  </si>
  <si>
    <t>a)   Non-current intangible assets</t>
  </si>
  <si>
    <t>Information on non-current intangible assets (“NIA”):</t>
  </si>
  <si>
    <t>Non-current intangible assets</t>
  </si>
  <si>
    <t>Capitalized 
R &amp; D costs</t>
  </si>
  <si>
    <t>Other NIA</t>
  </si>
  <si>
    <t>NIA under construction</t>
  </si>
  <si>
    <t>Advance payments
for NIA</t>
  </si>
  <si>
    <t>Acquisition cost</t>
  </si>
  <si>
    <t>Opening balance</t>
  </si>
  <si>
    <t>Additions</t>
  </si>
  <si>
    <t>Disposals</t>
  </si>
  <si>
    <t>Transfers</t>
  </si>
  <si>
    <t>Closing balance</t>
  </si>
  <si>
    <t>Accumulated depreciation</t>
  </si>
  <si>
    <t>Provisions</t>
  </si>
  <si>
    <t>Net book value</t>
  </si>
  <si>
    <t>Immediately preceding accounting period</t>
  </si>
  <si>
    <t>Value for current accounting period</t>
  </si>
  <si>
    <t xml:space="preserve">Pledged non-current intangible assets </t>
  </si>
  <si>
    <t>Non-current intangible assets that are not at the accounting entity’s full disposal</t>
  </si>
  <si>
    <t>Information on the breakdown of research and development costs of the accounting entity:</t>
  </si>
  <si>
    <t>Research costs of EUR ____</t>
  </si>
  <si>
    <t>Development non-capitalized costs of EUR ____</t>
  </si>
  <si>
    <t xml:space="preserve">Development capitalized costs of EUR ____ </t>
  </si>
  <si>
    <t>Research and development costs include the costs of research and development, the outcome of which is expected to be traded or sold, and are itemized by specific projects. Management also has a reasonable certainty that the projects are technically feasible and commercially viable. These costs include (short description).</t>
  </si>
  <si>
    <t>The Company has goodwill included in assets, which originated in YYYY from (short description).</t>
  </si>
  <si>
    <t>Short description of other non-current intangible assets, where appropriate.</t>
  </si>
  <si>
    <t>Land</t>
  </si>
  <si>
    <t>Plant and equipment</t>
  </si>
  <si>
    <t>Perennial crops</t>
  </si>
  <si>
    <t>Live-stock and draught animals</t>
  </si>
  <si>
    <t>Other NTA</t>
  </si>
  <si>
    <t>NTA under construction</t>
  </si>
  <si>
    <t>Advance payments for NTA</t>
  </si>
  <si>
    <t>Non-current tangible assets</t>
  </si>
  <si>
    <t>Non-current tangible assets that are not at the accounting entity's full disposal</t>
  </si>
  <si>
    <t>Describe related easement / encumbrance, if any.</t>
  </si>
  <si>
    <t>Non-current assets are insured with ___________ insurance company. Property insurance mainly includes ……. The annual indemnity limit for all insurance locations in Slovakia is EUR _______. The combined indemnity limit for the risk of damage to individual items and service interruption is EUR _____. The Company’s assets are insured at the new value.</t>
  </si>
  <si>
    <t>c)   Non-current financial assets</t>
  </si>
  <si>
    <t>Non-current financial assets</t>
  </si>
  <si>
    <t>Investment in subsidiaries</t>
  </si>
  <si>
    <t>Investment in associates</t>
  </si>
  <si>
    <t>Other non-current investments</t>
  </si>
  <si>
    <t>Loans to entities in consolidated group</t>
  </si>
  <si>
    <t>Other NFA</t>
  </si>
  <si>
    <t>Loans with maturity up to one year</t>
  </si>
  <si>
    <t>NFA under acquisition</t>
  </si>
  <si>
    <t>Advance payments for NFA</t>
  </si>
  <si>
    <t>Non-current financial assets that are not at the accounting entity’s full disposal</t>
  </si>
  <si>
    <t>If the financial assets are not stated at fair value or valued using the equity method, please give reasons for, and the impacts of, the other valuation method used.</t>
  </si>
  <si>
    <t>Provisions are created mainly for reasons for creation.</t>
  </si>
  <si>
    <t>Information on the breakdown of non-current financial assets:</t>
  </si>
  <si>
    <t>Business name 
and registered seat 
of the company in which the entity has allocated NFA</t>
  </si>
  <si>
    <t>Share of the entity in RC
%</t>
  </si>
  <si>
    <t>Share of the entity in voting rights
%</t>
  </si>
  <si>
    <t>Value of the entity’s equity in which the entity has allocated NFA</t>
  </si>
  <si>
    <t>The entity’s 
profit / loss 
in which 
the entity has allocated NFA</t>
  </si>
  <si>
    <t>Carrying amount of NFA</t>
  </si>
  <si>
    <t>Subsidiaries</t>
  </si>
  <si>
    <t>Associates</t>
  </si>
  <si>
    <t>Other available-for-sale securities and ownership interests</t>
  </si>
  <si>
    <t xml:space="preserve">NFA acquired with the intention of having influence over another accounting entity  </t>
  </si>
  <si>
    <t>Total non-current financial assets</t>
  </si>
  <si>
    <t xml:space="preserve">The Company and __________ have concluded a contract defining the voting power of the Company regardless of the extent of ownership interest. (Please describe in detail.) </t>
  </si>
  <si>
    <t>The Company has concluded a control agreement with the controlled companies (please give their names), an agreement on profit distribution with the companies (please give their names); this agreement constitutes an obligation to_______________.</t>
  </si>
  <si>
    <t>Information on debt securities held to maturity:</t>
  </si>
  <si>
    <t>Debt securities held to maturity</t>
  </si>
  <si>
    <t>Type of security</t>
  </si>
  <si>
    <t>Increase 
in value</t>
  </si>
  <si>
    <t>Decrease 
in value</t>
  </si>
  <si>
    <t>Release 
of debt security 
from the accounting books in the accounting period</t>
  </si>
  <si>
    <t>Due more than 5 years</t>
  </si>
  <si>
    <t>Due from 3 to 5 years incl.</t>
  </si>
  <si>
    <t>Due from 1 to 3 years incl.</t>
  </si>
  <si>
    <t>Due up to 1 year incl.</t>
  </si>
  <si>
    <t>Total debt securities held to maturity</t>
  </si>
  <si>
    <t>Increase in value</t>
  </si>
  <si>
    <t>Decrease in value</t>
  </si>
  <si>
    <t>Release of loan from the accounting books in the accounting period</t>
  </si>
  <si>
    <t>Total long-term loans</t>
  </si>
  <si>
    <r>
      <t xml:space="preserve">5.      </t>
    </r>
    <r>
      <rPr>
        <b/>
        <u/>
        <sz val="10"/>
        <color theme="1"/>
        <rFont val="Arial"/>
        <family val="2"/>
        <charset val="238"/>
      </rPr>
      <t>INVENTORY</t>
    </r>
  </si>
  <si>
    <t>Surplus, obsolete and slow-moving inventory is written down to its estimated net realizable value through provisions. Management determines a provision according to (description).</t>
  </si>
  <si>
    <t>Information on provisions for inventory:</t>
  </si>
  <si>
    <t>Inventory</t>
  </si>
  <si>
    <t>Opening balance 
of provisions</t>
  </si>
  <si>
    <t>Creation 
of provisions</t>
  </si>
  <si>
    <t>Release 
of provisions due to cease 
of justification</t>
  </si>
  <si>
    <t>Release 
of provisions due to disposal of asset from accounting books</t>
  </si>
  <si>
    <t>Closing balance 
of provisions</t>
  </si>
  <si>
    <t>Materials</t>
  </si>
  <si>
    <t>Work in progress and semi-finished products</t>
  </si>
  <si>
    <t>Finished goods</t>
  </si>
  <si>
    <t>Animals</t>
  </si>
  <si>
    <t>Merchandise</t>
  </si>
  <si>
    <t>Real estate held for sale</t>
  </si>
  <si>
    <t>Advance payments made for inventory</t>
  </si>
  <si>
    <t>Total inventory</t>
  </si>
  <si>
    <t>Information on real estate held for sale:</t>
  </si>
  <si>
    <t>Value</t>
  </si>
  <si>
    <t>Costs related to acquisition of real estate held for sale 
for accounting period</t>
  </si>
  <si>
    <t>Costs related to acquisition of real estate held for sale 
from commencement of procurement</t>
  </si>
  <si>
    <t>Inventory with established lien</t>
  </si>
  <si>
    <t>Inventory that are not at the accounting entity’s full disposal</t>
  </si>
  <si>
    <r>
      <t xml:space="preserve">6.      </t>
    </r>
    <r>
      <rPr>
        <b/>
        <u/>
        <sz val="10"/>
        <color theme="1"/>
        <rFont val="Arial"/>
        <family val="2"/>
        <charset val="238"/>
      </rPr>
      <t>CONSTRUCTION CONTRACTS</t>
    </r>
  </si>
  <si>
    <t>Information on construction contracts and on construction for real estate held for sale:</t>
  </si>
  <si>
    <t>Revenues from construction contract</t>
  </si>
  <si>
    <t>Costs related to construction contract</t>
  </si>
  <si>
    <t>Gross profit / loss</t>
  </si>
  <si>
    <t>Value of construction contract</t>
  </si>
  <si>
    <t>Cumulative amount 
from commencement 
of construction contract up to end 
of current accounting period</t>
  </si>
  <si>
    <t>Amounts invoiced for works performed with relation to construction contract</t>
  </si>
  <si>
    <t>Adjustment to invoiced amounts in accordance with the percentage of completion or by the zero-profit method</t>
  </si>
  <si>
    <t>Amount of advance payments received</t>
  </si>
  <si>
    <t>Amount of advance payments received
Amount of retentions</t>
  </si>
  <si>
    <t>Revenues from construction 
of real estate held for sale</t>
  </si>
  <si>
    <t>Costs related to construction 
of real estate held for sale</t>
  </si>
  <si>
    <t>Value of construction 
of real estate held for sale</t>
  </si>
  <si>
    <t>Amounts invoiced for works performed with relation to construction of real estate held for sale</t>
  </si>
  <si>
    <t xml:space="preserve">Adjustment to invoiced amounts in accordance with the percentage of completion or by the zero-profit method </t>
  </si>
  <si>
    <t>Amount of retentions</t>
  </si>
  <si>
    <r>
      <t xml:space="preserve">7.      </t>
    </r>
    <r>
      <rPr>
        <b/>
        <u/>
        <sz val="10"/>
        <color theme="1"/>
        <rFont val="Arial"/>
        <family val="2"/>
        <charset val="238"/>
      </rPr>
      <t>RECEIVABLES</t>
    </r>
  </si>
  <si>
    <t>Information on provisions for receivables:</t>
  </si>
  <si>
    <t>Receivables</t>
  </si>
  <si>
    <t xml:space="preserve">Opening balance 
of provisions </t>
  </si>
  <si>
    <t>Release of provisions due to disposal of asset 
from accounting books</t>
  </si>
  <si>
    <t>Cumulative amount from commencement of construction contract up to end of current accounting period</t>
  </si>
  <si>
    <t>Cumulative amount from commencement 
of construction contract up to end of current accounting period</t>
  </si>
  <si>
    <t xml:space="preserve">Closing balance 
of provisions </t>
  </si>
  <si>
    <t>Trade receivables</t>
  </si>
  <si>
    <t>Receivables from subsidiary and parent company</t>
  </si>
  <si>
    <t>Other receivables within consolidated group</t>
  </si>
  <si>
    <t>Receivables from partners and consortium members</t>
  </si>
  <si>
    <t>Other receivables</t>
  </si>
  <si>
    <t xml:space="preserve">Total receivables </t>
  </si>
  <si>
    <t>Other receivables consist of positive fair values of open derivatives (Note X).</t>
  </si>
  <si>
    <t>Receivables from related parties (Note X).</t>
  </si>
  <si>
    <t>Information on ageing structure of receivables:</t>
  </si>
  <si>
    <t>Due</t>
  </si>
  <si>
    <t>Overdue</t>
  </si>
  <si>
    <t>Total receivables</t>
  </si>
  <si>
    <t>Long-term receivables</t>
  </si>
  <si>
    <t>Receivables from subsidiary 
and parent company</t>
  </si>
  <si>
    <t>Receivables from partners 
and consortium members</t>
  </si>
  <si>
    <t>Total long-term receivables</t>
  </si>
  <si>
    <t>Short-term receivables</t>
  </si>
  <si>
    <t>Social security receivables</t>
  </si>
  <si>
    <t>Tax receivables</t>
  </si>
  <si>
    <t xml:space="preserve">Total short-term receivables </t>
  </si>
  <si>
    <t>Information on receivables pledged by a lien or other form of security:</t>
  </si>
  <si>
    <t>Description of object of pledge</t>
  </si>
  <si>
    <t>Value of receivable</t>
  </si>
  <si>
    <t>Receivables pledged by lien or other form 
of security</t>
  </si>
  <si>
    <t>Value of pledged receivables</t>
  </si>
  <si>
    <t>Value of receivables that are not at full disposal</t>
  </si>
  <si>
    <r>
      <t xml:space="preserve">8.      </t>
    </r>
    <r>
      <rPr>
        <b/>
        <u/>
        <sz val="10"/>
        <color theme="1"/>
        <rFont val="Arial"/>
        <family val="2"/>
        <charset val="238"/>
      </rPr>
      <t>FINANCIAL ASSETS</t>
    </r>
  </si>
  <si>
    <t>Information on current financial assets:</t>
  </si>
  <si>
    <t>Immediately preceding 
accounting period</t>
  </si>
  <si>
    <t>Cash in hand, stamps and vouchers</t>
  </si>
  <si>
    <t>Current bank accounts</t>
  </si>
  <si>
    <t>Term deposits</t>
  </si>
  <si>
    <t>Cash in transit</t>
  </si>
  <si>
    <t>Current financial assets</t>
  </si>
  <si>
    <t>Shares and similar securities held for trading</t>
  </si>
  <si>
    <t>Debt securities held for trading</t>
  </si>
  <si>
    <t>Emission rights</t>
  </si>
  <si>
    <t>Held-to-maturity debt securities with maturity of up to 1 year</t>
  </si>
  <si>
    <t>Other available-for-sale securities</t>
  </si>
  <si>
    <t>Acquisition of current financial assets</t>
  </si>
  <si>
    <t>Total current financial assets</t>
  </si>
  <si>
    <t>Information on provisions for current financial assets:</t>
  </si>
  <si>
    <t>Release of provisions due to end of justification</t>
  </si>
  <si>
    <t>Release of provisions due to disposal of asset from accounting books</t>
  </si>
  <si>
    <t>Information on pledged current financial assets or on current financial assets that are not at the entity’s full disposal:</t>
  </si>
  <si>
    <t xml:space="preserve">Pledged current financial assets </t>
  </si>
  <si>
    <t>Current financial assets that are not at full disposal</t>
  </si>
  <si>
    <t xml:space="preserve">Information on measuring current financial assets at fair value as at the balance sheet date: </t>
  </si>
  <si>
    <t>Increase / decrease 
in value
(+ / -)</t>
  </si>
  <si>
    <t>Impact of measurement on profit / loss for current accounting period</t>
  </si>
  <si>
    <t>Impact of measurement on equity</t>
  </si>
  <si>
    <t>Emission rights (commodities)</t>
  </si>
  <si>
    <r>
      <t xml:space="preserve">9.      </t>
    </r>
    <r>
      <rPr>
        <b/>
        <u/>
        <sz val="10"/>
        <color theme="1"/>
        <rFont val="Arial"/>
        <family val="2"/>
        <charset val="238"/>
      </rPr>
      <t xml:space="preserve">ACCRUALS AND PREPAYMENTS </t>
    </r>
  </si>
  <si>
    <t>Information on significant items of accruals and prepayments:</t>
  </si>
  <si>
    <t>Deferred expenses – long-term, of which:</t>
  </si>
  <si>
    <t>Deferred expenses – short-term, of which:</t>
  </si>
  <si>
    <t>Accrued income – long-term, of which:</t>
  </si>
  <si>
    <t>Accrued income – short-term, of which:</t>
  </si>
  <si>
    <r>
      <t xml:space="preserve">10.      </t>
    </r>
    <r>
      <rPr>
        <b/>
        <u/>
        <sz val="10"/>
        <color theme="1"/>
        <rFont val="Arial"/>
        <family val="2"/>
        <charset val="238"/>
      </rPr>
      <t>ASSETS LEASED UNDER FINANCE LEASE (ACCOUNTING ENTITY IS THE LESSOR)</t>
    </r>
  </si>
  <si>
    <t>Information on assets leased under finance lease:</t>
  </si>
  <si>
    <t>Principal</t>
  </si>
  <si>
    <t>Financial income</t>
  </si>
  <si>
    <t>Maturity</t>
  </si>
  <si>
    <t>Due within 
1 year incl.</t>
  </si>
  <si>
    <t>Due from 1 year to 5 years incl.</t>
  </si>
  <si>
    <t>Due over 5 years</t>
  </si>
  <si>
    <r>
      <t xml:space="preserve">11.      </t>
    </r>
    <r>
      <rPr>
        <b/>
        <u/>
        <sz val="10"/>
        <color theme="1"/>
        <rFont val="Arial"/>
        <family val="2"/>
        <charset val="238"/>
      </rPr>
      <t>EQUITY</t>
    </r>
  </si>
  <si>
    <t xml:space="preserve">The share capital of the Company consists of_____ shares (please specify a type) / interests fully subscribed and paid, with a nominal value of _____. </t>
  </si>
  <si>
    <t>Information on distribution of accounting profit or on settlement of accounting loss:</t>
  </si>
  <si>
    <t>Accounting profit</t>
  </si>
  <si>
    <t>Distribution of accounting profit</t>
  </si>
  <si>
    <t>Contribution to legal reserve fund</t>
  </si>
  <si>
    <t>Contribution to statutory and other funds</t>
  </si>
  <si>
    <t>Contribution to social fund</t>
  </si>
  <si>
    <t>Contribution to share capital</t>
  </si>
  <si>
    <t>Settlement of losses from previous periods</t>
  </si>
  <si>
    <t>Transfer to retained earnings from previous years</t>
  </si>
  <si>
    <t xml:space="preserve">Payment of dividends </t>
  </si>
  <si>
    <t>Other</t>
  </si>
  <si>
    <t>Accounting loss</t>
  </si>
  <si>
    <t>Settlement of accounting loss</t>
  </si>
  <si>
    <t>From legal reserve fund</t>
  </si>
  <si>
    <t>From statutory and other funds</t>
  </si>
  <si>
    <t>From retained earnings from previous years</t>
  </si>
  <si>
    <t>Transfer to accumulated loss from previous years</t>
  </si>
  <si>
    <r>
      <t xml:space="preserve">12.      </t>
    </r>
    <r>
      <rPr>
        <b/>
        <u/>
        <sz val="10"/>
        <color theme="1"/>
        <rFont val="Arial"/>
        <family val="2"/>
        <charset val="238"/>
      </rPr>
      <t>PROVISIONS</t>
    </r>
  </si>
  <si>
    <t>Information on provisions:</t>
  </si>
  <si>
    <t>Long-term provisions, 
of which:</t>
  </si>
  <si>
    <t>Short-term provisions, 
of which:</t>
  </si>
  <si>
    <t>Creation</t>
  </si>
  <si>
    <t>Use</t>
  </si>
  <si>
    <t>Release</t>
  </si>
  <si>
    <t>Provisions are created for purpose of each provision and presumed year of use.</t>
  </si>
  <si>
    <r>
      <t xml:space="preserve">13.      </t>
    </r>
    <r>
      <rPr>
        <b/>
        <u/>
        <sz val="10"/>
        <color theme="1"/>
        <rFont val="Arial"/>
        <family val="2"/>
        <charset val="238"/>
      </rPr>
      <t>LIABILITIES</t>
    </r>
  </si>
  <si>
    <t>Information on liabilities:</t>
  </si>
  <si>
    <t>Liabilities due within 1 year incl.</t>
  </si>
  <si>
    <t xml:space="preserve">Total current liabilities </t>
  </si>
  <si>
    <t>Liabilities due in 1 – 5 years</t>
  </si>
  <si>
    <t>Liabilities due over 5 years</t>
  </si>
  <si>
    <t xml:space="preserve">Total non-current liabilities </t>
  </si>
  <si>
    <t>Liabilities secured by collateral or guarantee in favour of creditor:</t>
  </si>
  <si>
    <t>Liability</t>
  </si>
  <si>
    <t>Description of collateral 
or guarantee</t>
  </si>
  <si>
    <t>Balance in 2013
(EUR)</t>
  </si>
  <si>
    <t>Other non-current liabilities consist of negative fair values of open derivatives (Note X).</t>
  </si>
  <si>
    <t>Liabilities to related parties (Note X).</t>
  </si>
  <si>
    <r>
      <t>14.     </t>
    </r>
    <r>
      <rPr>
        <b/>
        <u/>
        <sz val="10"/>
        <color theme="1"/>
        <rFont val="Arial"/>
        <family val="2"/>
        <charset val="238"/>
      </rPr>
      <t>DEFERRED INCOME TAX</t>
    </r>
  </si>
  <si>
    <t xml:space="preserve">Information on deferred tax asset or deferred tax liability: </t>
  </si>
  <si>
    <t>Temporary differences between carrying amount of assets and their tax base, of which:</t>
  </si>
  <si>
    <t>deductible</t>
  </si>
  <si>
    <t>taxable</t>
  </si>
  <si>
    <t>Temporary differences between carrying amount of liabilities and their tax base, of which:</t>
  </si>
  <si>
    <t>Tax losses carried forward</t>
  </si>
  <si>
    <t>Unused tax credits</t>
  </si>
  <si>
    <t>Income tax rate (in %)</t>
  </si>
  <si>
    <t>Deferred tax asset</t>
  </si>
  <si>
    <t xml:space="preserve">Deferred tax asset recognized </t>
  </si>
  <si>
    <t>Recognised in equity</t>
  </si>
  <si>
    <t>Deferred tax liability</t>
  </si>
  <si>
    <t>Change in deferred tax liability</t>
  </si>
  <si>
    <t>Recognised as expense</t>
  </si>
  <si>
    <t>The Company recognised a deferred tax liability / asset of EUR ______ relating to _____. /The Company did not recognise a deferred tax asset of EUR ____ due to uncertainty as to future taxable profits. The Company did not recognise a deferred tax asset of EUR ____.</t>
  </si>
  <si>
    <r>
      <t>15.     </t>
    </r>
    <r>
      <rPr>
        <b/>
        <u/>
        <sz val="10"/>
        <color theme="1"/>
        <rFont val="Arial"/>
        <family val="2"/>
        <charset val="238"/>
      </rPr>
      <t>INFORMATION ON LIABILITIES FROM SOCIAL FUND</t>
    </r>
  </si>
  <si>
    <t>Opening balance of social fund</t>
  </si>
  <si>
    <t>Creation of social fund against expenses</t>
  </si>
  <si>
    <t>Creation of social fund from profit</t>
  </si>
  <si>
    <t xml:space="preserve">Other creation of social fund </t>
  </si>
  <si>
    <t xml:space="preserve">Total creation of social fund </t>
  </si>
  <si>
    <t>Use of social fund</t>
  </si>
  <si>
    <t>Closing balance of social fund</t>
  </si>
  <si>
    <r>
      <t xml:space="preserve">16.      </t>
    </r>
    <r>
      <rPr>
        <b/>
        <u/>
        <sz val="10"/>
        <color theme="1"/>
        <rFont val="Arial"/>
        <family val="2"/>
        <charset val="238"/>
      </rPr>
      <t>14. BANK LOANS AND BORROWINGS</t>
    </r>
  </si>
  <si>
    <t>Information on issued bonds:</t>
  </si>
  <si>
    <t>Title of bond issued</t>
  </si>
  <si>
    <t>Face value</t>
  </si>
  <si>
    <t>Amount</t>
  </si>
  <si>
    <t>Issue price</t>
  </si>
  <si>
    <t>Interest</t>
  </si>
  <si>
    <t>Information on bank loans, interest-bearing borrowings and short-term financial borrowings:</t>
  </si>
  <si>
    <t>Currency</t>
  </si>
  <si>
    <t>Interest p.a. 
in %</t>
  </si>
  <si>
    <t>Maturity date</t>
  </si>
  <si>
    <t>Amount 
of principal 
in currency 
for current accounting period</t>
  </si>
  <si>
    <t>Amount 
of principal 
in currency 
for immediately preceding accounting period</t>
  </si>
  <si>
    <t>Amount 
of principal 
in EUR 
for current accounting period</t>
  </si>
  <si>
    <t>Long-term bank loans</t>
  </si>
  <si>
    <t xml:space="preserve">Long-term interest-bearing borrowings </t>
  </si>
  <si>
    <t xml:space="preserve">Short-term interest-bearing borrowings </t>
  </si>
  <si>
    <t>Short-term financial borrowings</t>
  </si>
  <si>
    <t>The loan agreement with _________ includes the following special terms and conditions to be met by the Company:</t>
  </si>
  <si>
    <t>As at 31 December 2013, the Company was / was not in compliance with these terms and conditions.</t>
  </si>
  <si>
    <t>The aggregate maturities of bank loans and borrowings are as follows:</t>
  </si>
  <si>
    <t>Bank loans</t>
  </si>
  <si>
    <t>Overdrafts</t>
  </si>
  <si>
    <t>Borrowings</t>
  </si>
  <si>
    <r>
      <t>17.     </t>
    </r>
    <r>
      <rPr>
        <b/>
        <u/>
        <sz val="10"/>
        <color theme="1"/>
        <rFont val="Arial"/>
        <family val="2"/>
        <charset val="238"/>
      </rPr>
      <t>ACCRUALS AND DEFERRED INCOME</t>
    </r>
  </si>
  <si>
    <t>Information on significant items of accrued expenses and deferred income:</t>
  </si>
  <si>
    <t>Accrued expenses - long-term, of which:</t>
  </si>
  <si>
    <t>Accrued expenses - short-term, of which:</t>
  </si>
  <si>
    <t>Deferred income - long-term, of which:</t>
  </si>
  <si>
    <t>Deferred income - short-term, of which:</t>
  </si>
  <si>
    <r>
      <t>18.     </t>
    </r>
    <r>
      <rPr>
        <b/>
        <u/>
        <sz val="10"/>
        <color theme="1"/>
        <rFont val="Arial"/>
        <family val="2"/>
        <charset val="238"/>
      </rPr>
      <t>DERIVATIVES</t>
    </r>
  </si>
  <si>
    <t>Information on significant items of derivatives for the current accounting period:</t>
  </si>
  <si>
    <t>Fair value</t>
  </si>
  <si>
    <t>Liabilities</t>
  </si>
  <si>
    <t>Agreed price of underlying instrument</t>
  </si>
  <si>
    <t>Derivatives held for trading, 
of which:</t>
  </si>
  <si>
    <t>Hedging derivatives, of which:</t>
  </si>
  <si>
    <t>Derivatives held for trading, of which:</t>
  </si>
  <si>
    <t>Hedging derivatives, 
of which:</t>
  </si>
  <si>
    <t>Change in fair value (+/-) with impact on:</t>
  </si>
  <si>
    <t>profit / loss</t>
  </si>
  <si>
    <t>equity</t>
  </si>
  <si>
    <t>Derivatives that do not qualify as hedging instruments are included in derivatives held for trading. (Give reasons for entering into other derivatives, if any.)</t>
  </si>
  <si>
    <t>Information on items hedged by derivatives:</t>
  </si>
  <si>
    <t>Hedged item</t>
  </si>
  <si>
    <t>Assets recognized on balance sheet</t>
  </si>
  <si>
    <t>Liability recognized on balance sheet</t>
  </si>
  <si>
    <t>Contracts that are not recognised on 
balance sheet accounts</t>
  </si>
  <si>
    <r>
      <t>19.     </t>
    </r>
    <r>
      <rPr>
        <b/>
        <u/>
        <sz val="10"/>
        <color theme="1"/>
        <rFont val="Arial"/>
        <family val="2"/>
        <charset val="238"/>
      </rPr>
      <t>LEASES (ACCOUNTING ENTITY IS THE LESSEE)</t>
    </r>
  </si>
  <si>
    <r>
      <t>20.     </t>
    </r>
    <r>
      <rPr>
        <b/>
        <u/>
        <sz val="10"/>
        <color theme="1"/>
        <rFont val="Arial"/>
        <family val="2"/>
        <charset val="238"/>
      </rPr>
      <t xml:space="preserve">CONTINGENT ASSETS AND CONTINGENT LIABILITIES, OFF-BALANCE SHEET ITEMS  </t>
    </r>
  </si>
  <si>
    <t>The Company has provided the following guarantees description of guarantees.</t>
  </si>
  <si>
    <t>The Company has the following lawsuits outstanding description of lawsuits.</t>
  </si>
  <si>
    <t>Future claims and obligations from foreign exchange transactions, option contracts, derivative contracts, service contracts, policies, etc.</t>
  </si>
  <si>
    <t>The Company’s assets of EUR ____ are not insured. In addition, the Company has no liability insurance.</t>
  </si>
  <si>
    <t>Describe any other material assets or liabilities not disclosed on the accompanying balance sheet, e.g. liabilities arising from lease contracts (except for leases described in Note X).</t>
  </si>
  <si>
    <t xml:space="preserve">Information on off-balance sheet items: </t>
  </si>
  <si>
    <t>Property leased</t>
  </si>
  <si>
    <t>Operating leasing</t>
  </si>
  <si>
    <t>Assets received in custody</t>
  </si>
  <si>
    <t>Receivables from derivatives</t>
  </si>
  <si>
    <t>Liabilities from options</t>
  </si>
  <si>
    <t>Written-off receivables</t>
  </si>
  <si>
    <t>Receivables related to leasing</t>
  </si>
  <si>
    <t>Liabilities related to leasing</t>
  </si>
  <si>
    <t>Other items</t>
  </si>
  <si>
    <t xml:space="preserve">Information on contingent liabilities: </t>
  </si>
  <si>
    <t xml:space="preserve">Current accounting period                      </t>
  </si>
  <si>
    <t>From lawsuits</t>
  </si>
  <si>
    <t>From guarantees issued</t>
  </si>
  <si>
    <t>From generally binding legislation</t>
  </si>
  <si>
    <t>From a contract for a subordinated liability</t>
  </si>
  <si>
    <t>From security</t>
  </si>
  <si>
    <t>Other contingent liabilities</t>
  </si>
  <si>
    <t>Total amount</t>
  </si>
  <si>
    <t>Amount to related parties</t>
  </si>
  <si>
    <t xml:space="preserve">Immediately preceding accounting period                  </t>
  </si>
  <si>
    <t>Information on contingent assets:</t>
  </si>
  <si>
    <t>Type of contingent asset</t>
  </si>
  <si>
    <t>Rights arising from service agreements</t>
  </si>
  <si>
    <t>Rights arising from insurance contracts</t>
  </si>
  <si>
    <t>Rights arising from concession agreements</t>
  </si>
  <si>
    <t>Rights arising from license agreements</t>
  </si>
  <si>
    <t>Rights arising from investment of funds acquired as a result of exemption from income tax</t>
  </si>
  <si>
    <t>Rights arising from privatization</t>
  </si>
  <si>
    <t>Rights arising from lawsuits</t>
  </si>
  <si>
    <t>Other rights</t>
  </si>
  <si>
    <r>
      <t>21.     </t>
    </r>
    <r>
      <rPr>
        <b/>
        <u/>
        <sz val="10"/>
        <color theme="1"/>
        <rFont val="Arial"/>
        <family val="2"/>
        <charset val="238"/>
      </rPr>
      <t>REVENUES AND EXPENSES</t>
    </r>
  </si>
  <si>
    <t>Revenues</t>
  </si>
  <si>
    <t>Information on revenues:</t>
  </si>
  <si>
    <t>Territory</t>
  </si>
  <si>
    <t>Type of contingent liability</t>
  </si>
  <si>
    <t>Type of products and services (e.g. A)</t>
  </si>
  <si>
    <t>Type of products and services (e.g. B)</t>
  </si>
  <si>
    <t>Type of products and services (e.g. C)</t>
  </si>
  <si>
    <t xml:space="preserve">Details of changes in own inventory </t>
  </si>
  <si>
    <t>Information on changes in own inventory:</t>
  </si>
  <si>
    <t>Changes in inventory</t>
  </si>
  <si>
    <t>Closing 
balance</t>
  </si>
  <si>
    <t>Shortages and damage</t>
  </si>
  <si>
    <t>Representation costs</t>
  </si>
  <si>
    <t>Gifts</t>
  </si>
  <si>
    <t xml:space="preserve">Change of internal inventory </t>
  </si>
  <si>
    <t>Information on capitalized costs, operating income, financial income and extraordinary income:</t>
  </si>
  <si>
    <r>
      <t>Significant items of capitalized costs, of which:</t>
    </r>
    <r>
      <rPr>
        <sz val="8"/>
        <color theme="1"/>
        <rFont val="Arial"/>
        <family val="2"/>
        <charset val="238"/>
      </rPr>
      <t> </t>
    </r>
  </si>
  <si>
    <t>Other significant items of operating income, of which:</t>
  </si>
  <si>
    <t>Financial income, of which:</t>
  </si>
  <si>
    <t>Exchange rate gains, of which:</t>
  </si>
  <si>
    <t>Exchange rate gains as at balance sheet date</t>
  </si>
  <si>
    <t>Other significant items of financial income, of which:</t>
  </si>
  <si>
    <t>Extraordinary income, of which:</t>
  </si>
  <si>
    <t>Information on net turnover:</t>
  </si>
  <si>
    <t>Revenues from own products</t>
  </si>
  <si>
    <t>Revenues from services provided</t>
  </si>
  <si>
    <t>Revenues from merchandise</t>
  </si>
  <si>
    <t>Revenues from construction contracts</t>
  </si>
  <si>
    <t>Revenues from real estate held for sale</t>
  </si>
  <si>
    <t>Other income related to ordinary activities</t>
  </si>
  <si>
    <t>Total net turnover</t>
  </si>
  <si>
    <t>Expenses</t>
  </si>
  <si>
    <t>Information on expenses:</t>
  </si>
  <si>
    <t>Cost of services provided, of which:</t>
  </si>
  <si>
    <t>Costs related to auditor, audit company, of which:</t>
  </si>
  <si>
    <t>Other significant items of operating expenses, of which:</t>
  </si>
  <si>
    <t>Financial expenses, of which:</t>
  </si>
  <si>
    <t>Exchange rate losses, of which:</t>
  </si>
  <si>
    <t>Exchange rate losses as at balance sheet date</t>
  </si>
  <si>
    <t>Other significant items of financial expenses, of which:</t>
  </si>
  <si>
    <t>Extraordinary expenses, of which:</t>
  </si>
  <si>
    <t>costs related to the audit of financial statements</t>
  </si>
  <si>
    <t>other assurance services</t>
  </si>
  <si>
    <t>related audit services</t>
  </si>
  <si>
    <t>tax advisory</t>
  </si>
  <si>
    <t>other non-audit services</t>
  </si>
  <si>
    <t>Income taxes</t>
  </si>
  <si>
    <t>Information on income tax:</t>
  </si>
  <si>
    <t>Total deferred tax asset recognised as income or expense arising from change in income tax rate</t>
  </si>
  <si>
    <t>Total deferred tax liability recognised as income or expense arising from change in income tax rate</t>
  </si>
  <si>
    <t>Total deferred tax asset in respect of tax loss carry-forward, unused tax credits and other tax claims, as well as temporary differences from previous  accounting periods in respect of which a deferred tax asset was not recognized in the previous  accounting periods</t>
  </si>
  <si>
    <t xml:space="preserve">Total deferred tax liability arising from part of 
a deferred tax asset not recognized in the current accounting period, which was recognized in previous  accounting periods
</t>
  </si>
  <si>
    <t>Total tax losses carried forward, unused tax deductions and other tax claims and deductible temporary differences in respect of which a deferred tax asset was not recognized</t>
  </si>
  <si>
    <t>Total deferred income tax relating to items recognised directly to equity accounts without being recognised in expense or income accounts</t>
  </si>
  <si>
    <t xml:space="preserve">Information on income tax: </t>
  </si>
  <si>
    <t>Tax base</t>
  </si>
  <si>
    <t>Tax</t>
  </si>
  <si>
    <t>Tax in %</t>
  </si>
  <si>
    <t>Profit/loss before tax, of which:</t>
  </si>
  <si>
    <t xml:space="preserve">Theoretical tax </t>
  </si>
  <si>
    <t>Tax non-deductible expenses</t>
  </si>
  <si>
    <t>Non-taxed income</t>
  </si>
  <si>
    <t>Change in tax rate</t>
  </si>
  <si>
    <t>Current income tax</t>
  </si>
  <si>
    <t>Deferred income tax</t>
  </si>
  <si>
    <t>Total income tax</t>
  </si>
  <si>
    <t>Data on income and remuneration of members of statutory bodies, supervisory bodies, and other bodies of the accounting entity</t>
  </si>
  <si>
    <t>Information on income and remuneration of members of statutory bodies, supervisory bodies, and other bodies of the accounting entity:</t>
  </si>
  <si>
    <t>Type of income, remuneration</t>
  </si>
  <si>
    <t>Value of income, remuneration 
of current members of bodies</t>
  </si>
  <si>
    <t xml:space="preserve">Value of income, remuneration 
of former members of bodies  </t>
  </si>
  <si>
    <t>Statutory</t>
  </si>
  <si>
    <t>Supervisory</t>
  </si>
  <si>
    <t>Part 1 – Current accounting period</t>
  </si>
  <si>
    <t>Part 2 – Immediately preceding 
accounting period</t>
  </si>
  <si>
    <t>Monetary income</t>
  </si>
  <si>
    <t>Non-monetary income</t>
  </si>
  <si>
    <t xml:space="preserve">Monetary advances </t>
  </si>
  <si>
    <t xml:space="preserve">Non-monetary advances </t>
  </si>
  <si>
    <t>Loans provided</t>
  </si>
  <si>
    <t>Guarantees provided</t>
  </si>
  <si>
    <t>at interest rate of xx% p.a.</t>
  </si>
  <si>
    <t>Information on economic relations between the accounting entity and related parties:</t>
  </si>
  <si>
    <t>Related party</t>
  </si>
  <si>
    <t>Transaction 
type (code)</t>
  </si>
  <si>
    <t>Transaction value</t>
  </si>
  <si>
    <t xml:space="preserve">Immediately preceding accounting period                                  </t>
  </si>
  <si>
    <t>Share capital</t>
  </si>
  <si>
    <t>Own shares and interests</t>
  </si>
  <si>
    <t>Change in share capital</t>
  </si>
  <si>
    <t>Receivables for subscribed share capital</t>
  </si>
  <si>
    <t>Share premium</t>
  </si>
  <si>
    <t>Other capital funds</t>
  </si>
  <si>
    <t>Legal reserve fund (non-distributable fund) from capital contributions</t>
  </si>
  <si>
    <t>Investment revaluation reserve</t>
  </si>
  <si>
    <t>Revaluation reserve for mergers and de-mergers</t>
  </si>
  <si>
    <t>Legal reserve fund</t>
  </si>
  <si>
    <t>Non-distributable fund</t>
  </si>
  <si>
    <t>Statutory and other funds</t>
  </si>
  <si>
    <t>Retained earnings from previous years</t>
  </si>
  <si>
    <t>Accumulated loss from previous years</t>
  </si>
  <si>
    <t>Profit or loss for current accounting period</t>
  </si>
  <si>
    <t>Dividends paid</t>
  </si>
  <si>
    <t>Other equity items</t>
  </si>
  <si>
    <t>Account 491 - Equity of Natural Person - Entrepreneur</t>
  </si>
  <si>
    <t>Share premium (description of why it exists and how it originated)</t>
  </si>
  <si>
    <t xml:space="preserve">Other capital funds are created (description of other capital funds). </t>
  </si>
  <si>
    <t>Gains/losses from revaluation of assets and liabilities were due to reasons ________ (Note 4c and X).</t>
  </si>
  <si>
    <t xml:space="preserve">Gains/losses from revaluation of capital interests </t>
  </si>
  <si>
    <t>Profit funds (description of why they exist and what they represent).</t>
  </si>
  <si>
    <t>The Management of the Company proposes to distribute the profit/settle the loss for 2013 as follows:</t>
  </si>
  <si>
    <t xml:space="preserve">The cash flow statement was prepared using the direct /indirect method. </t>
  </si>
  <si>
    <t xml:space="preserve">Description of each item </t>
  </si>
  <si>
    <t>Loans paid-off</t>
  </si>
  <si>
    <t>Long-term loans</t>
  </si>
  <si>
    <t>Information on long-term loans:</t>
  </si>
  <si>
    <t>Borrowings forgone and written off</t>
  </si>
  <si>
    <t>Remuneration awarded</t>
  </si>
  <si>
    <t>Financial expense</t>
  </si>
  <si>
    <t>Short-term bank loans</t>
  </si>
  <si>
    <t>Recognised in expenses</t>
  </si>
  <si>
    <t>Value of object of the pledge</t>
  </si>
  <si>
    <t>Settlement of loss by owners/shareholders/members</t>
  </si>
  <si>
    <t>Pohyby</t>
  </si>
  <si>
    <t>Vzhľadom na to, že spoločnosť v súlade so zákonom o účtovníctve zmenila účtovné obdobie z kalendárneho roka na hospodársky rok (napr. 1. jún – 31. máj), je táto účtovná uzávierka zostavená za obdobie 5 mesiacov, napr. od 1. januára 2013 do 31. mája 2013. Z tohto dôvodu nie sú údaje vo výkaze ziskov a strát bežného obdobia plne porovnateľné s minulým obdobím.</t>
  </si>
  <si>
    <t>Impact of non-disclosed deferred tax asset</t>
  </si>
  <si>
    <t>s)   Correction of misstatements from previous periods</t>
  </si>
  <si>
    <t>The Company in current period did not account for any material misstatements from previous periods "or"</t>
  </si>
  <si>
    <t>The Company accounted for correction of material misstatements from previous periods in current period in amount of EUR XXX with impact on retained earnings or retained losses;</t>
  </si>
  <si>
    <t>The Company may as well include information on non-material misstatements from previous period correction accounted for in the current period with inclusion of the impact on profit or loss in current period.</t>
  </si>
  <si>
    <t>b)   Non-current tangible assets</t>
  </si>
  <si>
    <t>Information on non-current tangible assets (“NTA”):</t>
  </si>
  <si>
    <t>The Company may carry forward tax losses incurred in 199X/200X to subsequent years in accordance with the Income Tax Act. The tax loss of EUR ________ as at 31 December 2013 from years ____ - _____, which was not utilized in 2013, will be carried forward to the subsequent years.</t>
  </si>
  <si>
    <t>Informácie o záväzkoch zo sociálneho fondu</t>
  </si>
  <si>
    <t>Information on liabilities from social fund:</t>
  </si>
  <si>
    <t>Stav na začiatku účtovného obdobia</t>
  </si>
  <si>
    <t>Oceňovacie rozdiely z precenenia majetku a záväzkov</t>
  </si>
  <si>
    <t xml:space="preserve">Notes Úč POD 3 - 04 </t>
  </si>
  <si>
    <t>NOTES</t>
  </si>
  <si>
    <t>to the Financial Statements</t>
  </si>
  <si>
    <t>Directly</t>
  </si>
  <si>
    <t>preceding</t>
  </si>
  <si>
    <t>Municipality name</t>
  </si>
  <si>
    <t xml:space="preserve"> Prepared on:</t>
  </si>
  <si>
    <t xml:space="preserve"> Approved on:</t>
  </si>
  <si>
    <t>interim</t>
  </si>
  <si>
    <t>in eurocents</t>
  </si>
  <si>
    <t>in euros</t>
  </si>
  <si>
    <t>(mark with x)</t>
  </si>
  <si>
    <t>prepared as at</t>
  </si>
  <si>
    <t>ZIP code</t>
  </si>
  <si>
    <t>Cash, or other benefits used for private purposes</t>
  </si>
  <si>
    <t>Furniture and fixtures</t>
  </si>
  <si>
    <t>Liabilities overdue</t>
  </si>
  <si>
    <t>Equity Items</t>
  </si>
  <si>
    <t>Since the Company has, in accordance with the Act on Accounting, changed its accounting period from the calendar year to the financial year (e.g. 1 June – 31 May), these financial statements are prepared for a 5-month period, e.g. from 1 January 2013 to 31 May 2013. Therefore, the information disclosed in the income statement for the current period is not fully comparable with the information disclosed in the income statement for the preceding period.</t>
  </si>
  <si>
    <t>The Company accounts for finance lease as follows:</t>
  </si>
  <si>
    <t>Pledged non-current tangible assets</t>
  </si>
  <si>
    <t>Property insurance</t>
  </si>
  <si>
    <t>Information on non-current financial assets:</t>
  </si>
  <si>
    <t xml:space="preserve">Pledged non-current financial assets </t>
  </si>
  <si>
    <t>Information on inventory pledges as security or inventory that is not at the entity’s full disposal:</t>
  </si>
  <si>
    <t>Expected future contracts not yet stipulated by a contract</t>
  </si>
  <si>
    <t>The Company granted the members of statutory board, supervisory board or other board loans, pledges or other guarantees under following conditions:</t>
  </si>
  <si>
    <t>Assets and liabilities revaluation reserve</t>
  </si>
  <si>
    <t>Pohľadávky sa oceňujú menovitou hodnotou. Postúpené pohľadávky a pohľadávky nadobudnuté vkladom do základného imania sa oceňujú obstarávacou cenou. Ocenenie pochybných pohľadávok sa upravuje na ich realizovateľnú  hodnotu  opravnými  položkami.</t>
  </si>
  <si>
    <t>Výsledok hospodárenia z bežnej činnosti pred zdanením daňou z príjmov (+/-)</t>
  </si>
  <si>
    <t>Nepeňažné operácie ovplyvňujúce výsledok hospodárenia z bežnej činnosti pred zdanením daňou z príjmov (súčet A.1.1. až A.1.13) (+/-)</t>
  </si>
  <si>
    <t>Odpisy dlhodobého nehmotného majetku a dlhodobého hmotného majetku (+)</t>
  </si>
  <si>
    <t>Zostatková hodnota dlhodobého nehmotného majetku a dlhodobého hmotného majetku účtovaná pri vyradení tohto majetku do nákladov na bežnú činnosť, s výnimkou jeho predaja (+)</t>
  </si>
  <si>
    <t>Odpis opravnej položky k nadobudnutému majetku (+/-)</t>
  </si>
  <si>
    <t>Zmena stavu dlhodobých rezerv (+/-)</t>
  </si>
  <si>
    <t>Zmena stavu opravných položiek (+/-)</t>
  </si>
  <si>
    <t>Zmena stavu položiek časového rozlíšenia nákladov a výnosov (+/-)</t>
  </si>
  <si>
    <t>Dividendy a iné podiely na zisku účtované do výnosov (-)</t>
  </si>
  <si>
    <t>Úroky účtované do nákladov (+)</t>
  </si>
  <si>
    <t>Úroky účtované do výnosov (-)</t>
  </si>
  <si>
    <t>Kurzový zisk vyčíslený k peňažným prostriedkom a peňažným ekvivalentom ku dňu, ku ktorému sa zostavuje účtovná závierka (-)</t>
  </si>
  <si>
    <t>Kurzová strata vyčíslená k peňažným prostriedkom a peňažným ekvivalentom ku dňu, ku ktorému sa zostavuje účtovná závierka (+)</t>
  </si>
  <si>
    <t>Výsledok z predaja dlhodobého majetku, s výnimkou majetku, ktorý sa považuje za peňažný ekvivalent (+/-)</t>
  </si>
  <si>
    <t>Ostatné položky nepeňažného charakteru, ktoré ovplyvňujú výsledok hospodárenia z bežnej činnosti s výnimkou tých, ktoré sa uvádzajú osobitne v iných častiach prehľadu peňažných tokov (+/-)</t>
  </si>
  <si>
    <t>Vplyv zmien stavu pracovného kapitálu (rozdiel medzi obežným majetkom a krátkodobými záväzkami s výnimkou položiek obežného majetku, ktoré sú súčasťou peňažných prostriedkov a peňažných ekvivalentov) na výsledok hospodárenia z bežnej činnosti</t>
  </si>
  <si>
    <t>Zmena stavu pohľadávok z prevádzkovej činnosti (-/+)</t>
  </si>
  <si>
    <t>Zmena stavu záväzkov z prevádzkovej činnosti (+/-)</t>
  </si>
  <si>
    <t>Zmena stavu zásob (-/+)</t>
  </si>
  <si>
    <t xml:space="preserve">Zmena stavu krátkodobého finančného majetku, s výnimkou majetku, ktorý je súčasťou peňažných prostriedkov a peňažných ekvivalentov (-/+) </t>
  </si>
  <si>
    <t>Peňažné toky z prevádzkovej činnosti s výnimkou príjmov a výdavkov, ktoré sa uvádzajú osobitne v iných častiach prehľadu peňažných tokov (+/-), (súčet Z/S+A.1.+A.2.)</t>
  </si>
  <si>
    <t>Prijaté úroky s výnimkou tých, ktoré sa začleňujú do investičnej činnosti (+)</t>
  </si>
  <si>
    <t>Výdavky na zaplatené úroky s výnimkou tých, ktoré sa začleňujú do finančnej činnosti (-)</t>
  </si>
  <si>
    <t>Príjmy z dividend a iných podielov na zisku (+)</t>
  </si>
  <si>
    <t>Výdavky na vyplatené dividendy a iné podiely na zisku s výnimkou tých, ktoré sa začleňujú do investičnej činnosti (-)</t>
  </si>
  <si>
    <t>Peňažné toky z prevádzkovej činnosti (+/-) (súčet Z/S + A.1. až A.6.)</t>
  </si>
  <si>
    <t>Výdavky na daň z príjmov účtovnej jednotky s výnimkou tých, ktoré sa začleňujú do investičných činností alebo finančných činností (-/+)</t>
  </si>
  <si>
    <t>Príjmy mimoriadneho charakteru vzťahujúce sa na prevádzkovú činnosť (+)</t>
  </si>
  <si>
    <t>Výdavky mimoriadneho charakteru vzťahujúce sa na prevádzkovú činnosť (-)</t>
  </si>
  <si>
    <t>Čisté peňažné toky z prevádzkovej činnosti (+/-) (súčet Z/S + A.1. až A.9.)</t>
  </si>
  <si>
    <t>B.20.</t>
  </si>
  <si>
    <t>Peňažné toky z investičnej činnosti</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</si>
  <si>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</si>
  <si>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</si>
  <si>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</si>
  <si>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</si>
  <si>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</si>
  <si>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</si>
  <si>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</si>
  <si>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</si>
  <si>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</si>
  <si>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</si>
  <si>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Príjmy z prenájmu súboru hnuteľného a nehnuteľného majetku používaného a odpisovaného nájomcom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</si>
  <si>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</si>
  <si>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</si>
  <si>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</si>
  <si>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</si>
  <si>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ju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</si>
  <si>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</si>
  <si>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</si>
  <si>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</si>
  <si>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</si>
  <si>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B.1. až B.20.)</t>
  </si>
  <si>
    <t>C.2.10.</t>
  </si>
  <si>
    <t>Peňažné toky z finančnej činnosti</t>
  </si>
  <si>
    <t>Peňažné toky vo vlastnom imaní (súčet C.1.1. až C.1.8.)</t>
  </si>
  <si>
    <t>Príjmy z upísaných akcií a obchodných podielov (+)</t>
  </si>
  <si>
    <t>Príjmy z ďalších vkladov do vlastného imania spoločníkmi alebo fyzickou osobou, ktorá je účtovnou jednotkou (+)</t>
  </si>
  <si>
    <t>Prijaté peňažné dary (+)</t>
  </si>
  <si>
    <t>Príjmy z úhrady straty spoločníkmi (+)</t>
  </si>
  <si>
    <t>Výdavky na obstaranie alebo spätné odkúpenie vlastných akcií a vlastných obchodných podielov (-)</t>
  </si>
  <si>
    <t>Výdavky spojené so znížením fondov vytvorených účtovnou jednotkou (-)</t>
  </si>
  <si>
    <t>Výdavky na vyplatenie podielu na vlastnom imaní spoločníkmi účtovnej jednotky a fyzickou osobou, ktorá je účtovnou jednotkou (-)</t>
  </si>
  <si>
    <t>Výdavky z iných dôvodov, ktoré súvisia so znížením vlastného imania (-)</t>
  </si>
  <si>
    <t>Peňažné toky vznikajúce z dlhodobých záväzkov a krátkodobých záväzkov z finančnej činnosti</t>
  </si>
  <si>
    <t>Príjmy z emisie dlhových cenných papierov (+)</t>
  </si>
  <si>
    <t>Výdavky na úhradu záväzkov z dlhových cenných papierov (-)</t>
  </si>
  <si>
    <t>Príjmy z úverov, ktoré účtovnej jednotke poskytla banka alebo pobočka zahraničnej banky s výnimkou úverov, ktoré boli poskytnuté na zabezpečenie hlavného predmetu činnosti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</si>
  <si>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</si>
  <si>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</si>
  <si>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</si>
  <si>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</si>
  <si>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Výdavky na úhradu záväzkov za prenájom súboru hnuteľného majetku a nehnuteľného majetku používaného a odpisovaného nájomcom (-)</t>
  </si>
  <si>
    <t>Príjmy z ostatných dlhodobých záväzkov a krátkodobých záväzkov vyplývajúcich z finančnej činnosti účtovnej jednotky s výnimkou tých, ktoré sa uvádzajú osobitne v inej časti prehľadu peňažných tokov (+)</t>
  </si>
  <si>
    <t>Výdavky na splácanie ostatných dlhodobých záväzkov a krátkodobých záväzkov vyplývajúcich z finančnej činnosti účtovnej jednotky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</si>
  <si>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</si>
  <si>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</si>
  <si>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</si>
  <si>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</si>
  <si>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</si>
  <si>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</si>
  <si>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</si>
  <si>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zvýšenie alebo čisté zníženie peňažných prostriedkov a peňažných ekvivalentov (+/-) (súčet A+B+C)</t>
  </si>
  <si>
    <t>Stav peňažných prostriedkov a peňažných ekvivalentov na začiatku účtovného obdobia</t>
  </si>
  <si>
    <t>Stav peňažných prostriedkov a peňažných ekvivalentov na konci účtovného obdobia pred zohľadnením kurzových rozdielov vyčíslených ku dňu, ku ktorému sa zostavuje účtovná závierka</t>
  </si>
  <si>
    <t>Kurzové rozdiely vyčíslené k peňažným prostriedkom a peňažným ekvivalentom  ku dňu, ku ktorému sa zostavuje účtovná závierka (+/-)</t>
  </si>
  <si>
    <t>Zostatok peňažných prostriedkov a peňažných ekvivalentov na konci účtovného obdobia upravený o kurzové rozdiely vyčíslené ku dňu, ku ktorému sa zostavuje účtovná závierka (+/-)</t>
  </si>
  <si>
    <t>Table 1 - Cash Flow Statement</t>
  </si>
  <si>
    <t>Descri-ption</t>
  </si>
  <si>
    <t>Actual amount in EUR</t>
  </si>
  <si>
    <t>Current acc.</t>
  </si>
  <si>
    <t>Previous acc.</t>
  </si>
  <si>
    <t>Cash flows from operating activities</t>
  </si>
  <si>
    <t>Profit/loss from ordinary activities before taxation (+/-)</t>
  </si>
  <si>
    <t>Depreciation of intangible and tangible fixed assets (+)</t>
  </si>
  <si>
    <t>Net book value of intangible and tangible fixed assets recorded after disposal of such assets and charged to expenses for ordinary activities except for the sale (+)</t>
  </si>
  <si>
    <r>
      <t>Write-off of the provisions for acquired assets</t>
    </r>
    <r>
      <rPr>
        <vertAlign val="superscript"/>
        <sz val="14"/>
        <rFont val="Arial"/>
        <family val="2"/>
        <charset val="238"/>
      </rPr>
      <t xml:space="preserve"> </t>
    </r>
    <r>
      <rPr>
        <sz val="14"/>
        <rFont val="Arial"/>
        <family val="2"/>
        <charset val="238"/>
      </rPr>
      <t>(+/-)</t>
    </r>
  </si>
  <si>
    <t>Change in long-term provisions for liabilities (+/-)</t>
  </si>
  <si>
    <t>Change in provisions for assets (+/-)</t>
  </si>
  <si>
    <t>Change in expense and revenues accruals (+/-)</t>
  </si>
  <si>
    <t>Dividends and other profit sharing charged to revenues (-)</t>
  </si>
  <si>
    <t>Interest expense (+)</t>
  </si>
  <si>
    <t>Interest income (-)</t>
  </si>
  <si>
    <t>Foreign exchange gains from cash and cash equivalents at the balance sheet date (-)</t>
  </si>
  <si>
    <t>Foreign exchange losses from cash and cash equivalents at the balance sheet date (+)</t>
  </si>
  <si>
    <t>A.1.12</t>
  </si>
  <si>
    <r>
      <t>Profit/loss on sale of fixed assets except for those considered cash equivalents</t>
    </r>
    <r>
      <rPr>
        <vertAlign val="superscript"/>
        <sz val="14"/>
        <rFont val="Arial"/>
        <family val="2"/>
        <charset val="238"/>
      </rPr>
      <t xml:space="preserve"> </t>
    </r>
    <r>
      <rPr>
        <sz val="14"/>
        <rFont val="Arial"/>
        <family val="2"/>
        <charset val="238"/>
      </rPr>
      <t>(+/-)</t>
    </r>
  </si>
  <si>
    <t>A.1.13</t>
  </si>
  <si>
    <t>Other items of non-cash nature which effect profit/loss from ordinary activities except for those which are listed separately in other sections of the cash flow statement (+/-)</t>
  </si>
  <si>
    <t>Effect of changes in working capital (the difference between current assets and current liabilities excluding current asset items which are part of cash and cash equivalents) on profit/loss from ordinary activities</t>
  </si>
  <si>
    <t>Change in receivables from operations (-/+)</t>
  </si>
  <si>
    <t>Change in payables from operations(+/-)</t>
  </si>
  <si>
    <t>Change in inventories (-/+)</t>
  </si>
  <si>
    <t xml:space="preserve">Change in current financial assets except for those included in cash and cash equivalents (-/+) </t>
  </si>
  <si>
    <t>Cash flow from operating activities except for income and expenditure which are listed separately in other sections of the cash flow statement (+/-), (sum of Z/S + A.1.+ A.2.)</t>
  </si>
  <si>
    <t>Interest received except for that included in investment activities (+)</t>
  </si>
  <si>
    <t>Interest paid except for that included in financing activities (-)</t>
  </si>
  <si>
    <t>Dividends and other profit sharing received (+)</t>
  </si>
  <si>
    <t>Dividends and other profit sharing paid except for those included in investment activities (-)</t>
  </si>
  <si>
    <t xml:space="preserve">Cash flow from operating activities (+/-) (sum of Z/S + A.1. to A.6.) </t>
  </si>
  <si>
    <t xml:space="preserve">Income tax paid except for that included in investment or financing activities (-/+)
</t>
  </si>
  <si>
    <t>Extraordinary income related to operations (+)</t>
  </si>
  <si>
    <t>Extraordinary expenditure related to operations (-)</t>
  </si>
  <si>
    <t>Net cash flow from operating activities (+/-) (sum of Z/S + A.1. to A.9.)</t>
  </si>
  <si>
    <t>Cash flow from investment activities</t>
  </si>
  <si>
    <t>Expenditure for acquisition of intangible fixed assets (-)</t>
  </si>
  <si>
    <t>Expenditure for acquisition of tangible fixed assets (-)</t>
  </si>
  <si>
    <t>Expenditure for acquisition of long-term securities and shares in other entities except for securities which are considered cash equivalents and securities available for sale or trading securities (-)</t>
  </si>
  <si>
    <t>Income on sale of intangible fixed assets (+)</t>
  </si>
  <si>
    <t>Income on sale of tangible fixed assets (+)</t>
  </si>
  <si>
    <t>Income on sale of long-term securities and shares in other entities except for securities which are considered cash equivalents and securities available for sale or trading securities (+)</t>
  </si>
  <si>
    <t>Expenditure for non-current borrowings provided by the entity to another entity that is a member of the consolidation group (-)</t>
  </si>
  <si>
    <t>B.8.</t>
  </si>
  <si>
    <t>Income on the repayment of non-current borrowings provided by the entity to another entity that is a member of the consolidation group (+)</t>
  </si>
  <si>
    <t>Expenditure for non-current borrowings provided by the entity to third parties except for non-current borrowings provided to the entity that is included in the consolidation group (-)</t>
  </si>
  <si>
    <t>B.11.</t>
  </si>
  <si>
    <t>Income on lease of complex movable and immovable assets used and depreciated by the lessee (+)</t>
  </si>
  <si>
    <t>Interest received except for that included in operating activities (+)</t>
  </si>
  <si>
    <t>Dividends and other profit sharing received except for those included in operating activities (+)</t>
  </si>
  <si>
    <t>Expenditures related to derivatives except for those which are available for sale or trading, or are considered cash flow from financing activities (-)</t>
  </si>
  <si>
    <t>Income related to derivatives except for those which are available for sale or trading, or are considered cash flow from financing activities (-)</t>
  </si>
  <si>
    <t>Income tax paid where includable in investment activity (-)</t>
  </si>
  <si>
    <t>Extraordinary income related to investment activity (+)</t>
  </si>
  <si>
    <t>Extraordinary expenditures related to investment activity (-)</t>
  </si>
  <si>
    <t>Other income related to investment activity (+)</t>
  </si>
  <si>
    <t>Other expenditures related to investment activity (-)</t>
  </si>
  <si>
    <t>Net cash flow from investment activities (sum of B.1. to B.20.)</t>
  </si>
  <si>
    <t>Cash flows from financing activities</t>
  </si>
  <si>
    <t>Cash flows in equity (sum of C.1.1. to C.1.8.)</t>
  </si>
  <si>
    <t>Income on shares subscribed and ownership interests (+)</t>
  </si>
  <si>
    <t>Income on other capital stakes owned by partners or individuals (+)</t>
  </si>
  <si>
    <t>Monetary gifts received (+)</t>
  </si>
  <si>
    <t>Income on loss settlement by partners (+)</t>
  </si>
  <si>
    <t>C.1.5.</t>
  </si>
  <si>
    <t>Expenditure for acquisition or repurchase of own shares and own ownership interests (-)</t>
  </si>
  <si>
    <t>Expenditure relating to decrease of funds created by the entity (-)</t>
  </si>
  <si>
    <t>Expenditure for repayment of capital stakes to entity's partners and individuals (-)</t>
  </si>
  <si>
    <t>Any other expenditure that relates to a decrease in equity (-)</t>
  </si>
  <si>
    <t>Cash flows arising from long-term and short-term payables from  financing activities</t>
  </si>
  <si>
    <t>Income on issue of debt securities (+)</t>
  </si>
  <si>
    <t>Repayment of payables from debt securities (-)</t>
  </si>
  <si>
    <t>Income on loans from banks except for those provided for main business activities (+)</t>
  </si>
  <si>
    <t>Repayment of loans from banks except for those provided for main business activities (-)</t>
  </si>
  <si>
    <t>Income on borrowings received (+)</t>
  </si>
  <si>
    <t>Repayment of borrowings(-)</t>
  </si>
  <si>
    <t>Repayment of payables from assets subject to a leased assets purchase contract (-)</t>
  </si>
  <si>
    <t>Repayment of payables arising from the lease of complex, movable and immovable assets used and depreciated by a lessee (-)</t>
  </si>
  <si>
    <t>Income on other long-term and short-term payables resulting from financing activities of the entity except for those which are listed separately in other sections of the cash flow statement (+)</t>
  </si>
  <si>
    <t>Repayment of other long-term and short-term payables resulting from financing activities of the entity except for those which are listed separately in other sections of the cash flow statement (-)</t>
  </si>
  <si>
    <t>Interest paid except for that included in operating activities (-)</t>
  </si>
  <si>
    <t>Dividends paid and other profit sharing except for those included in operating activities (-)</t>
  </si>
  <si>
    <t>Expenditures related to derivatives except for those which are available for sale or trading, or are considered cash flow from investment activities (-)</t>
  </si>
  <si>
    <t>Income related to derivatives except for those which are available for sale or trading, or are considered cash flow from investment activities (+)</t>
  </si>
  <si>
    <t>Income tax paid where includable in financing activities (-)</t>
  </si>
  <si>
    <t>Extraordinary income related to financing activities (+)</t>
  </si>
  <si>
    <t>Extraordinary expenditures related to financing activities (-)</t>
  </si>
  <si>
    <t>Net cash flows from financing activities</t>
  </si>
  <si>
    <t>Net increase or net decrease of cash and cash equivalents (+/-) (aggregate A+B+C)</t>
  </si>
  <si>
    <t>Cash and cash equivalents at the beginning of the accounting period</t>
  </si>
  <si>
    <t>Cash and cash equivalents at the end of the accounting period before foreign exchange gains/losses calculated at the balance sheet date</t>
  </si>
  <si>
    <t>Foreign exchange gains/losses for cash and cash equivalents at the balance sheet date (+/-)</t>
  </si>
  <si>
    <t>Cash and cash equivalents at the end of the accounting period adjusted for foreign exchange gains/losses calculated at the balance sheet date (+/-)</t>
  </si>
  <si>
    <t>Ozna-čenie</t>
  </si>
  <si>
    <t>Skutočnosť v EUR</t>
  </si>
  <si>
    <t>Bežné účtovné</t>
  </si>
  <si>
    <t>Minulé účtovné</t>
  </si>
  <si>
    <t>Peňažné toky z prevádzkovej činnosti</t>
  </si>
  <si>
    <t>Income on the repayment of non-current borrowings provided by the entity to third parties (+)</t>
  </si>
  <si>
    <t>Capitalization and operating income, financial income and extraordinary income</t>
  </si>
  <si>
    <t>Profit or loss from current period after tax /+-/
l. 001 - (068 + 073 + 080 + 084 + 088 + 121)</t>
  </si>
  <si>
    <t>Long-term advance payments received (475A)</t>
  </si>
  <si>
    <t>Accruals long-term (383A)</t>
  </si>
  <si>
    <t>Accruals short-term (383A)</t>
  </si>
  <si>
    <t>Deferred income long-term (384A)</t>
  </si>
  <si>
    <t>Deferred income short-term (384A)</t>
  </si>
  <si>
    <t>Revenues from merchandise (604)</t>
  </si>
  <si>
    <t>Numbers should be justified to the right, other data is justified to the left. Unused rows must be left blank.</t>
  </si>
  <si>
    <t>UZPODv14_1</t>
  </si>
  <si>
    <t>Úč POD</t>
  </si>
  <si>
    <t>ÚČTOVNÁ ZÁVIERKA</t>
  </si>
  <si>
    <t>podnikateľov v podvojnom účtovníctve</t>
  </si>
  <si>
    <t>zostavená k</t>
  </si>
  <si>
    <t>Účtovná jednotka</t>
  </si>
  <si>
    <t>malá</t>
  </si>
  <si>
    <t>veľká</t>
  </si>
  <si>
    <t>Priložené súčasti účtovnej závierky</t>
  </si>
  <si>
    <t>Súvaha (Úč POD 1-01)</t>
  </si>
  <si>
    <t>Výkaz ziskov a strát (Úč POD 2-01)</t>
  </si>
  <si>
    <t>Poznámky (Úč POD 3-01)</t>
  </si>
  <si>
    <t>(v celých eurách alebo eurocentoch)</t>
  </si>
  <si>
    <t>Accounting entity size:</t>
  </si>
  <si>
    <t>large</t>
  </si>
  <si>
    <t>small</t>
  </si>
  <si>
    <t>Financial statements contain :</t>
  </si>
  <si>
    <t>Income statement</t>
  </si>
  <si>
    <t>Notes</t>
  </si>
  <si>
    <t>Podpisový záznam štatutárneho orgánu účtovnej jednotky alebo člena štatutárneho orgánu účtovnej jednotky alebo podpisový záznam fyzickej osoby, ktorá je účtovnou jednotkou:</t>
  </si>
  <si>
    <t>Označenie obchodného registra a číslo zápisu obchodnej spoločnosti</t>
  </si>
  <si>
    <t>Statutory representative</t>
  </si>
  <si>
    <t xml:space="preserve">or natural person </t>
  </si>
  <si>
    <t xml:space="preserve">Commercial registry </t>
  </si>
  <si>
    <t xml:space="preserve">designation and </t>
  </si>
  <si>
    <t>registration number</t>
  </si>
  <si>
    <t>Telefónne číslo</t>
  </si>
  <si>
    <t>Faxové číslo</t>
  </si>
  <si>
    <t>Other entities</t>
  </si>
  <si>
    <t>Other non-current intangible assets (019, 01X) - /079, 07X, 091A
07X, 091A/</t>
  </si>
  <si>
    <t>Listed entities</t>
  </si>
  <si>
    <t>Other non-current tangible assets (029, 02X, 032) -/089, 08X, 092A
/089, 08X, 092A/</t>
  </si>
  <si>
    <t xml:space="preserve">Non-current financial assets  total (l. 022 to 032) </t>
  </si>
  <si>
    <t>Entity type:</t>
  </si>
  <si>
    <t xml:space="preserve">Listed entities, entities in regulated industries and other PIEs </t>
  </si>
  <si>
    <t>Other non-current investments (063A) - 096A</t>
  </si>
  <si>
    <t xml:space="preserve">Other entities including statutory audits of subsidiaries </t>
  </si>
  <si>
    <t>Other loans (067A) - /096A</t>
  </si>
  <si>
    <t>Debentures and other non-current financial assets (065A, 069A, 06XA) -/096A/</t>
  </si>
  <si>
    <t>Loans and other non-current financial assets with maturity up to one year (066A, 067A, 069A, 06XA)
- /096A/</t>
  </si>
  <si>
    <t>Current assets l. 034 + l. 041 + l. 053 + l. 066 + l. 071
+ l. 046 + l. 055</t>
  </si>
  <si>
    <t>Inventory total (l. 035 to 040)</t>
  </si>
  <si>
    <t>Merchandise (132,133,13X,139) -/196,19X/
- /196, 19X/</t>
  </si>
  <si>
    <t>Long-term receivables total (l. 042 + l. 046 to 052)</t>
  </si>
  <si>
    <t>Trade receivables (l. 043 to 045)</t>
  </si>
  <si>
    <t>1.a.</t>
  </si>
  <si>
    <t>1.b.</t>
  </si>
  <si>
    <t>1.c.</t>
  </si>
  <si>
    <t>Other trade receivables (311A,312A,313A,314A,315A,31XA) - /391A/</t>
  </si>
  <si>
    <t>Receivables from derivative operations (373A,376A)</t>
  </si>
  <si>
    <t>Other receivables (335A, 336A, 33XA, 371A, 374A, 375A, 378A) - 391A</t>
  </si>
  <si>
    <t>Short-term receivables  total (l. 054 + l. 058 to 065)</t>
  </si>
  <si>
    <t>Trade receivables (l. 055 to 057)</t>
  </si>
  <si>
    <t>Social security receivables (336A) - 391A</t>
  </si>
  <si>
    <t>Tax receivables and subsidies (341, 342, 343, 345, 346, 347) - 391A</t>
  </si>
  <si>
    <t>Other receivables (335A, 33XA, 371A, 374A, 375A, 378A) - 391A</t>
  </si>
  <si>
    <t>Current financial assets total (l. 067 to 070)</t>
  </si>
  <si>
    <t>Own shares and interests (252)</t>
  </si>
  <si>
    <t>Short-term financial assets under construction (259, 314A) - /291A/</t>
  </si>
  <si>
    <t>Financial assets total (l. 072 to 073)</t>
  </si>
  <si>
    <t>Accruals and prepayments  total l. 075 and 078</t>
  </si>
  <si>
    <t>Control number  (lines 001-078)</t>
  </si>
  <si>
    <t>SHAREHOLDERS' EQUITY AND LIABILITIES TOTAL l. 080 + l. 101 + l. 141</t>
  </si>
  <si>
    <t>Shareholders' equity l. 081+ 085+ 086 + 087+ 090 + l. 093 + l. 097 +  l. 100</t>
  </si>
  <si>
    <t>Registered capital total (l. 082 to 084)</t>
  </si>
  <si>
    <t>Legal reserve funds l. 088 + l. 089</t>
  </si>
  <si>
    <t>Legal reserve fund  and non-distributable fund (417A, 418, 421A, 422)</t>
  </si>
  <si>
    <t>Reserve fund on own shares and interests (417A, 421A)</t>
  </si>
  <si>
    <t>Funds created from profit total (l. 091 + l. 092)</t>
  </si>
  <si>
    <t>A.V.1.</t>
  </si>
  <si>
    <t>Statutory funds (423, 42X)</t>
  </si>
  <si>
    <t>Other funds (427, 42X)</t>
  </si>
  <si>
    <t>A.VI.</t>
  </si>
  <si>
    <t>Revaluation reserves total (l. 094 to l. 096)</t>
  </si>
  <si>
    <t>A.VI.1.</t>
  </si>
  <si>
    <t>Revaluation reserve from valuation of assets and liabilities (+/- 414)</t>
  </si>
  <si>
    <t>A.VII.</t>
  </si>
  <si>
    <t>Retained earnings l. 098+ 099</t>
  </si>
  <si>
    <t>A.VII.1.</t>
  </si>
  <si>
    <t>A.VIII.</t>
  </si>
  <si>
    <t>Profit or loss from current period /+-/ l. 001 - (081 + 085 + 086 + 087 + 090 + 093 + 097 + 101 + 141)</t>
  </si>
  <si>
    <t>Liabilities l. 102 + 118 + 121 + 122 + 136 + 139 + 140</t>
  </si>
  <si>
    <t>Non-current liabilities total (l. 103 + l. 107 to 117)</t>
  </si>
  <si>
    <t>Non-current trade liabilities total (l. 104 to 106)</t>
  </si>
  <si>
    <t>Other trade payables (321A, 475A, 476A)</t>
  </si>
  <si>
    <t>Other long-term liabilities (479A, 47XA)</t>
  </si>
  <si>
    <t>Other non-current liabilities (336A, 372A, 474A, 47XA)</t>
  </si>
  <si>
    <t>Long-term liabilities from derivative operations (373A, 377A)</t>
  </si>
  <si>
    <t>12.</t>
  </si>
  <si>
    <t>Non-current provisions total (l. 119 to 120)</t>
  </si>
  <si>
    <t>Current liabilities  total (l. 123 + l. 127 to l. 135)</t>
  </si>
  <si>
    <t>Current trade payables (l. 124 to l. 126)</t>
  </si>
  <si>
    <t>Other trade payables (321A, 322A, 324A, 325A, 326A, 32XA, 475A, 476A, 478A, 47XA)</t>
  </si>
  <si>
    <t>126</t>
  </si>
  <si>
    <t>127</t>
  </si>
  <si>
    <t>128</t>
  </si>
  <si>
    <t>129</t>
  </si>
  <si>
    <t>130</t>
  </si>
  <si>
    <t>131</t>
  </si>
  <si>
    <t>Social security payables (336A)</t>
  </si>
  <si>
    <t>132</t>
  </si>
  <si>
    <t>133</t>
  </si>
  <si>
    <t>Payables from derivative operations (373A, 377A)</t>
  </si>
  <si>
    <t>134</t>
  </si>
  <si>
    <t>Other short-term liabilities (372A, 379A, 474A, 475A, 479A, 47XA)</t>
  </si>
  <si>
    <t>135</t>
  </si>
  <si>
    <t>Current provisions total (l. 137 + l. 138)</t>
  </si>
  <si>
    <t>136</t>
  </si>
  <si>
    <t>137</t>
  </si>
  <si>
    <t>138</t>
  </si>
  <si>
    <t>B.VI.</t>
  </si>
  <si>
    <t>139</t>
  </si>
  <si>
    <t>B.VII.</t>
  </si>
  <si>
    <t>140</t>
  </si>
  <si>
    <t>Accruals and deferred income - total (l. 142 to 145)</t>
  </si>
  <si>
    <t>141</t>
  </si>
  <si>
    <t>142</t>
  </si>
  <si>
    <t>143</t>
  </si>
  <si>
    <t>144</t>
  </si>
  <si>
    <t>145</t>
  </si>
  <si>
    <t>Control number  (lines 079-145)</t>
  </si>
  <si>
    <t>Net turnover (part of acc. group 6 as defined by the law)</t>
  </si>
  <si>
    <t>Revenues from operating activities total (l. 03 to l. 09)</t>
  </si>
  <si>
    <t>II.</t>
  </si>
  <si>
    <t>Revenues from own products (601)</t>
  </si>
  <si>
    <t>III.</t>
  </si>
  <si>
    <t>Revenues from services (602, 606)</t>
  </si>
  <si>
    <t>IV.</t>
  </si>
  <si>
    <t>VI.</t>
  </si>
  <si>
    <t>VII.</t>
  </si>
  <si>
    <t>Operating expenses total (l. 11 + l. 12 + l. 13 + l. 14 + l. 15 + l. 20 + l. 21 + l. 24 + l. 25 + l. 26)</t>
  </si>
  <si>
    <t>Costs of merchandise sold (504, 507)</t>
  </si>
  <si>
    <t>Material and energy consumption and other unstorable supplies (501, 502, 503)</t>
  </si>
  <si>
    <t>Allowances to inventories (+/-) (505)</t>
  </si>
  <si>
    <t>E.1.</t>
  </si>
  <si>
    <t>Depreciation of and provisions to non-current tangible and intangible assets (l. 22 + l. 23)</t>
  </si>
  <si>
    <t>G.1</t>
  </si>
  <si>
    <t>Depreciation of non-current tangible and intangible assets (551)</t>
  </si>
  <si>
    <t>Provisions to non-current tangible and intangible assets (+/-) (553)</t>
  </si>
  <si>
    <t>Profit or loss from operating activities (+/-) (l.02 - l. 10)</t>
  </si>
  <si>
    <t>Added value (l. 03 + l. 04 + l. 05 + l. 06 + l. 07) - (l.11 + l. 12 +l. 13 + l. 14)</t>
  </si>
  <si>
    <t>Revenues from financial activities l.30 + l. 31 + l. 35 + l. 39 + l. 42 + l. 43 + l. 44</t>
  </si>
  <si>
    <t>VIII.</t>
  </si>
  <si>
    <t>IX.</t>
  </si>
  <si>
    <t>Revenues from non-current financial assets (l. 32 to l. 34)</t>
  </si>
  <si>
    <t>IX.1.</t>
  </si>
  <si>
    <t>X.</t>
  </si>
  <si>
    <t>Income from short-term financial assets (l. 36 to l. 38)</t>
  </si>
  <si>
    <t>X.1</t>
  </si>
  <si>
    <t>Income from other current financial assets (666A)</t>
  </si>
  <si>
    <t>XI.</t>
  </si>
  <si>
    <t>Interest income (l. 40 + l. 41)</t>
  </si>
  <si>
    <t>XI.1</t>
  </si>
  <si>
    <t>Other interest income (662A)</t>
  </si>
  <si>
    <t>XII.</t>
  </si>
  <si>
    <t>XIII.</t>
  </si>
  <si>
    <t>XIV.</t>
  </si>
  <si>
    <t>Financial expenses total (l. 46 + l. 47 + l. 48 + l. 49 + l. 52 + l. 53 + l. 54)</t>
  </si>
  <si>
    <t>Creation and release of provisions to financial assets (+/-) (565)</t>
  </si>
  <si>
    <t>Interest expense (l. 50 + l. 51)</t>
  </si>
  <si>
    <t>N.1.</t>
  </si>
  <si>
    <t>Other interest expense (562A)</t>
  </si>
  <si>
    <t>Q.</t>
  </si>
  <si>
    <t>Profit/(loss) from financial activities (+/-) (l. 29 - l. 45)</t>
  </si>
  <si>
    <t>****</t>
  </si>
  <si>
    <t>Profit/(loss) for the period before tax (+/-) (l. 27 + l. 55)</t>
  </si>
  <si>
    <t>R</t>
  </si>
  <si>
    <t>Tax on income (l. 58 + l. 59)</t>
  </si>
  <si>
    <t>R.1</t>
  </si>
  <si>
    <t>- deferred (+/-) (592)</t>
  </si>
  <si>
    <t>Profit/(loss) share transferred to owners' account (+/- 596)</t>
  </si>
  <si>
    <t xml:space="preserve">Net profit/(loss) for the period after tax  (+/-) (l. 56 - l. 57 - l. 60)           </t>
  </si>
  <si>
    <t xml:space="preserve">Profit and Loss account for period ended </t>
  </si>
  <si>
    <t>UZPODv14_2</t>
  </si>
  <si>
    <t xml:space="preserve">Súvaha
Úč POD 1 - 01
</t>
  </si>
  <si>
    <t>SPOLU MAJETOK
r. 02 + r. 33 + r. 74</t>
  </si>
  <si>
    <t>Neobežný majetok r. 03 + r. 11 + r. 21</t>
  </si>
  <si>
    <t>Dlhodobý nehmotný majetok súčet (r. 04 až r. 10)</t>
  </si>
  <si>
    <t>SPOLU MAJETOK r. 02 + r. 33 + r. 74</t>
  </si>
  <si>
    <t>Aktivované náklady na vývoj (012) - /072, 091A/</t>
  </si>
  <si>
    <t>Softvér (013) - /073, 091A/</t>
  </si>
  <si>
    <t>Oceniteľné práva (014) - /074, 091A/</t>
  </si>
  <si>
    <t>Goodwill (015) - /075, 091A/</t>
  </si>
  <si>
    <t>Ostatný dlhodobý nehmotný majetok (019, 01X) - /079, 07X, 091A/</t>
  </si>
  <si>
    <t>Obstarávaný dlhodobý nehmotný majetok
(041) - /093/</t>
  </si>
  <si>
    <t>Poskytnuté preddavky na dlhodobý
nehmotný majetok
(051) - /095A/</t>
  </si>
  <si>
    <t>Dlhodobý hmotný majetok súčet (r. 12 až
r. 20)</t>
  </si>
  <si>
    <t>Stavby (021) - /081, 092A/</t>
  </si>
  <si>
    <t>Samostatné hnuteľné veci a súbory hnuteľných
vecí (022) - /082, 092A/</t>
  </si>
  <si>
    <t>Pestovateľské celky trvalých porastov (025) - /085, 092A/</t>
  </si>
  <si>
    <t>Základné stádo a ťažné zvieratá (026) - /086, 092A/</t>
  </si>
  <si>
    <t>Ostatný dlhodobý hmotný majetok (029, 02X, 032) -/089, 08X, 092A/</t>
  </si>
  <si>
    <t>Opravná položka k nadobudnutému majetku (+/- 097) +/- 098</t>
  </si>
  <si>
    <t>Dlhodobý finančný majetok súčet (r. 22 až
r. 32)</t>
  </si>
  <si>
    <t>Podielové cenné papiere a podiely v prepojených účtovných jednotkách (061A, 062A, 063A) - /096A/</t>
  </si>
  <si>
    <t>Podielové cenné papiere a podiely s podielovou účasťou okrem v prepojených účtovných jednotkách (062A) - /096A/</t>
  </si>
  <si>
    <t xml:space="preserve">Ostatné realizovateľné cenné papiere a podiely (063A) - /096A/ </t>
  </si>
  <si>
    <t>Pôžičky prepojeným účtovným jednotkám (066A) - /096A/</t>
  </si>
  <si>
    <t>Pôžičky v rámci podielovej účasti okrem prepojeným účtovným jednotkám (066A) - /096A/</t>
  </si>
  <si>
    <t>Ostatné pôžičky (067A) - /096A/</t>
  </si>
  <si>
    <t>Dlhové cenné papiere a ostatný dlhodobý finančný majetok (065A, 069A,06XA) - 096A/</t>
  </si>
  <si>
    <t xml:space="preserve">Pôžičky a ostatný dlhodobý finančný majetok so zostatkovou dobou splatnosti najviac jeden rok (066A, 067A, 069A, 06XA) - /096A/ </t>
  </si>
  <si>
    <t>Účty v bankách s dobou viazanosti dlhšou ako jeden rok (22XA)</t>
  </si>
  <si>
    <t>Obstarávaný dlhodobý finančný majetok (043) - /096A/</t>
  </si>
  <si>
    <t>Poskytnuté preddavky na dlhodobý finančný majetok 053) - /095A/</t>
  </si>
  <si>
    <t xml:space="preserve">Obežný majetok r. 34 + r. 41 + r. 53 + r. 66 + r. 71 </t>
  </si>
  <si>
    <t>Zásoby súčet (r. 35 až r. 40)</t>
  </si>
  <si>
    <t>Materiál (112, 119, 11X) - /191, 19X/</t>
  </si>
  <si>
    <t>Nedokončená výroba a polotovary vlastnej výroby (121, 122, 12X) -/192, 193, 19X/</t>
  </si>
  <si>
    <t>Výrobky (123) - /194/</t>
  </si>
  <si>
    <t>Zvieratá (124) - /195/</t>
  </si>
  <si>
    <t>Tovar (132, 133, 13X, 139) - /196, 19X/</t>
  </si>
  <si>
    <t>Poskytnuté preddavky na zásoby (314A) - /391A/</t>
  </si>
  <si>
    <t>Dlhodobé pohľadávky súčet (r. 42 + r. 46 až r. 52)</t>
  </si>
  <si>
    <t>Pohľadávky z obchodného styku súčet (r. 43 až r. 45)</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</si>
  <si>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</si>
  <si>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- 91A/</t>
  </si>
  <si>
    <t>Ostatné pohľadávky z obchodného styku (311A, 312A, 313A, 314A, 315A, 31XA) -
/391A/</t>
  </si>
  <si>
    <t>Ostatné pohľadávky voči prepojeným účtovným jednotkám (351A) - /391A/</t>
  </si>
  <si>
    <t>Ostatné pohľadávky v rámci podielovej účasti okrem pohľadávok voči prepojeným účtovným jednotkám (351A) - /391A/</t>
  </si>
  <si>
    <t>Pohľadávky voči spoločníkom, členom a združeniu (354A, 355A, 358A, 35XA) - 391A/</t>
  </si>
  <si>
    <t>Pohľadávky z derivátových operácií (373A, 376A)</t>
  </si>
  <si>
    <t>Iné pohľadávky (335A, 336A, 33XA, 371A, 374A, 375A, 378A) - /391A/</t>
  </si>
  <si>
    <t>Odložená daňová pohľadávka (481A)</t>
  </si>
  <si>
    <t>Krátkodobé pohľadávky súčet (r. 54 + r. 58 až r. 65)</t>
  </si>
  <si>
    <t xml:space="preserve">Pohľadávky z obchodného styku súčet (r. 55 až r. 57) </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</si>
  <si>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</si>
  <si>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/391A/</t>
  </si>
  <si>
    <t xml:space="preserve">Čistá hodnota zákazky (316A) </t>
  </si>
  <si>
    <t>Ostatné pohľadávky v rámci podielovej účasti okrem pohľadávok voči prepojeným
účtovným jednotkám
(351A) - /391A/</t>
  </si>
  <si>
    <t>Pohľadávky voči spoločníkom, členom a združeniu (354A, 355A, 358A, 35XA, 398A) - /391A/</t>
  </si>
  <si>
    <t>Sociálne poistenie (336A) - /391A/</t>
  </si>
  <si>
    <t>Daňové pohľadávky a dotácie (341, 342, 343, 345, 346, 347) - /391A/</t>
  </si>
  <si>
    <t>Iné pohľadávky (335A, 33XA, 371A, 374A, 375A, 378A)
- /391A/</t>
  </si>
  <si>
    <t>Krátkodobý finančný majetok súčet (r. 67 až r. 70)</t>
  </si>
  <si>
    <t>Krátkodobý finančný majetok v prepojených účtovných jednotkách (251A, 253A, 256A, 257A, 25XA) - /291A, 29XA/</t>
  </si>
  <si>
    <t>Krátkodobý finančný majetok bez krátkodobého finančného majetku  v prepojených účtovných jednotkách (251A, 253A, 256A, 257A, 25XA) - /291A, 29XA/</t>
  </si>
  <si>
    <t>Vlastné akcie a vlastné obchodné podiely (252)</t>
  </si>
  <si>
    <t>Obstarávaný krátkodobý finančný majetok (259, 314A) - /291A/</t>
  </si>
  <si>
    <t>Finančné účty r. 72 + r. 73</t>
  </si>
  <si>
    <t>Peniaze (211, 213, 21X)</t>
  </si>
  <si>
    <t>Účty v bankách (221A, 22X, +/- 261)</t>
  </si>
  <si>
    <t>Časové rozlíšenie súčet (r. 75 až r. 78)</t>
  </si>
  <si>
    <t>Náklady budúcich období dlhodobé (381A, 382A)</t>
  </si>
  <si>
    <t>Náklady budúcich období krátkodobé (381A, 382A)</t>
  </si>
  <si>
    <t>Príjmy budúcich období dlhodobé (385A)</t>
  </si>
  <si>
    <t>Príjmy budúcich období krátkodobé (385A)</t>
  </si>
  <si>
    <t>SPOLU VLASTNÉ IMANIE A ZÁVÄZKY r. 80 + r. 101 + r. 141</t>
  </si>
  <si>
    <t>Vlastné imanie r. 81 + r. 85 + r. 86 + r. 87 + r. 90 + r. 93 + r. 97 + r. 100</t>
  </si>
  <si>
    <t>Základné imanie súčet (r. 82 až r. 84)</t>
  </si>
  <si>
    <t>Zákonné rezervné fondy r. 88 + r. 89</t>
  </si>
  <si>
    <t>Zákonný rezervný fond a nedeliteľný fond (417A, 418, 421A, 422)</t>
  </si>
  <si>
    <t>Rezervný fond na vlastné akcie a vlastné podiely (417A, 421A)</t>
  </si>
  <si>
    <t>Ostatné fondy zo zisku r. 91 + r. 92</t>
  </si>
  <si>
    <t>Štatutárne fondy (423, 42X)</t>
  </si>
  <si>
    <t>Ostatné fondy (427, 42X)</t>
  </si>
  <si>
    <t>Oceňovacie rozdiely z precenenia súčet (r. 94 až r. 96)</t>
  </si>
  <si>
    <t>Oceňovacie rozdiely z precenenia majetku a záväzkov (+/- 414)</t>
  </si>
  <si>
    <t>Oceňovacie rozdiely z precenenia pri zlúčení, splynutí a rozdelení (+/- 416)</t>
  </si>
  <si>
    <t>Výsledok hospodárenia minulých rokov r. 98 + r. 99</t>
  </si>
  <si>
    <t xml:space="preserve">Nerozdelený zisk minulých rokov (428) </t>
  </si>
  <si>
    <t>Záväzky r. 102 + r. 118 + r. 121 + r. 122 + r. 136 + r. 139 + r. 140</t>
  </si>
  <si>
    <t>Dlhodobé záväzky súčet (r. 103 + r. 107 až r. 117)</t>
  </si>
  <si>
    <t>Dlhodobé záväzky z obchodného styku súčet (r. 104 až r. 106)</t>
  </si>
  <si>
    <t>Záväzky z obchodného styku voči prepojeným účtovným jednotkám (321A, 475A, 476A)</t>
  </si>
  <si>
    <t>Záväzky z obchodného styku v rámci podielovej účasti okrem záväzkov voči prepojeným
účtovným jednotkám (321A, 475A, 476A)</t>
  </si>
  <si>
    <t>Ostatné záväzky z obchodného styku (321A, 475A, 476A)</t>
  </si>
  <si>
    <t>Ostatné záväzky voči prepojeným účtovným jednotkám (471A, 47XA)</t>
  </si>
  <si>
    <t>Ostatné záväzky v rámci podielovej účasti okrem záväzkov voči prepojeným čtovným
jednotkám (471A, 47XA)</t>
  </si>
  <si>
    <t>Ostatné dlhodobé záväzky (479A, 47XA)</t>
  </si>
  <si>
    <t>Vydané dlhopisy (473A/-/255A)</t>
  </si>
  <si>
    <t>Iné dlhodobé záväzky (336A, 372A, 474A, 47XA)</t>
  </si>
  <si>
    <t>Dlhodobé záväzky z derivátových operácií (373A, 377A)</t>
  </si>
  <si>
    <t>Dlhodobé rezervy r. 119 + r. 120</t>
  </si>
  <si>
    <t>Zákonné rezervy (451A)</t>
  </si>
  <si>
    <t>Ostatné rezervy (459A, 45XA)</t>
  </si>
  <si>
    <t>Dlhodobé bankové úvery (461A, 46XA)</t>
  </si>
  <si>
    <t>Záväzky z obchodného styku súčet (r. 124 až r. 126)</t>
  </si>
  <si>
    <t>Záväzky z obchodného styku voči prepojeným účtovným jednotkám (321A, 322A, 324A, 325A, 326A, 32XA, 475A, 476A, 478A, 47XA)</t>
  </si>
  <si>
    <t>Záväzky z obchodného styku v rámci podielovej účasti okrem záväzkov voči prepojeným účtovným jednotkám (321A, 322A, 324A, 325A, 326A, 32XA, 475A, 476A, 478A, 47XA)</t>
  </si>
  <si>
    <t>Ostatné záväzky z obchodného styku (321A, 322A, 324A, 325A, 326A, 32XA,
475A, 476A, 478A, 47XA)</t>
  </si>
  <si>
    <t>Ostatné záväzky voči prepojeným účtovným jednotkám (361A, 36XA, 471A, 47XA)</t>
  </si>
  <si>
    <t>Ostatné záväzky v rámci podielovej účasti okrem záväzkov voči prepojeným účtovným jednotkám (361A, 36XA, 471A, 47XA)</t>
  </si>
  <si>
    <t>Záväzky voči spoločníkom a združeniu (364, 365, 366, 367, 368, 398A, 478A, 479A)</t>
  </si>
  <si>
    <t>Záväzky zo sociálneho poistenia (336A)</t>
  </si>
  <si>
    <t>Daňové záväzky a dotácie (341, 342, 343, 345, 346, 347, 34X)</t>
  </si>
  <si>
    <t>Záväzky z derivátových operácií (373A, 377A)</t>
  </si>
  <si>
    <t>Iné záväzky (372A, 379A, 474A, 475A, 479A, 47XA)</t>
  </si>
  <si>
    <t>Krátkodobé rezervy r. 137 + r. 138</t>
  </si>
  <si>
    <t>Zákonné rezervy (323A, 451A)</t>
  </si>
  <si>
    <t>Ostatné rezervy (323A, 32X, 459A, 45XA)</t>
  </si>
  <si>
    <t>Bežné bankové úvery (221A, 231, 232, 23X, 461A, 46XA)</t>
  </si>
  <si>
    <t>Časové rozlíšenie súčet (r. 142 až r. 145)</t>
  </si>
  <si>
    <t>Výnosy budúcich období dlhodobé 144 (384A)</t>
  </si>
  <si>
    <t>Výnosy budúcich období krátkodobé 145 (384A)</t>
  </si>
  <si>
    <t>Čistý obrat (časť účt. tr. 6 podľa zákona)</t>
  </si>
  <si>
    <t>Výnosy z hospodárskej činnosti spolu súčet (r. 03 až r. 09)</t>
  </si>
  <si>
    <t>Tržby z predaja tovaru (604, 607)</t>
  </si>
  <si>
    <t>Tržby z predaja vlastných výrobkov (601)</t>
  </si>
  <si>
    <t>Tržby z predaja služieb (602, 606)</t>
  </si>
  <si>
    <t>Zmeny stavu vnútroorganizačných zásob (+/-) (účtová skupina 61)</t>
  </si>
  <si>
    <t>Aktivácia (účtová skupina 62)</t>
  </si>
  <si>
    <t>Tržby z predaja dlhodobého nehmotného majetku, dlhodobého hmotného majetku
 a materiálu (641, 642)</t>
  </si>
  <si>
    <t>Ostatné výnosy z hospodárskej činnosti
(644, 645, 646, 648, 655, 657)</t>
  </si>
  <si>
    <t>Náklady na hospodársku činnosť spolu
r. 11 + r. 12 + r. 13 + r.14 + r. 15 + r. 20 + r. 21 + r. 24 + r. 25 + r. 26</t>
  </si>
  <si>
    <t>Náklady vynaložené na obstaranie
predaného tovaru (504, 507)</t>
  </si>
  <si>
    <t>Spotreba materiálu, energie a ostatných
neskladovateľných dodávok (501, 502, 503)</t>
  </si>
  <si>
    <t>Opravné položky k zásobám (+/-) (505)</t>
  </si>
  <si>
    <t>Osobné náklady (r. 16 až r. 19)</t>
  </si>
  <si>
    <t>Odmeny členom orgánov spoločnosti a
družstva (523)</t>
  </si>
  <si>
    <t>Náklady na sociálne poistenie
(524, 525, 526)</t>
  </si>
  <si>
    <t>Odpisy a opravné položky k dlhodobému
nehmotnému majetku a dlhodobému
hmotnému majetku (r. 22 + r. 23)</t>
  </si>
  <si>
    <t>Odpisy dlhodobého nehmotného majetku
a dlhodobého hmotného majetku (551)</t>
  </si>
  <si>
    <t>Opravné položky k dlhodobému
nehmotnému majetku a dlhodobému
hmotnému majetku (+/-) (553)</t>
  </si>
  <si>
    <t>Zostatková cena predaného dlhodobého
majetku a predaného materiálu (541, 542)</t>
  </si>
  <si>
    <t>Opravné položky k pohľadávkam (+/-) (547)</t>
  </si>
  <si>
    <t>Ostatné náklady na hospodársku činnosť
(543, 544, 545, 546, 548, 549, 555, 557)</t>
  </si>
  <si>
    <t>Výsledok hospodárenia z hospodárskej
činnosti (+/-) (r. 02 - r. 10)</t>
  </si>
  <si>
    <t>Pridaná hodnota (r. 03 + r. 04 + r. 05 +
r. 06 + r. 07) - (r. 11 + r. 12 + r. 13 + r. 14)</t>
  </si>
  <si>
    <t>Výnosy z finančnej činnosti spolu r. 30
+ r. 31 + r. 35 + r. 39 + r. 42 + r. 43 + r. 44</t>
  </si>
  <si>
    <t>Tržby z predaja cenných papierov a
podielov (661)</t>
  </si>
  <si>
    <t>Výnosy z dlhodobého finančného majetku
súčet (r. 32 až r. 34)</t>
  </si>
  <si>
    <t>Výnosy z cenných papierov a podielov
od prepojených účtovných jednotiek (665A)</t>
  </si>
  <si>
    <t>Výnosy z cenných papierov a podielov
v podielovej účasti okrem výnosov
prepojených účtovných jednotiek (665A)</t>
  </si>
  <si>
    <t>Ostatné výnosy z cenných papierov a
podielov (665A)</t>
  </si>
  <si>
    <t>Výnosy z krátkodobého finančného majetku
súčet (r. 36 až r. 38)</t>
  </si>
  <si>
    <t>Výnosy z krátkodobého finančného majetku
od prepojených účtovných jednotiek (666A)</t>
  </si>
  <si>
    <t>Výnosy z krátkodobého finančného majetku
v podielovej účasti okrem výnosov
prepojených účtovných jednotiek (666A)</t>
  </si>
  <si>
    <t>Ostatné výnosy z krátkodobého finančného
majetku (666A)</t>
  </si>
  <si>
    <t>Výnosové úroky (r. 40 + r. 41)</t>
  </si>
  <si>
    <t>Výnosové úroky od prepojených
účtovných jednotiek (662A)</t>
  </si>
  <si>
    <t>Ostatné výnosové úroky (662A)</t>
  </si>
  <si>
    <t>Výnosy z precenenia cenných papierov a
výnosy z derivátových operácií (664, 667)</t>
  </si>
  <si>
    <t>Náklady na finančnú činnosť spolu r. 46
+ r. 47 + r. 48 + r. 49 + r. 52 + r. 53 + r. 54</t>
  </si>
  <si>
    <t>Náklady na krátkodobý finančný majetok
(566)</t>
  </si>
  <si>
    <t>Opravné položky k finančnému majetku
(+/-) (565)</t>
  </si>
  <si>
    <t>Nákladové úroky (r. 50 + r. 51)</t>
  </si>
  <si>
    <t>Nákladové úroky pre prepojené účtovné
jednotky (562A)</t>
  </si>
  <si>
    <t>Ostatné nákladové úroky (562A)</t>
  </si>
  <si>
    <t>Náklady na precenenie cenných papierov a
náklady na derivátové operácie (564, 567)</t>
  </si>
  <si>
    <t>Ostatné náklady na finančnú činnosť
(568, 569)</t>
  </si>
  <si>
    <t>Výsledok hospodárenia z finančnej
činnosti (+/-) (r. 29 - r. 45)</t>
  </si>
  <si>
    <t>Výsledok hospodárenia za účtovné
obdobie pred zdanením (+/-) (r. 27 + r. 55)</t>
  </si>
  <si>
    <t>Daň z príjmov (r. 58 + r. 59)</t>
  </si>
  <si>
    <t>Daň z príjmov splatná (591, 595)</t>
  </si>
  <si>
    <t>Daň z príjmov odložená (+/-) (592)</t>
  </si>
  <si>
    <t>Prevod podielov na výsledku hospodárenia
spoločníkom (+/- 596)</t>
  </si>
  <si>
    <t>Výsledok hospodárenia za účtovné
obdobie po zdanení (+/-)
(r. 56 - r. 57 - r. 60)</t>
  </si>
  <si>
    <t>Krátkodobé záväzky súčet (r. 123 + r. 127 až r. 135)</t>
  </si>
  <si>
    <t xml:space="preserve">Výkaz ziskov a strát
Úč POD 2 - 01
</t>
  </si>
  <si>
    <t>xx</t>
  </si>
  <si>
    <t>Accounting unit</t>
  </si>
  <si>
    <t>Interim</t>
  </si>
  <si>
    <t>Income statement (Úč POD 2-01)</t>
  </si>
  <si>
    <t>Notes (Úč POD 3-01)</t>
  </si>
  <si>
    <t>(in full EUR)</t>
  </si>
  <si>
    <t>(in full EUR or EUR cents)</t>
  </si>
  <si>
    <t>Stat.of financial position (Úč POD 1-01)</t>
  </si>
  <si>
    <t>Indication of the commercial register and registration number of the company</t>
  </si>
  <si>
    <t>Signature of the statutory board or statutory board member or signature of the natural person, which is an accounting entity:</t>
  </si>
  <si>
    <t>Enclosed components of the financial statements</t>
  </si>
  <si>
    <t xml:space="preserve">Balance sheet
Úč POD 1 - 01
</t>
  </si>
  <si>
    <t>TIN</t>
  </si>
  <si>
    <t>ID number</t>
  </si>
  <si>
    <t>Income Statement Úč POD 1 - 01</t>
  </si>
  <si>
    <t>za rok končiaci: 31.12.2014</t>
  </si>
  <si>
    <t xml:space="preserve">Income Statement
Úč POD 2 - 01
</t>
  </si>
  <si>
    <t>ID</t>
  </si>
  <si>
    <t>Jahresrechnung</t>
  </si>
  <si>
    <t>Unternehmer in doppelte Buchführung</t>
  </si>
  <si>
    <t>durchgehend</t>
  </si>
  <si>
    <t>Buchführungseinheit</t>
  </si>
  <si>
    <t>klein</t>
  </si>
  <si>
    <t>gross</t>
  </si>
  <si>
    <t>Anbauteil des Jahresabschlusses</t>
  </si>
  <si>
    <t>Bilanz (Úč POD 1-01)</t>
  </si>
  <si>
    <t>Gewinn und Verlustrechnung (Úč POD 2-01)</t>
  </si>
  <si>
    <t>Aufzeichnungen(Úč POD 3-01)</t>
  </si>
  <si>
    <t>(im gesamten Euro)</t>
  </si>
  <si>
    <t>(im gesamten Euro oder Eurocents)</t>
  </si>
  <si>
    <t>Angabe des Handelsregisters und der Registriernummer des Unternehmens</t>
  </si>
  <si>
    <t>Unterschrift des statutarischen Organs des Unternehmens und Geschäftsführer des Unternehmens oder physische Unterschrift der Person, die die Abrechnungseinheit ist:</t>
  </si>
  <si>
    <t xml:space="preserve">Bilanz
Úč POD 1 - 01
</t>
  </si>
  <si>
    <t>Aktiva Gesamt Z. 002 +  033 +  074</t>
  </si>
  <si>
    <t>Finanzanlagen (Z. 022 bis 032)</t>
  </si>
  <si>
    <t xml:space="preserve">Umlaufvermögen r. 34 + r. 41 + r. 53 + r. 66 + r. 71 </t>
  </si>
  <si>
    <t>Vorräte (r. 35 až r. 40)</t>
  </si>
  <si>
    <t>Roh-, Hilfs- und Betriebsstoffe (112, 119, 11X) - /191, 19X/</t>
  </si>
  <si>
    <t>Unfertige Erzeugnisse und Halbfabrikate (121, 122, 12X) -/192, 193, 19X/</t>
  </si>
  <si>
    <t>Fertige Erzeugnisse (123) - /194/</t>
  </si>
  <si>
    <t>Tiere (124) - /195/</t>
  </si>
  <si>
    <t>Waren (132, 133, 13X, 139) - /196, 19X/</t>
  </si>
  <si>
    <t>Geleistete Anzahlungen auf Vorräte  (314A) - /391A/</t>
  </si>
  <si>
    <t>Langfristige Forderungen (042 + 046 bis 052)</t>
  </si>
  <si>
    <t>Forderungen aus Lieferungen und Leistungen (043 bis 045)</t>
  </si>
  <si>
    <t>Kurzfristige Forderungen (054 + 058 bis 065)</t>
  </si>
  <si>
    <t xml:space="preserve">Forderungen aus Lieferungen und Leistungen (055 bis 057) </t>
  </si>
  <si>
    <t>Finanzkonten 072 + 073</t>
  </si>
  <si>
    <t>Bankguthaben (221A, 22X, +/- 261)</t>
  </si>
  <si>
    <t>Rechnungsabgrenzung   (075 bis 078)</t>
  </si>
  <si>
    <t>Langfristige Aufwendungen künftiger Perioden (381A, 382A)</t>
  </si>
  <si>
    <t>Kurzfristige Aufwendungen künftiger Perioden(381A, 382A)</t>
  </si>
  <si>
    <t>Langfristige Einnahmen künftiger Perioden(385A)</t>
  </si>
  <si>
    <t>Kurzfristige Einnahmen künftiger Perioden(385A)</t>
  </si>
  <si>
    <t>Summe Passiva 080 + 101 + 141</t>
  </si>
  <si>
    <t>Eigenkapital 081 + 085 + 086 +  087 + 090 + 093 + 097 + 100</t>
  </si>
  <si>
    <t>Grund-/Stammkapital (082 bis 084)</t>
  </si>
  <si>
    <t>Grund-/Stammkapital (411 oder +/- 491)</t>
  </si>
  <si>
    <t>Emmissionsagio  (412)</t>
  </si>
  <si>
    <t>Ergebnisvortrag  098 + 099</t>
  </si>
  <si>
    <t>Ergebnis der laufenden Berichtsperiode /+-/ 001 - (081 + 085 + 086
+ 087 + 090 + 093 + 097 + 101 + 41)</t>
  </si>
  <si>
    <t>Verbindlichkeiten 102 + 118 + 121 + 122 + 136 + 139 + 140</t>
  </si>
  <si>
    <t>Langfristige Verbindlichkeiten (103 + 107 až 117)</t>
  </si>
  <si>
    <t xml:space="preserve">G. und V.rechnung
Úč POD 2 - 01
</t>
  </si>
  <si>
    <t>FINANCIAL STATEMENTS</t>
  </si>
  <si>
    <t>of entrepreneurs in double-entry accounting</t>
  </si>
  <si>
    <t xml:space="preserve">Pozemky (031) - /092A/ </t>
  </si>
  <si>
    <t>Výsledok hospodárenia za účtovné obdobie po zdanení /+-/ r. 01 - (r. 81 + r. 85 + r. 86
+ r. 87 + r. 90 + r. 93 + r. 97 + r. 101 + r. 141)</t>
  </si>
  <si>
    <t xml:space="preserve">Other non-current tangible assets (029, 02X, 032) -/089, 08X, 092A
</t>
  </si>
  <si>
    <t>Obstarávaný dlhodobý hmotný majetok (042) - /094/</t>
  </si>
  <si>
    <t>Poskytnuté preddavky na dlhodobý hmotný majetok (052) - /095A/</t>
  </si>
  <si>
    <t>Dlhové cenné papiere a ostatný dlhodobý finančný majetok (065A, 069A,06XA) - /096A/</t>
  </si>
  <si>
    <t>Pohľadávky voči spoločníkom, členom a združeniu (354A, 355A, 358A, 35XA) - /391A/</t>
  </si>
  <si>
    <t>Oceňovací rozdiel k nadobudnutému majetku vo výške _______________ EUR vznikol nadobudnutím _______ v roku ____. Do nákladov, resp. výnosov bol v roku 2014 a 2013 zaúčtovaný odpis oceňovacieho rozdielu k nadobudnutému  majetku vo výške ______ EUR a ______ EUR.</t>
  </si>
  <si>
    <t>Trade receivables from connected entitites (311A,312A,313A,314A,315A,31XA) - /391A/</t>
  </si>
  <si>
    <t>Trade receivables within group except for receivables from connected entities (311A,312A,313A,314A,315A,31XA) - /391A/</t>
  </si>
  <si>
    <t>Members of the statutory bodies as at 31 December 2014 were as follows:</t>
  </si>
  <si>
    <t>The following/No significant changes were made to the Commercial Register entry in 2014. (If applicable, please specify.)</t>
  </si>
  <si>
    <t>The financial statements for the year ended 31 December 2013 were approved by the Company’s General Meeting on DD/MM/YYYY.</t>
  </si>
  <si>
    <t>The accounting policies and methods applied by the Company in preparing the 2014 and 2013 financial statements were as follows:  (Specify changes, if any.)</t>
  </si>
  <si>
    <t>In 2014 and 2013, the Company received, for no consideration, non-current intangible assets of EUR _____ and EUR_____ , respectively.</t>
  </si>
  <si>
    <t>The gain or loss on revaluation of acquired property of EUR ____ arose from the acquisition of ____ in year____. A depreciation charge in respect of this adjustment to acquired property of EUR ___ and EUR ___ was expensed or recognized against income, as appropriate, in 2014 and 2013, respectively.</t>
  </si>
  <si>
    <t>In 2014 and 2013, the Company received, for no consideration, non-current tangible assets of EUR _____ and EUR _____, respectively.</t>
  </si>
  <si>
    <t>Certain non-current tangible assets (___, ___, etc.) were no longer in use or were being held for sale or modernization. These assets were at cost of EUR ___ and EUR ___ [if material, give a method of replacement cost calculation], with accumulated depreciation of EUR ___ and EUR ___ as at 31 December 2014 and 2013.</t>
  </si>
  <si>
    <t>Non-current financial assets with a net book value of EUR _____ as at 31 December 2014 and 2013 were pledged as security for a loan from _________ bank, a. s. (Note X).</t>
  </si>
  <si>
    <t>In 2014 and 2013, the Company made provisions for doubtful debts description of provisioning.</t>
  </si>
  <si>
    <t>In addition, the Company wrote off receivables of EUR _____ and EUR ____ in 2014 and 2013 respectively, due to their non-collectability, cancellation of bankruptcy proceedings, failure to meet claims in bankruptcy proceedings, etc. (if material).</t>
  </si>
  <si>
    <t xml:space="preserve">The Company has an overdraft facility in _____, which allows it to draw down up to EUR _____. As at 31 December 2014 and 2013, the drawn element of the overdraft was EUR _____ and EUR _____ , respectively, and is shown as a short-term bank loan in the accompanying balance sheet (Note X). </t>
  </si>
  <si>
    <t xml:space="preserve">As at 31 December 2014 and 2013, the Company acquired / held _____ and _____ own shares at cost of EUR ______   and EUR ____ , respectively, for the purpose of / due to the (description of reason). </t>
  </si>
  <si>
    <t>2014 and subsequent years</t>
  </si>
  <si>
    <t xml:space="preserve">The Company entered into several derivative contracts and classifies derivatives either as held for trading or as hedging derivatives. As at 31 December 2014 and 2013, the derivatives were revalued to their fair value, with the positive or negative fair values of derivatives being included in other receivables or other liabilities. </t>
  </si>
  <si>
    <t>Information on assets leased under finance lease prior to 1 January 2004, as at 31 December 2014 and 31 December 2013</t>
  </si>
  <si>
    <t>Information on assets leased under operating lease as at 31 December 2014 and 31 December 2013</t>
  </si>
  <si>
    <t>The Company has entered into a contract for the construction of _________ at a total cost of EUR ______, which will be financed from the Company’s own / borrowed resources (31 December 2013: EUR ____).</t>
  </si>
  <si>
    <t>Government subsidies received for maintaining the Company’s operations, included in the Company’s revenues, were EUR ______  and EUR  ______  in 2014 and 2013, respectively.</t>
  </si>
  <si>
    <t>The Company’s General Meeting of Owners / Shareholders resolved on a share capital increase of EUR _____ as at _____________. Other receivables from subscription as at 31 December 2014 and 2013 are reflected as an asset on the accompanying balance sheet and are due on _________.</t>
  </si>
  <si>
    <t xml:space="preserve">The General Meetings held on DD/MM/ 2014 and DD/MM 2013 approved profit distribution / loss settlement for 2013 and 2012. </t>
  </si>
  <si>
    <t>Following the Resolution of the General Meeting, the Company paid dividends of EUR ___________ per share totalling EUR ______ thousand. In 2013 and 2012, the Company paid dividends of EUR ___________ per share totalling EUR  _____ , and EUR  ________ , respectively. /The Annual General Meeting of the Company resolved not to pay dividends from the 2013 profit. In 2012, the Company paid dividends of EUR ___________ per share totalling EUR _____. / The Annual General Meeting of the Company resolved not to pay dividends from the 2013 and 2012 profit.</t>
  </si>
  <si>
    <t xml:space="preserve">Earnings per share/share in registered capital represent EUR _________ and EUR _________ for 2014 and 2013, respectively.  </t>
  </si>
  <si>
    <t>No events occurred subsequent to 31 December 2014 that might have a material effect on the fair presentation of the matters disclosed in these financial statements.</t>
  </si>
  <si>
    <t xml:space="preserve">§ 2 sa dopĺňa odsekom 8, ktorý znie: </t>
  </si>
  <si>
    <t xml:space="preserve">„(8) Na účely vykazovania v súvahe a vo výkaze ziskov a strát sa rozumie 2 </t>
  </si>
  <si>
    <t xml:space="preserve">a) materskou účtovnou jednotkou účtovná jednotka, ktorá má rozhodujúci vplyv v jednom alebo vo viacerých dcérskych účtovných jednotkách, pričom rozhodujúci vplyv sa posudzuje podľa § 22 ods. 3 zákona, </t>
  </si>
  <si>
    <t xml:space="preserve">b) dcérskou účtovnou jednotkou účtovná jednotka, v ktorej má iná účtovná jednotka rozhodujúci vplyv a to vrátane každej dcérskej účtovnej jednotky konečnej materskej účtovnej jednotky, </t>
  </si>
  <si>
    <t xml:space="preserve">c) skupinou materská účtovná jednotka a všetky jej dcérske účtovné jednotky, </t>
  </si>
  <si>
    <t xml:space="preserve">d) prepojenými účtovnými jednotkami dve alebo viaceré účtovné jednotky v rámci skupiny, </t>
  </si>
  <si>
    <t xml:space="preserve">e) podielovou účasťou existencia aspoň 20% podielu na hlasovacích právach v inej účtovnej jednotke, </t>
  </si>
  <si>
    <t xml:space="preserve">f) pridruženou účtovnou jednotkou účtovná jednotka, v ktorej má podielovú účasť iná účtovná jednotka a táto </t>
  </si>
  <si>
    <t xml:space="preserve">iná účtovná jednotka má podstatný vplyv podľa § 27 ods. 1 písm. a) zákona.“. </t>
  </si>
  <si>
    <t>Investment in connected entities (061A,062A,063A) - 096A</t>
  </si>
  <si>
    <t>Investment in group except for connected entities (062A) - 096A</t>
  </si>
  <si>
    <t>Loans to connected entities (066A) - /096A</t>
  </si>
  <si>
    <t>Loans to  group except for connected entities (066A) - /096A</t>
  </si>
  <si>
    <t>Other receivables from connected entities (351A) - 391A</t>
  </si>
  <si>
    <t>Other receivables from group except from connected entities (351A) - 391A</t>
  </si>
  <si>
    <t>Current financial assets within connected entities (251A,253A,256A,257A,25XA) - /291A, 29XA/</t>
  </si>
  <si>
    <t>Current financial assets outside connected entities (251A,253A,256A,257A,25XA) - /291A, 29XA/</t>
  </si>
  <si>
    <t>Trade payables to connected entities (321A, 475A, 476A)</t>
  </si>
  <si>
    <t>Trade payables to group except for connected entities (321A, 475A, 476A)</t>
  </si>
  <si>
    <t>Other long-term liabilities to connected entities (471A, 47XA)</t>
  </si>
  <si>
    <t>Other long-term liabilities within group except for connected entities (471A, 47XA)</t>
  </si>
  <si>
    <t>Trade payables to connected entities (321A, 322A, 324A, 325A, 326A, 32XA, 475A, 476A, 478A, 47XA)</t>
  </si>
  <si>
    <t>Trade payables to group except for connected entities (321A, 322A, 324A, 325A, 326A, 32XA, 475A, 476A, 478A, 47XA)</t>
  </si>
  <si>
    <t>Payables to connected entities (361A, 36XA, 471A, 47XA)</t>
  </si>
  <si>
    <t>Other liabilities within group except for connected entities (361A, 36XA, 471A, 47XA)</t>
  </si>
  <si>
    <t>Income from investments in connected entities (665A)</t>
  </si>
  <si>
    <t>Income from investments in group except for connected entities (665A)</t>
  </si>
  <si>
    <t>Income from investments in connected entities (666A)</t>
  </si>
  <si>
    <t>Income from investments in group except for connected entities (666A)</t>
  </si>
  <si>
    <t>Interest income from from connected entities (662A)</t>
  </si>
  <si>
    <t>Interest expense to connected entities (562A)</t>
  </si>
  <si>
    <t>Poznámky Úč POD 3 - 01</t>
  </si>
  <si>
    <t>Notes Úč POD 3 - 01</t>
  </si>
  <si>
    <t>The structure of the balance sheet and income statement changed as at 31 December 2014. The change required the reclassification of items included in the prior reporting period to satisfy the new format. 
The change has no effect on profit for the current accounting period or the result of previous years.</t>
  </si>
  <si>
    <t>23.     INFORMÁCIE O ZMENÁCH VLASTNÉHO IMANIA</t>
  </si>
  <si>
    <r>
      <t>25.     </t>
    </r>
    <r>
      <rPr>
        <b/>
        <u/>
        <sz val="10"/>
        <color theme="1"/>
        <rFont val="Arial"/>
        <family val="2"/>
        <charset val="238"/>
      </rPr>
      <t>VÝZNAMNÉ UDALOSTI, KTORÉ NASTALI PO DNI, KU KTORÉMU SA ZOSTAVUJE ÚČTOVNÁ ZÁVIERKA</t>
    </r>
  </si>
  <si>
    <r>
      <t>22.     </t>
    </r>
    <r>
      <rPr>
        <b/>
        <u/>
        <sz val="10"/>
        <color theme="1"/>
        <rFont val="Arial"/>
        <family val="2"/>
        <charset val="238"/>
      </rPr>
      <t>RELATED PARTY INFORMATION</t>
    </r>
  </si>
  <si>
    <t>23.     INFORMATION ON CHANGES IN EQUITY</t>
  </si>
  <si>
    <r>
      <t>24.     </t>
    </r>
    <r>
      <rPr>
        <b/>
        <u/>
        <sz val="10"/>
        <color theme="1"/>
        <rFont val="Arial"/>
        <family val="2"/>
        <charset val="238"/>
      </rPr>
      <t>CASH FLOW STATEMENT</t>
    </r>
  </si>
  <si>
    <r>
      <t>25.     </t>
    </r>
    <r>
      <rPr>
        <b/>
        <u/>
        <sz val="10"/>
        <color theme="1"/>
        <rFont val="Arial"/>
        <family val="2"/>
        <charset val="238"/>
      </rPr>
      <t>SUBSEQUENT EVENTS</t>
    </r>
  </si>
  <si>
    <t>TOTAL ASSETS l. 002 + l. 030
+ l. 074</t>
  </si>
  <si>
    <t>Non-current tangible assets  total (l. 012 to l. 020)</t>
  </si>
  <si>
    <t xml:space="preserve">Non-current financial assets  total (l. 022 to l. 032) </t>
  </si>
  <si>
    <t>Loans and other non-current financial assets with maturity up to one year (066A, 067A, 069A, 06XA) - /096A/</t>
  </si>
  <si>
    <t>Current assets l. 034 + l. 041 + l. 053 + l. 066 + l. 071</t>
  </si>
  <si>
    <t>Inventory total (l. 035 to l. 040)</t>
  </si>
  <si>
    <t>Merchandise (132,133,13X,139) -/196,19X/</t>
  </si>
  <si>
    <t>Long-term receivables total (l. 042 + l. 046 to l. 052)</t>
  </si>
  <si>
    <t>Trade receivables (l. 043 to l. 045)</t>
  </si>
  <si>
    <t>Trade receivables from connected entitites (311A, 312A, 313A, 314A, 315A, 31XA) - /391A/</t>
  </si>
  <si>
    <t>Trade receivables within group except for receivables from connected entities (311A, 312A, 313A, 314A, 315A, 31XA) - /391A/</t>
  </si>
  <si>
    <t>Other trade receivables (311A, 312A, 313A, 314A, 315A, 31XA) - /391A/</t>
  </si>
  <si>
    <t>Receivables from derivative operations (373A, 376A)</t>
  </si>
  <si>
    <t>Short-term receivables  total (l. 054 + l. 058 to l. 065)</t>
  </si>
  <si>
    <t>Trade receivables (l. 055 to l. 057)</t>
  </si>
  <si>
    <t>Current financial assets total (l. 067 to l. 070)</t>
  </si>
  <si>
    <t>Current financial assets within connected entities (251A, 253A, 256A, 257A, 25XA) - /291A, 29XA/</t>
  </si>
  <si>
    <t>Current financial assets outside connected entities (251A, 253A, 256A, 257A, 25XA) - /291A, 29XA/</t>
  </si>
  <si>
    <t>Financial assets total (l. 072 to l. 073)</t>
  </si>
  <si>
    <t>Accruals and prepayments  total l. 075 and l. 078</t>
  </si>
  <si>
    <t>Shareholders' equity l. 081+ l. 085+ l. 086 + l. 087+ l. 090 + l. 093 + l. 097 +  l. 100</t>
  </si>
  <si>
    <t>Registered capital total (l. 082 to l. 084)</t>
  </si>
  <si>
    <t>Retained earnings l. 098+ l. 099</t>
  </si>
  <si>
    <t>Profit or loss from current period /+-/ l. 001 - (l. 081 + l. 085 + l. 086 + l. 087 + l. 090 + l. 093 + l. 097 + l. 101 + l. 141)</t>
  </si>
  <si>
    <t>Liabilities l. 102 + l. 118 + l. 121 + l. 122 + l. 136 + l. 139 + l. 140</t>
  </si>
  <si>
    <t>Non-current liabilities total (l. 103 + l. 107 to l. 117)</t>
  </si>
  <si>
    <t>Non-current trade liabilities total (l. 104 to l. 106)</t>
  </si>
  <si>
    <t>Non-current provisions total (l. 119 to l. 120)</t>
  </si>
  <si>
    <t>Other short term provisions (323, 32X, 459A, 45XA)</t>
  </si>
  <si>
    <t>Accruals and deferred income - total (l. 142 to l. 145)</t>
  </si>
  <si>
    <t>Non-current intangible assets  total (l. 004 to l. 010)</t>
  </si>
  <si>
    <t>Unused tax credits and other tax credits available for carry-forwards, which can be offset against taxable profits in future periods.</t>
  </si>
  <si>
    <t>Depreciation of and provisions for non-current tangible and intangible assets (l. 22 + l. 23)</t>
  </si>
  <si>
    <t>Provisions for non-current tangible and intangible assets (+/-) (553)</t>
  </si>
  <si>
    <t>Creation and release of provisions for receivables (+/-547)</t>
  </si>
  <si>
    <t>Creation and release of provisions for financial assets (+/-) (565)</t>
  </si>
  <si>
    <t xml:space="preserve">Own work capitalized (acc. group 62)     </t>
  </si>
  <si>
    <t>Non cash transactions influencing profit/loss from ordinary activities before taxation (sum of A.1.1. to A.1.13) (+/-)</t>
  </si>
  <si>
    <t>EKVIA s.r.o.</t>
  </si>
  <si>
    <t>31426085</t>
  </si>
  <si>
    <t>Priemyselná</t>
  </si>
  <si>
    <t>94901</t>
  </si>
  <si>
    <t>NITRA</t>
  </si>
  <si>
    <t>ucto@ekvia.sk</t>
  </si>
  <si>
    <t>Obchodný register Okr. Súdu Nitra,    odd. Sro,  vl. 1140/N</t>
  </si>
  <si>
    <t>KaKa Aktiebolak</t>
  </si>
  <si>
    <t>Ing. Emil Kviatkovský</t>
  </si>
  <si>
    <t>JUDr. Anna Kviatkovská</t>
  </si>
  <si>
    <t>Ing. Emil Kviatkovský ml.</t>
  </si>
  <si>
    <t>Anna Maškarová</t>
  </si>
  <si>
    <t>Ulf Thore Svensson</t>
  </si>
  <si>
    <t>Konateľ</t>
  </si>
  <si>
    <t>4 až 6</t>
  </si>
  <si>
    <t>rôzna</t>
  </si>
  <si>
    <t>25 až 16</t>
  </si>
  <si>
    <t>lineárna</t>
  </si>
  <si>
    <t>jednorázový odpis</t>
  </si>
  <si>
    <t>náklady na výskum vo výške 0,00 EUR,</t>
  </si>
  <si>
    <t>neaktivované náklady na vývoj vo výške 0,00 EUR,</t>
  </si>
  <si>
    <t>aktivované náklady na vývoj vo výške 0,00 EUR.</t>
  </si>
  <si>
    <t>V roku 2015 a 2014 spoločnosť získala bezodplatne dlhodobý hmotný majetok vo výške __ EUR a _______ EUR.</t>
  </si>
  <si>
    <t>Z dlhodobého hmotného majetku spoločnosti k 31. decembru 2015 a 31. decembru 2014 sa určité položky (____, atď.) v obstarávacej cene (v prípade, že je významné, uviesť spôsob stanovenia reprodukčnej obstarávacej ceny) ___ EUR a ___  EUR a s oprávkami v hodnote ___  EUR a ___  EUR nepoužívali alebo boli určené  na predaj alebo na rekonštrukciu.</t>
  </si>
  <si>
    <t>Na dlhodobý finančný majetok k 31. decembru 2015 a 31. decembru 2014 v zostatkovej hodnote ___ EUR bolo zriadené záložné právo  na krytie úveru od ___ banky, a.s. (poznámka doplniť číslo).</t>
  </si>
  <si>
    <t xml:space="preserve">K 31. decembru 2015 a 31. decembru 2014 spoločnosť nadobudla/vlastnila  ________ ks vlastných akcií v cene ____ EUR a ____ ks v cene _____ EUR za účelom / z dôvodu (popis dôvodu.) </t>
  </si>
  <si>
    <t xml:space="preserve">Spoločnosť má uzavreté zmluvy o derivátoch, ktoré člení na deriváty určené na obchodovanie a zabezpečovacie deriváty. K  31.decembru 2015 a 2014 spoločnosť precenila deriváty na reálnu hodnotu a kladné, resp. záporné reálne hodnoty derivátov sú vykázané v iných pohľadávkach, resp. v iných záväzkoch. </t>
  </si>
  <si>
    <t>Na nevyčerpané dovolenky</t>
  </si>
  <si>
    <t>Na audit</t>
  </si>
  <si>
    <t>Odmeny</t>
  </si>
  <si>
    <t>SR</t>
  </si>
  <si>
    <t>Export do EU</t>
  </si>
  <si>
    <t>Ostatné významné položky nákladov za poskytnuté služby , z toho:</t>
  </si>
  <si>
    <t>Preprava odberateľom</t>
  </si>
  <si>
    <t>Úroky</t>
  </si>
  <si>
    <t>Bankové poplatky</t>
  </si>
  <si>
    <t>Kaka Aktiebolag, Kastanjevägen 17, Lomma 234 22, Švédsko</t>
  </si>
  <si>
    <t>Ing. Emil Kviatkovský, Hornozoborská 23, Nitra 949 01</t>
  </si>
  <si>
    <t>Každý prokurista je oprávnený za spoločnosť konať a podpisovať samostatne.</t>
  </si>
  <si>
    <t xml:space="preserve">Spoločníci: </t>
  </si>
  <si>
    <t>Výška vkladu každého spoločníka:</t>
  </si>
  <si>
    <t>Štatutárny orgán:</t>
  </si>
  <si>
    <t>Spoločnosť nie je v žiadnom podniku neobmedzene ručiacim spoločníkom.</t>
  </si>
  <si>
    <t>Spoločnosť nemá žiadnu organizačnú zložku v zahraničí.</t>
  </si>
  <si>
    <t>Spoločnosť nevlastní dlhodobý finančný majetok</t>
  </si>
  <si>
    <r>
      <rPr>
        <sz val="10"/>
        <color rgb="FFFF0000"/>
        <rFont val="Arial"/>
        <family val="2"/>
        <charset val="238"/>
      </rPr>
      <t xml:space="preserve">Ak je zostatková doba splatnosti pohľadávky dlhšia ako jeden rok, tvorí sa opravná položka, ktorá predstavuje rozdiel medzi menovitou a súčasnou hodnotou pohľadávky, </t>
    </r>
    <r>
      <rPr>
        <sz val="10"/>
        <rFont val="Arial"/>
        <family val="2"/>
        <charset val="238"/>
      </rPr>
      <t>Ocenenie pochybných pohľadávok sa upravuje na ich realizovateľnú  hodnotu  opravnými  položkami. Opravná položka sa tvorí na základe individuálneho posúdenia jej realizovateľnej hodnoty.</t>
    </r>
  </si>
  <si>
    <t>Podmienené záväzky v spoločnosti neexistujú.</t>
  </si>
  <si>
    <t>Základné imanie spoločnosti sa vykazuje vo výške zapísanej v obchodnom registri okresného súdu. Prípadné zvýšenie alebo zníženie základného imania na základe rozhodnutia valného zhromaždenia, ktoré nebolo ku dňu účtovnej závierky zaregistrované, sa vykazuje ako zmeny základného imania. Ostatné kapitálové fondy sú tvorené peňažnými vkladmi nad hodnotu základného imania, darmi a pod.</t>
  </si>
  <si>
    <t>Na dlhodobý nehmotný majetok nie je zriadené záložné právo ani s ním účtovná jednotka nemá obmedzené právo nakladať.</t>
  </si>
  <si>
    <r>
      <t xml:space="preserve">6.      </t>
    </r>
    <r>
      <rPr>
        <b/>
        <u/>
        <sz val="10"/>
        <color rgb="FFFF0000"/>
        <rFont val="Arial"/>
        <family val="2"/>
        <charset val="238"/>
      </rPr>
      <t>ZÁKAZKOVÁ VÝROBA</t>
    </r>
  </si>
  <si>
    <t>Spoločnosť nemá finančný majetok zabezpečený záložným právom alebo inou formou zabezpečenia, ani obmedzené právo s ním nakladať.</t>
  </si>
  <si>
    <t>Sú akcie ORKLA finančným majetkom?</t>
  </si>
  <si>
    <r>
      <t xml:space="preserve">10.      </t>
    </r>
    <r>
      <rPr>
        <b/>
        <u/>
        <sz val="10"/>
        <color rgb="FFFF0000"/>
        <rFont val="Arial"/>
        <family val="2"/>
        <charset val="238"/>
      </rPr>
      <t>MAJETOK PRENAJATÝ FORMOU FINANČNÉHO PRENÁJMU (SPOLOČNOSŤ JE PRENAJÍMATEĽOM)</t>
    </r>
  </si>
  <si>
    <t xml:space="preserve">Základné imanie spoločnosti je zložené z podielov plne upísaných a splatených, s nominálnou hodnotou 14 000,- EUR. </t>
  </si>
  <si>
    <r>
      <t>18.     </t>
    </r>
    <r>
      <rPr>
        <b/>
        <u/>
        <sz val="10"/>
        <color rgb="FFFF0000"/>
        <rFont val="Arial"/>
        <family val="2"/>
        <charset val="238"/>
      </rPr>
      <t>DERIVÁTY</t>
    </r>
  </si>
  <si>
    <r>
      <t>Významné položky pri aktivácii nákladov, z toho:</t>
    </r>
    <r>
      <rPr>
        <sz val="8"/>
        <rFont val="Arial"/>
        <family val="2"/>
        <charset val="238"/>
      </rPr>
      <t> </t>
    </r>
  </si>
  <si>
    <t>KaKa CZ, ČR</t>
  </si>
  <si>
    <t>Beluša Foods, SR</t>
  </si>
  <si>
    <t>Spolu predaj</t>
  </si>
  <si>
    <t>Dragsbaek, Dánsko</t>
  </si>
  <si>
    <t xml:space="preserve">Spoločnosť neposkytla členom štatutárneho orgánu, dozorného orgánu a iného orgánu pôžičky, zákuky alebo iné zabezpečenie. </t>
  </si>
  <si>
    <t>Credin Bageripartner a/s</t>
  </si>
  <si>
    <t>Credin, Poľsko</t>
  </si>
  <si>
    <t>Sonneveld kft</t>
  </si>
  <si>
    <t>Sonneveld Group B.V.</t>
  </si>
  <si>
    <t>ORKLA ASA</t>
  </si>
  <si>
    <t>Spolu nákup</t>
  </si>
  <si>
    <t>APC "Hol-Pol" Sp. z o.o.</t>
  </si>
  <si>
    <t>Credin Polska</t>
  </si>
  <si>
    <t>Kobo Sp.z o.o.</t>
  </si>
  <si>
    <t>Merkur 09 Sp. z o.o</t>
  </si>
  <si>
    <t>Minordija UAB</t>
  </si>
  <si>
    <t>Seb-Mag Sp. z o.o</t>
  </si>
  <si>
    <t>Credin A/S</t>
  </si>
  <si>
    <t>Credin Portugal</t>
  </si>
  <si>
    <t>Odense Marcipan A/S</t>
  </si>
  <si>
    <t>Poznaň Onion Sp. z o.o.</t>
  </si>
  <si>
    <t>NBO</t>
  </si>
  <si>
    <t>ostatné neaudítorské služby - právne</t>
  </si>
  <si>
    <t>a)    Konatelia:</t>
  </si>
  <si>
    <t xml:space="preserve">b)    Prokúra </t>
  </si>
  <si>
    <t>Budovy pre administratívu</t>
  </si>
  <si>
    <t>Priemyselné budovy</t>
  </si>
  <si>
    <r>
      <t>Náklady voči audítorovi, audítorskej spoločnosti</t>
    </r>
    <r>
      <rPr>
        <b/>
        <sz val="8"/>
        <rFont val="Arial"/>
        <family val="2"/>
        <charset val="238"/>
      </rPr>
      <t>, z toho:</t>
    </r>
  </si>
  <si>
    <t xml:space="preserve">Na obchodné pohľadávky spoločnosti  je zriadené záložné právo v prospech záložného veriteľa Slovenská sporiteľňa a.s. </t>
  </si>
  <si>
    <r>
      <t>Účtovná závierka bola zostavená podľa Zákona č. 431/2002 Z.z. o účtovníctve v znení neskorších predpisov za predpokladu nepretržitého trvania jej činnosti a je zostavená ako riadna úč</t>
    </r>
    <r>
      <rPr>
        <sz val="10"/>
        <color theme="1"/>
        <rFont val="Arial"/>
        <family val="2"/>
        <charset val="238"/>
      </rPr>
      <t>tovná závierka.</t>
    </r>
  </si>
  <si>
    <t>rovnomerná</t>
  </si>
  <si>
    <t xml:space="preserve">Krátkodobý finančný majetok tvoria ceniny, peniaze v hotovosti a na bankových účtoch. </t>
  </si>
  <si>
    <t>Nakupované zásoby sú ocenené obstarávacími cenami s použitím metódy  "first in, first out" (FIFO - prvá cena pre ocenenie prírastku zásob sa použije ako prvá cena pre ocenenie úbytku zásob). Obstarávacia cena zásob zahŕňa cenu obstarania a náklady súvisiace s ich obstaraním (náklady na prepravu, clo, provízie, atď.). Prijaté zľavy, diskonty, rabaty znižujú obstarávaciu cenu zásob.</t>
  </si>
  <si>
    <t>e)    Pohľadávky</t>
  </si>
  <si>
    <t>f)    Náklady budúcich období a príjmy budúcich období</t>
  </si>
  <si>
    <t xml:space="preserve">g)    Záväzky </t>
  </si>
  <si>
    <t xml:space="preserve">h)    Rezervy </t>
  </si>
  <si>
    <t>i)    Výdavky budúcich období a výnosy budúcich období</t>
  </si>
  <si>
    <t>j)    Vlastné imanie</t>
  </si>
  <si>
    <t>k)    Transakcie v cudzích menách</t>
  </si>
  <si>
    <t>l)    Výnosy</t>
  </si>
  <si>
    <t>m)   Finančný lízing</t>
  </si>
  <si>
    <t>n)   Daň z príjmu</t>
  </si>
  <si>
    <t>o)   Opravy chýb minulých účtovných období</t>
  </si>
  <si>
    <t>Spoločnosť v bežnom účtovnom období neúčtovala o oprave významných chýb minulých období .</t>
  </si>
  <si>
    <t>Typ výrobkov, tovarov, služieb  (Tovar)</t>
  </si>
  <si>
    <t>Predaj Ekologických obalov</t>
  </si>
  <si>
    <t>Úhrady za škody od poisťovní, rozdiely z FI</t>
  </si>
  <si>
    <t>Náhrady škody od iných organizácií</t>
  </si>
  <si>
    <t xml:space="preserve">Prehľad o peňažných tokoch bol spracovaný nepriamou metódou. </t>
  </si>
  <si>
    <t>Spoločník</t>
  </si>
  <si>
    <t>Informácie o štruktúre spoločníkov ku dňu, ku ktorému sa zostavuje účtovná závierka a o štruktúre spoločníkov do dňa jej zmeny v priebehu účtovného obdobia</t>
  </si>
  <si>
    <t>Prokúra</t>
  </si>
  <si>
    <t xml:space="preserve">Vlastné imanie sa skladá zo základného imania, kapitálových fondov, zákonného rezervného fondu a výsledku hospodárenia v schvaľovacom konaní. </t>
  </si>
  <si>
    <t>Informácie o výnosoch pri aktivácii nákladov a o výnosoch z hospodárskej činnosti, finančnej činnosti</t>
  </si>
  <si>
    <t xml:space="preserve">EKVIA s.r.o. je spoločnosť s ručením obmedzeným, ktorá bola založená dňa 02/11/1992. Dňa 01/01/1993 bola zapísaná do Obchodného registra vedenom na Okresnom súde Nitra, oddiel Sro, vložka 1140/N. Spoločnosť sídli na adrese Priemyselná 11, 949 05 Nitra, Slovenská republika, identifikačné číslo IČO 31 426 085. </t>
  </si>
  <si>
    <t>Ostatné významné položky finančných výnosov:</t>
  </si>
  <si>
    <t>Rozdiel medzi splatnou daňou z príjmov a kalkulovanou daňou z príjmov tvorí zrážková daň z prijatých úrokov.</t>
  </si>
  <si>
    <r>
      <t>17.     </t>
    </r>
    <r>
      <rPr>
        <b/>
        <u/>
        <sz val="10"/>
        <color theme="1"/>
        <rFont val="Arial"/>
        <family val="2"/>
        <charset val="238"/>
      </rPr>
      <t xml:space="preserve">ČASOVÉ ROZLÍŠENIE </t>
    </r>
  </si>
  <si>
    <t>KaKa AB</t>
  </si>
  <si>
    <t>Hamé Slovakia s.r.o.</t>
  </si>
  <si>
    <t>Kaka AB</t>
  </si>
  <si>
    <t>Natural food s.r.l.</t>
  </si>
  <si>
    <t>Orkla foods Romania SA</t>
  </si>
  <si>
    <t>Orkla IT AS</t>
  </si>
  <si>
    <r>
      <t xml:space="preserve">Spoločnosť vytvára rezervný fond v súlade s obchodným zákonníkom. V zmysle príslušných ustanovení obchodného zákonníka má spoločnosť vytvorený </t>
    </r>
    <r>
      <rPr>
        <sz val="10"/>
        <rFont val="Arial"/>
        <family val="2"/>
        <charset val="238"/>
      </rPr>
      <t xml:space="preserve">zákonný rezervný fond vo výške 1 925 €. </t>
    </r>
    <r>
      <rPr>
        <sz val="10"/>
        <color theme="1"/>
        <rFont val="Arial"/>
        <family val="2"/>
        <charset val="238"/>
      </rPr>
      <t xml:space="preserve"> </t>
    </r>
  </si>
  <si>
    <r>
      <t>20.     </t>
    </r>
    <r>
      <rPr>
        <b/>
        <u/>
        <sz val="10"/>
        <rFont val="Arial"/>
        <family val="2"/>
        <charset val="238"/>
      </rPr>
      <t xml:space="preserve">PODMIENENÉ ZÁVÄZKY A AKTÍVA, PODSÚVAHOVÉ POLOŽKY </t>
    </r>
  </si>
  <si>
    <t>DRAGSBAEK Margarinefabrik</t>
  </si>
  <si>
    <t>Sonneveld Kft</t>
  </si>
  <si>
    <t>b)   Dlhodobý hmotný majetok</t>
  </si>
  <si>
    <t>Kúpa tovaru na účely jeho predaja konečnému spotrebiteľovi (maloobchod) alebo iným prevádzkovateľom živnosti (veľkoobchod) </t>
  </si>
  <si>
    <t>podnikateľské poradenstvo v oblasti pekárskej a cukrárskej výroby /služby technológa/ </t>
  </si>
  <si>
    <t xml:space="preserve">Spoločnosť formou finančného prenájmu v roku 2018 obstarala 5 motorových vozidiel. Od prenajímateľa IMPULS-LEASING Slovakia s.r.o. tri vozidlá FORD C-MAX a od prenajímateľa VOLKSWAGEN Finančné služby Slovensko s.r.o. dve vozidlá VOLKSWAGEN Tiguan.  </t>
  </si>
  <si>
    <r>
      <t xml:space="preserve">16.      </t>
    </r>
    <r>
      <rPr>
        <b/>
        <u/>
        <sz val="10"/>
        <rFont val="Arial"/>
        <family val="2"/>
        <charset val="238"/>
      </rPr>
      <t>BANKOVÉ ÚVERY A FINANČNÉ VÝPOMOCI</t>
    </r>
  </si>
  <si>
    <t>Preprava tovaru na strediská</t>
  </si>
  <si>
    <t>Iné - IT, vzdelávanie, reklama, ostatné služby</t>
  </si>
  <si>
    <t>iné</t>
  </si>
  <si>
    <t>Kaka Aktiebolag: vklad: 14 000,- €, splatené: 14 000,- €   od 11.4.2019</t>
  </si>
  <si>
    <t>V roku 2019 došlo k zmene vlastníckych vzťahov a v súvislosti s tým boli uskutočnené zmeny v zápise v Obchodnom registri. Aktuálny stav zápisu v OR je nasledovný:</t>
  </si>
  <si>
    <t>Od 11.4.2019 sa spoločnosť KaKa Aktiebolak stala 100%-ným vlastníkom spoločnosti EKVIA s.r.o..</t>
  </si>
  <si>
    <r>
      <t>Účtovná závierka spoločnosti za</t>
    </r>
    <r>
      <rPr>
        <sz val="10"/>
        <rFont val="Arial"/>
        <family val="2"/>
        <charset val="238"/>
      </rPr>
      <t xml:space="preserve"> predchádzajúce účtovné obdobie k 31. decembru 2018 bola schválená valným zhromaždením spoločnosti dňa 27.3.2019.</t>
    </r>
  </si>
  <si>
    <t xml:space="preserve">Účtovné zásady a metódy, ktoré spoločnosť používala pri zostavení účtovnej závierky za rok 2019 a 2018 sú nasledovné: </t>
  </si>
  <si>
    <t>V r. 2019 nedošlo k žiadnej zmene v odpisovej sadzbe.</t>
  </si>
  <si>
    <t>V prípade prechodného zníženia úžitkovej hodnoty zásob sa tvorí opravná položka. V roku 2019 ani v roku 2018 nebola tvorená žiadna opravná položka k zásobám.</t>
  </si>
  <si>
    <t>Spoločnosť účtuje o finančnom lízingu tak, že majetok obstaraný formou finančného lízingu je aktivovaný v deň prijatia predmetu lízingu v ocenení rovnajúcom sa istine. Lízingové splátky sú rozdelené medzi finančný náklad a zníženie nesplateného záväzku t.j. istinu. Finančný náklad sa účtuje do nákladov pri zachovaní vecnej a časovej súvislosti.  V r. 2019 spoločnosť neobstarala formou finančného lízingu žiaden nový majetok.</t>
  </si>
  <si>
    <t>Členovia štatutárnych orgánov k 31. decembru 2019:</t>
  </si>
  <si>
    <r>
      <t>Dlhodobý majetok je poistený v poisťovni ORKLA Insurance Company Limited, Dublin. Majetkové poistenie zahŕňa predovšetkým poistenie budov, technológie a ostatného majetku. Ročný limit plnenia je pre všetky miesta poistenia na území SR vo výške</t>
    </r>
    <r>
      <rPr>
        <sz val="10"/>
        <color rgb="FFFF0000"/>
        <rFont val="Arial"/>
        <family val="2"/>
        <charset val="238"/>
      </rPr>
      <t xml:space="preserve"> </t>
    </r>
    <r>
      <rPr>
        <sz val="10"/>
        <rFont val="Arial"/>
        <family val="2"/>
        <charset val="238"/>
      </rPr>
      <t>NOK 100 000 000, t.j. cca 9 090 909,- EUR.</t>
    </r>
  </si>
  <si>
    <t>Ocenenie nadbytočných, zastaraných a nízkoobrátkových zásob sa znižuje na nižšiu úžitkovú hodnotu prostredníctvom opravných položiek. V r. 2019 spoločnosť neúčtovala opravné položky na zásoby. Na zásoby nie je zriadené záložné právo ani s ním účtovná jednotka nemá obmedzené právo nakladať.</t>
  </si>
  <si>
    <t xml:space="preserve">Spoločnosť v r. 2019 a 2018 neúčtovala o odloženej daňovej pohľadávke. </t>
  </si>
  <si>
    <t>Bežné účtovné obdobie - treba aktualizovať</t>
  </si>
  <si>
    <t xml:space="preserve">PGD S.p. z o.o. </t>
  </si>
  <si>
    <t>Orkla Food Ingredients Česko (KaKa CZ)</t>
  </si>
  <si>
    <t>Orkla foods ingredients Česko(KaKa CZ)</t>
  </si>
  <si>
    <t xml:space="preserve">Spolu nákup </t>
  </si>
  <si>
    <t>Spoločnosť EKVIA s.r.o. je súčasťou skupiny ORKLA. Materskou spoločnosťou je švédska spoločnosť KaKa Aktiebolak.  Konsolidovanú účtovnú závierku za najväčšiu skupinu podnikov zostavuje spoločnosť ORKLA. Táto účtovná závierka je k nahliadnutiu v sídle uvedenej spoločnosti ORKLA ASA, Nedre Skoyen vei 26, P.O. Box 423 Skoyen, 0213 Oslo Norway.</t>
  </si>
  <si>
    <t>K pochybným pohľadávkam boli v roku 2019 a 2018 vytvorené opravné položky na základe zásady opatrnosti a komunikácie s dlžníkom.</t>
  </si>
  <si>
    <t xml:space="preserve">Pohľadávky voči spriazneným osobám tvoria hodnotu 26 116,99 EUR, všetko sú to krátkodobé pohľadávky z obchodného styku. </t>
  </si>
  <si>
    <t>Rezervy budú použité v priebehu roka 2020.</t>
  </si>
  <si>
    <t>Spoločnosť účtuje krátkodobé záväzky z obchodného styku voči spriazneným osobám v hodnote 285 443 EUR.</t>
  </si>
  <si>
    <t xml:space="preserve">Spoločnosť v r. 2019 ukončila financovanie v Slovenskej sporiteľni, a.s., kde mala poskytnutý krátkodobý finančný rámec vo výške 2 140 000 EUR v SLSP, a.s. Spoločnosť k 31.12.2019 mala poskytnutých 5 ks debetných kariet k bežnému účtu vedenému v SLSP, a.s. V r. 2019 bol otvorený bežný podnikateľský účet v ING Bank, N.V., pobočka zahraničnej banky. Prostredníctvom tohto účtu realizuje spoločnosť väčšinu svojich transakcií a na tomto účte je zriadená služba cash pooling v rámci spoločnosti ORKLA. </t>
  </si>
  <si>
    <t>Spoločnosť v r. 2019 ukončila financovanie formolu KTK úveru v Slovenskej sporiteľni a.s. a využíva financovanie od materskej spoločnosti. Pôvodná výška poskytnutej úverovej linky bola 1 500 000 €, k 31.12.2019 bol zostatok vo výške 600 000 €. Termín splatnosti linky je 15. január 2023. Aktuálne spoločnosť nemá poskytnutý žiaden bankový úver.</t>
  </si>
  <si>
    <r>
      <t>4.</t>
    </r>
    <r>
      <rPr>
        <b/>
        <sz val="7"/>
        <rFont val="Times New Roman"/>
        <family val="1"/>
        <charset val="238"/>
      </rPr>
      <t>      </t>
    </r>
    <r>
      <rPr>
        <b/>
        <u/>
        <sz val="10"/>
        <rFont val="Arial"/>
        <family val="2"/>
        <charset val="238"/>
      </rPr>
      <t>DLHODOBÝ MAJETOK</t>
    </r>
  </si>
  <si>
    <r>
      <t xml:space="preserve">7.      </t>
    </r>
    <r>
      <rPr>
        <b/>
        <u/>
        <sz val="10"/>
        <rFont val="Arial"/>
        <family val="2"/>
        <charset val="238"/>
      </rPr>
      <t>POHĽADÁVKY</t>
    </r>
    <r>
      <rPr>
        <b/>
        <sz val="10"/>
        <rFont val="Arial"/>
        <family val="2"/>
        <charset val="238"/>
      </rPr>
      <t xml:space="preserve"> </t>
    </r>
  </si>
  <si>
    <t>Informácie o vekovej štruktúre pohľadávok</t>
  </si>
  <si>
    <r>
      <t xml:space="preserve">8.      </t>
    </r>
    <r>
      <rPr>
        <b/>
        <u/>
        <sz val="10"/>
        <rFont val="Arial"/>
        <family val="2"/>
        <charset val="238"/>
      </rPr>
      <t>FINANČNÉ ÚČTY</t>
    </r>
    <r>
      <rPr>
        <b/>
        <sz val="10"/>
        <rFont val="Arial"/>
        <family val="2"/>
        <charset val="238"/>
      </rPr>
      <t xml:space="preserve"> </t>
    </r>
  </si>
  <si>
    <r>
      <t xml:space="preserve">9.      </t>
    </r>
    <r>
      <rPr>
        <b/>
        <u/>
        <sz val="10"/>
        <color theme="1"/>
        <rFont val="Arial"/>
        <family val="2"/>
        <charset val="238"/>
      </rPr>
      <t>ČASOVÉ ROZLÍŠENIE</t>
    </r>
    <r>
      <rPr>
        <b/>
        <sz val="10"/>
        <color theme="1"/>
        <rFont val="Arial"/>
        <family val="2"/>
        <charset val="238"/>
      </rPr>
      <t xml:space="preserve"> </t>
    </r>
  </si>
  <si>
    <r>
      <t xml:space="preserve">11.      </t>
    </r>
    <r>
      <rPr>
        <b/>
        <u/>
        <sz val="10"/>
        <rFont val="Arial"/>
        <family val="2"/>
        <charset val="238"/>
      </rPr>
      <t>VLASTNÉ IMANIE</t>
    </r>
    <r>
      <rPr>
        <b/>
        <sz val="10"/>
        <rFont val="Arial"/>
        <family val="2"/>
        <charset val="238"/>
      </rPr>
      <t xml:space="preserve"> </t>
    </r>
  </si>
  <si>
    <r>
      <t xml:space="preserve">12.      </t>
    </r>
    <r>
      <rPr>
        <b/>
        <u/>
        <sz val="10"/>
        <color theme="1"/>
        <rFont val="Arial"/>
        <family val="2"/>
        <charset val="238"/>
      </rPr>
      <t>REZERVY</t>
    </r>
    <r>
      <rPr>
        <b/>
        <sz val="10"/>
        <color theme="1"/>
        <rFont val="Arial"/>
        <family val="2"/>
        <charset val="238"/>
      </rPr>
      <t xml:space="preserve"> </t>
    </r>
  </si>
  <si>
    <r>
      <t xml:space="preserve">13.      </t>
    </r>
    <r>
      <rPr>
        <b/>
        <u/>
        <sz val="10"/>
        <rFont val="Arial"/>
        <family val="2"/>
        <charset val="238"/>
      </rPr>
      <t>ZÁVÄZKY</t>
    </r>
    <r>
      <rPr>
        <b/>
        <sz val="10"/>
        <rFont val="Arial"/>
        <family val="2"/>
        <charset val="238"/>
      </rPr>
      <t xml:space="preserve"> </t>
    </r>
  </si>
  <si>
    <t xml:space="preserve">Aktivácia nákladov a výnosy z hospodárskej činnosti, finančnej činnosti  </t>
  </si>
  <si>
    <t xml:space="preserve">Náklady </t>
  </si>
  <si>
    <r>
      <t>22.     </t>
    </r>
    <r>
      <rPr>
        <b/>
        <u/>
        <sz val="10"/>
        <rFont val="Arial"/>
        <family val="2"/>
        <charset val="238"/>
      </rPr>
      <t>INFORMÁCIE O SPRIAZNENÝCH OSOBÁCH</t>
    </r>
  </si>
  <si>
    <r>
      <t>24.     </t>
    </r>
    <r>
      <rPr>
        <b/>
        <u/>
        <sz val="10"/>
        <color theme="1"/>
        <rFont val="Arial"/>
        <family val="2"/>
        <charset val="238"/>
      </rPr>
      <t xml:space="preserve">PREHĽAD O PEŇAŽNÝCH TOKOCH </t>
    </r>
    <r>
      <rPr>
        <b/>
        <sz val="10"/>
        <color theme="1"/>
        <rFont val="Arial"/>
        <family val="2"/>
        <charset val="238"/>
      </rPr>
      <t xml:space="preserve">  </t>
    </r>
  </si>
  <si>
    <r>
      <t>19.     </t>
    </r>
    <r>
      <rPr>
        <b/>
        <u/>
        <sz val="10"/>
        <rFont val="Arial"/>
        <family val="2"/>
        <charset val="238"/>
      </rPr>
      <t>LÍZING (SPOLOČNOSŤ JE NÁJOMCOM)</t>
    </r>
  </si>
  <si>
    <t>Ulf Thore Svensson, Skanegatan 41, Helsingborg 252 52, Švédsko</t>
  </si>
  <si>
    <t xml:space="preserve">Spoločnosť vedie súdne spory na nedobytné pohľadávky prostredníctvom advokátskej kancelárie. K 31.12.2019 je exekučné konanie voči spoločnosti INWEX EU s.r.o. vo výške pohľadávky 5 881,89 EUR a do konkurzu bola prihlásená pohľadávka voči spoločnosti Zlatá kremnická pekáreň v likvidácii vo výške 85 862,17 €.  Voči spoločnosti Ekvia s.r.o. nie sú vedené žiadne spory ani exekučné konania. </t>
  </si>
  <si>
    <t xml:space="preserve">Valné zhromaždenie spoločnosti konané dňa 27.03.2019 schválilo rozdelenie zisku za  rok 2018 nasledovne: 50 % zostáva v spoločnosti na rozvoj spoločnosti. Zo zvyšných 50% budú 2% rozdelené medzi zamestnancov a 48 % bude rozdelených medzi spoločníkov podľa % podielu v spoločnosti. </t>
  </si>
  <si>
    <t>Koncom roka 2019 sa prvýkrát objavili správy z Číny o koronavíruse. V prvých mesiacoch roku 2020 sa vírus rozšíril do celého sveta a jeho negatívny vplyv nadobudol veľké rozmery. V čase zverejnenia tejto účtovnej závierky vedenie spoločnosti už zaznamenalo zreteľný pokles predaja. Nakoľko sa však situácia stále mení, nemožno predvídať budúce dopady.
Manažment spoločnosti bude pokračovať v monitorovaní potenciálneho dopadu a podnikne všetky možné kroky na zmiernenie akýchkoľvek negatívnych účinkov na spoločnosť a jej zamestnancov.</t>
  </si>
  <si>
    <t>Predaj vyradeného DHM, iné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</si>
</sst>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S_k_-;\-* #,##0.00\ _S_k_-;_-* &quot;-&quot;??\ _S_k_-;_-@_-"/>
    <numFmt numFmtId="165" formatCode="0.0%"/>
    <numFmt numFmtId="166" formatCode="&quot;=round(&quot;0&quot;;0)&quot;"/>
    <numFmt numFmtId="167" formatCode="#,##0.0"/>
    <numFmt numFmtId="168" formatCode="#,##0;\-#,##0;&quot;&quot;"/>
    <numFmt numFmtId="169" formatCode="[&lt;=9999999]###\ ##\ ##;##\ ##\ ##\ ##"/>
    <numFmt numFmtId="170" formatCode="[$-41B]mmmmm;@"/>
    <numFmt numFmtId="171" formatCode="_*\ #,##0__;_(* \-#,##0__;_(&quot;&quot;_);_(@_)"/>
    <numFmt numFmtId="172" formatCode="d/m/yyyy;@"/>
    <numFmt numFmtId="173" formatCode="00"/>
    <numFmt numFmtId="174" formatCode="dd\.mm\.yyyy"/>
    <numFmt numFmtId="175" formatCode="#,##0\ [$EUR]"/>
    <numFmt numFmtId="176" formatCode="#,##0&quot; &quot;;\(#,##0\);\-&quot;  &quot;"/>
  </numFmts>
  <fonts count="129">
    <font>
      <sz val="11"/>
      <color theme="1"/>
      <name val="Calibri"/>
      <family val="2"/>
      <charset val="238"/>
      <scheme val="minor"/>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color theme="1"/>
      <name val="Calibri"/>
      <family val="2"/>
      <charset val="238"/>
      <scheme val="minor"/>
    </font>
    <font>
      <b/>
      <sz val="11"/>
      <color theme="1"/>
      <name val="Arial Narrow"/>
      <family val="2"/>
      <charset val="238"/>
    </font>
    <font>
      <sz val="11"/>
      <color theme="1"/>
      <name val="Arial Narrow"/>
      <family val="2"/>
      <charset val="238"/>
    </font>
    <font>
      <b/>
      <sz val="11"/>
      <color theme="1"/>
      <name val="Calibri"/>
      <family val="2"/>
      <charset val="238"/>
      <scheme val="minor"/>
    </font>
    <font>
      <b/>
      <sz val="8"/>
      <color theme="1"/>
      <name val="Arial"/>
      <family val="2"/>
      <charset val="238"/>
    </font>
    <font>
      <sz val="8"/>
      <color theme="1"/>
      <name val="Arial"/>
      <family val="2"/>
      <charset val="238"/>
    </font>
    <font>
      <i/>
      <sz val="8"/>
      <color theme="1"/>
      <name val="Arial"/>
      <family val="2"/>
      <charset val="238"/>
    </font>
    <font>
      <sz val="10"/>
      <color theme="0"/>
      <name val="Arial"/>
      <family val="2"/>
      <charset val="238"/>
    </font>
    <font>
      <sz val="10"/>
      <name val="Arial CE"/>
      <charset val="238"/>
    </font>
    <font>
      <sz val="8"/>
      <name val="Arial"/>
      <family val="2"/>
    </font>
    <font>
      <b/>
      <sz val="8"/>
      <name val="Arial"/>
      <family val="2"/>
    </font>
    <font>
      <i/>
      <sz val="8"/>
      <name val="Arial"/>
      <family val="2"/>
      <charset val="238"/>
    </font>
    <font>
      <sz val="10"/>
      <name val="Arial"/>
      <family val="2"/>
      <charset val="238"/>
    </font>
    <font>
      <b/>
      <sz val="8"/>
      <name val="Arial"/>
      <family val="2"/>
      <charset val="238"/>
    </font>
    <font>
      <i/>
      <sz val="8"/>
      <color indexed="48"/>
      <name val="Arial"/>
      <family val="2"/>
      <charset val="238"/>
    </font>
    <font>
      <sz val="8"/>
      <name val="Arial"/>
      <family val="2"/>
      <charset val="238"/>
    </font>
    <font>
      <i/>
      <sz val="8"/>
      <color indexed="10"/>
      <name val="Arial"/>
      <family val="2"/>
      <charset val="238"/>
    </font>
    <font>
      <b/>
      <sz val="8"/>
      <color indexed="10"/>
      <name val="Arial"/>
      <family val="2"/>
    </font>
    <font>
      <sz val="12"/>
      <name val="Times New Roman"/>
      <family val="1"/>
    </font>
    <font>
      <sz val="12"/>
      <name val="Times New Roman"/>
      <family val="1"/>
      <charset val="238"/>
    </font>
    <font>
      <b/>
      <i/>
      <sz val="8"/>
      <name val="Arial"/>
      <family val="2"/>
    </font>
    <font>
      <sz val="10"/>
      <name val="Arial CE"/>
      <family val="2"/>
      <charset val="238"/>
    </font>
    <font>
      <b/>
      <sz val="26"/>
      <name val="Arial CE"/>
      <family val="2"/>
      <charset val="238"/>
    </font>
    <font>
      <sz val="14"/>
      <name val="Arial CE"/>
      <family val="2"/>
      <charset val="238"/>
    </font>
    <font>
      <sz val="20"/>
      <color rgb="FFFF0000"/>
      <name val="Arial CE"/>
      <family val="2"/>
      <charset val="238"/>
    </font>
    <font>
      <sz val="12"/>
      <name val="Arial CE"/>
      <family val="2"/>
      <charset val="238"/>
    </font>
    <font>
      <b/>
      <sz val="20"/>
      <name val="Arial CE"/>
      <family val="2"/>
      <charset val="238"/>
    </font>
    <font>
      <b/>
      <sz val="14"/>
      <name val="Arial CE"/>
      <family val="2"/>
      <charset val="238"/>
    </font>
    <font>
      <b/>
      <sz val="12"/>
      <name val="Arial CE"/>
      <family val="2"/>
      <charset val="238"/>
    </font>
    <font>
      <b/>
      <i/>
      <sz val="14"/>
      <name val="Arial CE"/>
      <family val="2"/>
      <charset val="238"/>
    </font>
    <font>
      <b/>
      <sz val="11"/>
      <name val="Arial CE"/>
      <family val="2"/>
      <charset val="238"/>
    </font>
    <font>
      <sz val="11"/>
      <name val="Arial CE"/>
      <family val="2"/>
      <charset val="238"/>
    </font>
    <font>
      <sz val="13"/>
      <name val="Arial CE"/>
      <family val="2"/>
      <charset val="238"/>
    </font>
    <font>
      <sz val="14"/>
      <color indexed="12"/>
      <name val="Arial CE"/>
      <family val="2"/>
      <charset val="238"/>
    </font>
    <font>
      <b/>
      <sz val="14"/>
      <color indexed="12"/>
      <name val="Arial CE"/>
      <family val="2"/>
      <charset val="238"/>
    </font>
    <font>
      <i/>
      <sz val="11"/>
      <name val="Arial CE"/>
      <family val="2"/>
      <charset val="238"/>
    </font>
    <font>
      <b/>
      <sz val="10"/>
      <name val="System"/>
      <family val="2"/>
      <charset val="238"/>
    </font>
    <font>
      <b/>
      <sz val="11"/>
      <name val="Calibri"/>
      <family val="2"/>
      <charset val="238"/>
      <scheme val="minor"/>
    </font>
    <font>
      <sz val="8"/>
      <color indexed="81"/>
      <name val="Tahoma"/>
      <family val="2"/>
      <charset val="238"/>
    </font>
    <font>
      <b/>
      <sz val="8"/>
      <color indexed="81"/>
      <name val="Tahoma"/>
      <family val="2"/>
      <charset val="238"/>
    </font>
    <font>
      <b/>
      <sz val="10"/>
      <color theme="1"/>
      <name val="Arial"/>
      <family val="2"/>
      <charset val="238"/>
    </font>
    <font>
      <sz val="5"/>
      <name val="Arial"/>
      <family val="2"/>
      <charset val="238"/>
    </font>
    <font>
      <sz val="7"/>
      <name val="Arial"/>
      <family val="2"/>
      <charset val="238"/>
    </font>
    <font>
      <sz val="9"/>
      <name val="Arial"/>
      <family val="2"/>
      <charset val="238"/>
    </font>
    <font>
      <b/>
      <sz val="14"/>
      <name val="Arial"/>
      <family val="2"/>
      <charset val="238"/>
    </font>
    <font>
      <b/>
      <sz val="10"/>
      <name val="Arial"/>
      <family val="2"/>
      <charset val="238"/>
    </font>
    <font>
      <sz val="8.5"/>
      <name val="Arial"/>
      <family val="2"/>
      <charset val="238"/>
    </font>
    <font>
      <b/>
      <sz val="8.5"/>
      <name val="Arial"/>
      <family val="2"/>
      <charset val="238"/>
    </font>
    <font>
      <b/>
      <i/>
      <sz val="11.5"/>
      <name val="Arial"/>
      <family val="2"/>
      <charset val="238"/>
    </font>
    <font>
      <b/>
      <i/>
      <sz val="12.5"/>
      <name val="Arial"/>
      <family val="2"/>
      <charset val="238"/>
    </font>
    <font>
      <b/>
      <i/>
      <sz val="10"/>
      <name val="Arial"/>
      <family val="2"/>
      <charset val="238"/>
    </font>
    <font>
      <b/>
      <i/>
      <sz val="8.5"/>
      <name val="Arial"/>
      <family val="2"/>
      <charset val="238"/>
    </font>
    <font>
      <b/>
      <sz val="10"/>
      <name val="Arial"/>
      <family val="2"/>
    </font>
    <font>
      <i/>
      <sz val="10"/>
      <name val="Arial"/>
      <family val="2"/>
      <charset val="238"/>
    </font>
    <font>
      <sz val="10"/>
      <name val="Arial"/>
      <family val="2"/>
    </font>
    <font>
      <i/>
      <sz val="5.5"/>
      <name val="Arial"/>
      <family val="2"/>
      <charset val="238"/>
    </font>
    <font>
      <b/>
      <sz val="9"/>
      <name val="Arial"/>
      <family val="2"/>
      <charset val="238"/>
    </font>
    <font>
      <sz val="12"/>
      <name val="Arial"/>
      <family val="2"/>
      <charset val="238"/>
    </font>
    <font>
      <sz val="12"/>
      <name val="Calibri"/>
      <family val="2"/>
      <charset val="238"/>
    </font>
    <font>
      <sz val="7.5"/>
      <name val="Arial"/>
      <family val="2"/>
      <charset val="238"/>
    </font>
    <font>
      <b/>
      <sz val="7.5"/>
      <name val="Arial"/>
      <family val="2"/>
      <charset val="238"/>
    </font>
    <font>
      <b/>
      <sz val="6"/>
      <name val="Arial"/>
      <family val="2"/>
      <charset val="238"/>
    </font>
    <font>
      <sz val="7.4"/>
      <name val="Arial"/>
      <family val="2"/>
      <charset val="238"/>
    </font>
    <font>
      <b/>
      <sz val="7.5"/>
      <name val="Arial"/>
      <family val="2"/>
    </font>
    <font>
      <u/>
      <sz val="10"/>
      <color indexed="12"/>
      <name val="Arial"/>
      <family val="2"/>
      <charset val="238"/>
    </font>
    <font>
      <b/>
      <u/>
      <sz val="10"/>
      <color theme="1"/>
      <name val="Arial"/>
      <family val="2"/>
      <charset val="238"/>
    </font>
    <font>
      <i/>
      <sz val="10"/>
      <color theme="1"/>
      <name val="Arial"/>
      <family val="2"/>
      <charset val="238"/>
    </font>
    <font>
      <sz val="11"/>
      <color theme="1"/>
      <name val="Arial"/>
      <family val="2"/>
      <charset val="238"/>
    </font>
    <font>
      <b/>
      <sz val="7"/>
      <color theme="1"/>
      <name val="Times New Roman"/>
      <family val="1"/>
      <charset val="238"/>
    </font>
    <font>
      <b/>
      <i/>
      <sz val="10"/>
      <color theme="1"/>
      <name val="Arial"/>
      <family val="2"/>
      <charset val="238"/>
    </font>
    <font>
      <sz val="8"/>
      <color theme="1"/>
      <name val="Calibri"/>
      <family val="2"/>
      <charset val="238"/>
      <scheme val="minor"/>
    </font>
    <font>
      <b/>
      <i/>
      <sz val="8"/>
      <color theme="1"/>
      <name val="Arial"/>
      <family val="2"/>
      <charset val="238"/>
    </font>
    <font>
      <i/>
      <sz val="8"/>
      <color indexed="10"/>
      <name val="Arial"/>
      <family val="2"/>
    </font>
    <font>
      <b/>
      <i/>
      <sz val="8"/>
      <color indexed="10"/>
      <name val="Arial"/>
      <family val="2"/>
    </font>
    <font>
      <b/>
      <sz val="8"/>
      <name val="Tahoma"/>
      <family val="2"/>
      <charset val="238"/>
    </font>
    <font>
      <sz val="8"/>
      <name val="Tahoma"/>
      <family val="2"/>
      <charset val="238"/>
    </font>
    <font>
      <u/>
      <sz val="11"/>
      <color theme="10"/>
      <name val="Calibri"/>
      <family val="2"/>
      <charset val="238"/>
    </font>
    <font>
      <i/>
      <sz val="8.5"/>
      <name val="Arial"/>
      <family val="2"/>
      <charset val="238"/>
    </font>
    <font>
      <i/>
      <sz val="7"/>
      <name val="Arial"/>
      <family val="2"/>
      <charset val="238"/>
    </font>
    <font>
      <sz val="14"/>
      <name val="Arial"/>
      <family val="2"/>
      <charset val="238"/>
    </font>
    <font>
      <sz val="10"/>
      <name val="MS Sans Serif"/>
      <family val="2"/>
      <charset val="238"/>
    </font>
    <font>
      <vertAlign val="superscript"/>
      <sz val="14"/>
      <name val="Arial"/>
      <family val="2"/>
      <charset val="238"/>
    </font>
    <font>
      <sz val="8"/>
      <color rgb="FF000000"/>
      <name val="Arial"/>
      <family val="2"/>
      <charset val="238"/>
    </font>
    <font>
      <sz val="10"/>
      <name val="Helv"/>
      <charset val="238"/>
    </font>
    <font>
      <sz val="8"/>
      <color rgb="FFFF0000"/>
      <name val="Arial"/>
      <family val="2"/>
      <charset val="238"/>
    </font>
    <font>
      <sz val="8"/>
      <color rgb="FFFF0000"/>
      <name val="Arial"/>
      <family val="2"/>
    </font>
    <font>
      <b/>
      <sz val="8"/>
      <color indexed="12"/>
      <name val="Arial"/>
      <family val="2"/>
    </font>
    <font>
      <u/>
      <sz val="10"/>
      <color theme="10"/>
      <name val="Arial CE"/>
      <charset val="238"/>
    </font>
    <font>
      <i/>
      <sz val="8"/>
      <color theme="10"/>
      <name val="Arial CE"/>
      <charset val="238"/>
    </font>
    <font>
      <i/>
      <sz val="8"/>
      <name val="Arial"/>
      <family val="2"/>
    </font>
    <font>
      <b/>
      <sz val="12"/>
      <name val="Calibri"/>
      <family val="2"/>
      <charset val="238"/>
    </font>
    <font>
      <sz val="7.5"/>
      <name val="Arial"/>
      <family val="2"/>
    </font>
    <font>
      <sz val="11.5"/>
      <color rgb="FF000000"/>
      <name val="Times New Roman"/>
      <family val="1"/>
      <charset val="238"/>
    </font>
    <font>
      <sz val="11.5"/>
      <name val="Times New Roman"/>
      <family val="1"/>
      <charset val="238"/>
    </font>
    <font>
      <sz val="8.5"/>
      <color rgb="FFFF0000"/>
      <name val="Arial"/>
      <family val="2"/>
      <charset val="238"/>
    </font>
    <font>
      <sz val="10"/>
      <color rgb="FFFF0000"/>
      <name val="Arial"/>
      <family val="2"/>
      <charset val="238"/>
    </font>
    <font>
      <sz val="11"/>
      <color rgb="FFFF0000"/>
      <name val="Arial"/>
      <family val="2"/>
      <charset val="238"/>
    </font>
    <font>
      <sz val="11"/>
      <color rgb="FFFF0000"/>
      <name val="Calibri"/>
      <family val="2"/>
      <charset val="238"/>
      <scheme val="minor"/>
    </font>
    <font>
      <b/>
      <sz val="10"/>
      <color rgb="FFFF0000"/>
      <name val="Arial"/>
      <family val="2"/>
      <charset val="238"/>
    </font>
    <font>
      <b/>
      <sz val="8"/>
      <color rgb="FFFF0000"/>
      <name val="Arial"/>
      <family val="2"/>
      <charset val="238"/>
    </font>
    <font>
      <b/>
      <u/>
      <sz val="10"/>
      <color rgb="FFFF0000"/>
      <name val="Arial"/>
      <family val="2"/>
      <charset val="238"/>
    </font>
    <font>
      <sz val="11"/>
      <name val="Arial"/>
      <family val="2"/>
      <charset val="238"/>
    </font>
    <font>
      <sz val="10"/>
      <color rgb="FFFF0000"/>
      <name val="Times New Roman"/>
      <family val="1"/>
      <charset val="238"/>
    </font>
    <font>
      <sz val="10"/>
      <color rgb="FF00B0F0"/>
      <name val="Arial"/>
      <family val="2"/>
      <charset val="238"/>
    </font>
    <font>
      <sz val="8"/>
      <color rgb="FF00B0F0"/>
      <name val="Arial"/>
      <family val="2"/>
      <charset val="238"/>
    </font>
    <font>
      <b/>
      <sz val="8"/>
      <color rgb="FFC00000"/>
      <name val="Arial"/>
      <family val="2"/>
    </font>
    <font>
      <sz val="9"/>
      <color theme="1"/>
      <name val="Arial"/>
      <family val="2"/>
      <charset val="238"/>
    </font>
    <font>
      <b/>
      <u/>
      <sz val="10"/>
      <name val="Arial"/>
      <family val="2"/>
      <charset val="238"/>
    </font>
    <font>
      <sz val="10"/>
      <color rgb="FF000000"/>
      <name val="Arial"/>
      <family val="2"/>
      <charset val="238"/>
    </font>
    <font>
      <b/>
      <sz val="7"/>
      <name val="Times New Roman"/>
      <family val="1"/>
      <charset val="238"/>
    </font>
    <font>
      <sz val="11"/>
      <name val="Calibri"/>
      <family val="2"/>
      <charset val="238"/>
      <scheme val="minor"/>
    </font>
  </fonts>
  <fills count="16">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FFFFFF"/>
        <bgColor indexed="64"/>
      </patternFill>
    </fill>
    <fill>
      <patternFill patternType="solid">
        <fgColor rgb="FF00B050"/>
        <bgColor indexed="64"/>
      </patternFill>
    </fill>
    <fill>
      <patternFill patternType="solid">
        <fgColor rgb="FFFFFF99"/>
        <bgColor indexed="64"/>
      </patternFill>
    </fill>
    <fill>
      <patternFill patternType="solid">
        <fgColor rgb="FFCCFF99"/>
        <bgColor indexed="64"/>
      </patternFill>
    </fill>
    <fill>
      <patternFill patternType="solid">
        <fgColor theme="5"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79998168889431442"/>
        <bgColor indexed="64"/>
      </patternFill>
    </fill>
  </fills>
  <borders count="146">
    <border>
      <left/>
      <right/>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bottom/>
      <diagonal/>
    </border>
    <border>
      <left/>
      <right style="medium">
        <color indexed="64"/>
      </right>
      <top/>
      <bottom style="medium">
        <color indexed="64"/>
      </bottom>
      <diagonal/>
    </border>
    <border>
      <left/>
      <right style="medium">
        <color indexed="64"/>
      </right>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ck">
        <color indexed="64"/>
      </bottom>
      <diagonal/>
    </border>
    <border>
      <left/>
      <right/>
      <top style="thick">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style="thick">
        <color indexed="64"/>
      </left>
      <right style="thick">
        <color indexed="64"/>
      </right>
      <top style="medium">
        <color indexed="64"/>
      </top>
      <bottom/>
      <diagonal/>
    </border>
    <border>
      <left/>
      <right style="medium">
        <color indexed="64"/>
      </right>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thick">
        <color rgb="FF000000"/>
      </right>
      <top/>
      <bottom style="medium">
        <color rgb="FF000000"/>
      </bottom>
      <diagonal/>
    </border>
    <border>
      <left/>
      <right style="thick">
        <color indexed="64"/>
      </right>
      <top/>
      <bottom style="medium">
        <color rgb="FF000000"/>
      </bottom>
      <diagonal/>
    </border>
    <border>
      <left style="thick">
        <color indexed="64"/>
      </left>
      <right style="thick">
        <color rgb="FF000000"/>
      </right>
      <top/>
      <bottom style="medium">
        <color indexed="64"/>
      </bottom>
      <diagonal/>
    </border>
    <border>
      <left style="thick">
        <color indexed="64"/>
      </left>
      <right style="thick">
        <color rgb="FF000000"/>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thick">
        <color indexed="64"/>
      </right>
      <top/>
      <bottom style="thick">
        <color indexed="64"/>
      </bottom>
      <diagonal/>
    </border>
    <border>
      <left/>
      <right/>
      <top/>
      <bottom style="thick">
        <color indexed="64"/>
      </bottom>
      <diagonal/>
    </border>
    <border>
      <left style="medium">
        <color indexed="64"/>
      </left>
      <right style="thick">
        <color indexed="64"/>
      </right>
      <top/>
      <bottom/>
      <diagonal/>
    </border>
    <border>
      <left style="medium">
        <color indexed="64"/>
      </left>
      <right style="medium">
        <color indexed="64"/>
      </right>
      <top style="thick">
        <color indexed="64"/>
      </top>
      <bottom style="thick">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ck">
        <color indexed="64"/>
      </left>
      <right style="medium">
        <color indexed="64"/>
      </right>
      <top style="thick">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ck">
        <color rgb="FF999999"/>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diagonal/>
    </border>
    <border>
      <left style="hair">
        <color indexed="64"/>
      </left>
      <right/>
      <top/>
      <bottom/>
      <diagonal/>
    </border>
  </borders>
  <cellStyleXfs count="23">
    <xf numFmtId="0" fontId="0" fillId="0" borderId="0"/>
    <xf numFmtId="9" fontId="18" fillId="0" borderId="0" applyFont="0" applyFill="0" applyBorder="0" applyAlignment="0" applyProtection="0"/>
    <xf numFmtId="0" fontId="26" fillId="0" borderId="0"/>
    <xf numFmtId="9" fontId="26" fillId="0" borderId="0" applyFont="0" applyFill="0" applyBorder="0" applyAlignment="0" applyProtection="0"/>
    <xf numFmtId="0" fontId="17" fillId="0" borderId="0"/>
    <xf numFmtId="0" fontId="30" fillId="0" borderId="0"/>
    <xf numFmtId="0" fontId="36" fillId="0" borderId="0"/>
    <xf numFmtId="0" fontId="37" fillId="0" borderId="0"/>
    <xf numFmtId="0" fontId="30" fillId="0" borderId="0"/>
    <xf numFmtId="0" fontId="75" fillId="0" borderId="0"/>
    <xf numFmtId="0" fontId="30" fillId="0" borderId="0"/>
    <xf numFmtId="0" fontId="82" fillId="0" borderId="0" applyNumberFormat="0" applyFill="0" applyBorder="0" applyAlignment="0" applyProtection="0">
      <alignment vertical="top"/>
      <protection locked="0"/>
    </xf>
    <xf numFmtId="0" fontId="10" fillId="0" borderId="0"/>
    <xf numFmtId="164" fontId="26" fillId="0" borderId="0" applyFont="0" applyFill="0" applyBorder="0" applyAlignment="0" applyProtection="0"/>
    <xf numFmtId="0" fontId="72" fillId="0" borderId="0"/>
    <xf numFmtId="0" fontId="94" fillId="0" borderId="0" applyNumberFormat="0" applyFill="0" applyBorder="0" applyAlignment="0" applyProtection="0">
      <alignment vertical="top"/>
      <protection locked="0"/>
    </xf>
    <xf numFmtId="0" fontId="98" fillId="0" borderId="0"/>
    <xf numFmtId="0" fontId="30" fillId="0" borderId="0"/>
    <xf numFmtId="0" fontId="30" fillId="0" borderId="0"/>
    <xf numFmtId="0" fontId="100" fillId="0" borderId="0">
      <alignment horizontal="left" vertical="top"/>
    </xf>
    <xf numFmtId="0" fontId="100" fillId="0" borderId="0">
      <alignment horizontal="right" vertical="top"/>
    </xf>
    <xf numFmtId="0" fontId="101" fillId="0" borderId="0"/>
    <xf numFmtId="0" fontId="105" fillId="0" borderId="0" applyNumberFormat="0" applyFill="0" applyBorder="0" applyAlignment="0" applyProtection="0">
      <alignment vertical="top"/>
      <protection locked="0"/>
    </xf>
  </cellStyleXfs>
  <cellXfs count="3361">
    <xf numFmtId="0" fontId="0" fillId="0" borderId="0" xfId="0"/>
    <xf numFmtId="0" fontId="19" fillId="0" borderId="0" xfId="0" applyFont="1" applyAlignment="1">
      <alignment horizontal="left"/>
    </xf>
    <xf numFmtId="0" fontId="20" fillId="0" borderId="0" xfId="0" applyFont="1"/>
    <xf numFmtId="0" fontId="19" fillId="0" borderId="0" xfId="0" applyFont="1" applyAlignment="1">
      <alignment horizontal="justify"/>
    </xf>
    <xf numFmtId="0" fontId="0" fillId="0" borderId="0" xfId="0" applyAlignment="1">
      <alignment wrapText="1"/>
    </xf>
    <xf numFmtId="0" fontId="20" fillId="0" borderId="0" xfId="0" applyFont="1" applyAlignment="1">
      <alignment horizontal="left"/>
    </xf>
    <xf numFmtId="0" fontId="20" fillId="0" borderId="0" xfId="0" applyFont="1" applyAlignment="1">
      <alignment horizontal="justify"/>
    </xf>
    <xf numFmtId="0" fontId="0" fillId="0" borderId="43" xfId="0" applyBorder="1" applyAlignment="1">
      <alignment horizontal="center"/>
    </xf>
    <xf numFmtId="0" fontId="0" fillId="0" borderId="43" xfId="0" applyBorder="1"/>
    <xf numFmtId="0" fontId="21" fillId="0" borderId="0" xfId="0" applyFont="1"/>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3" fillId="0" borderId="3" xfId="0" applyFont="1" applyBorder="1" applyAlignment="1">
      <alignment vertical="center" wrapText="1"/>
    </xf>
    <xf numFmtId="3" fontId="23" fillId="0" borderId="4" xfId="0" applyNumberFormat="1" applyFont="1" applyBorder="1" applyAlignment="1">
      <alignment horizontal="right" vertical="center" wrapText="1"/>
    </xf>
    <xf numFmtId="0" fontId="23" fillId="0" borderId="5" xfId="0" applyFont="1" applyBorder="1" applyAlignment="1">
      <alignment vertical="center" wrapText="1"/>
    </xf>
    <xf numFmtId="3" fontId="23" fillId="0" borderId="6" xfId="0" applyNumberFormat="1" applyFont="1" applyBorder="1" applyAlignment="1">
      <alignment horizontal="right" vertical="center" wrapText="1"/>
    </xf>
    <xf numFmtId="0" fontId="23" fillId="0" borderId="7" xfId="0" applyFont="1" applyBorder="1" applyAlignment="1">
      <alignment vertical="center" wrapText="1"/>
    </xf>
    <xf numFmtId="3" fontId="23" fillId="0" borderId="8" xfId="0" applyNumberFormat="1" applyFont="1" applyBorder="1" applyAlignment="1">
      <alignment horizontal="right" vertical="center" wrapText="1"/>
    </xf>
    <xf numFmtId="0" fontId="23" fillId="0" borderId="0" xfId="0" applyFont="1"/>
    <xf numFmtId="0" fontId="22" fillId="0" borderId="1" xfId="0" applyFont="1" applyBorder="1" applyAlignment="1">
      <alignment horizontal="center" vertical="center" wrapText="1"/>
    </xf>
    <xf numFmtId="0" fontId="23" fillId="0" borderId="0" xfId="0" applyFont="1" applyAlignment="1">
      <alignment vertical="center"/>
    </xf>
    <xf numFmtId="0" fontId="22" fillId="0" borderId="8" xfId="0" applyFont="1" applyBorder="1" applyAlignment="1">
      <alignment horizontal="center" vertical="center" wrapText="1"/>
    </xf>
    <xf numFmtId="3" fontId="23" fillId="0" borderId="13" xfId="0" applyNumberFormat="1" applyFont="1" applyBorder="1" applyAlignment="1">
      <alignment horizontal="right" vertical="center" wrapText="1"/>
    </xf>
    <xf numFmtId="9" fontId="23" fillId="0" borderId="13" xfId="1" applyFont="1" applyBorder="1" applyAlignment="1">
      <alignment horizontal="right" vertical="center" wrapText="1"/>
    </xf>
    <xf numFmtId="9" fontId="23" fillId="0" borderId="6" xfId="1" applyFont="1" applyBorder="1" applyAlignment="1">
      <alignment horizontal="right" vertical="center" wrapText="1"/>
    </xf>
    <xf numFmtId="0" fontId="22" fillId="0" borderId="7" xfId="0" applyFont="1" applyBorder="1" applyAlignment="1">
      <alignment vertical="center" wrapText="1"/>
    </xf>
    <xf numFmtId="3" fontId="23" fillId="0" borderId="14" xfId="0" applyNumberFormat="1" applyFont="1" applyBorder="1" applyAlignment="1">
      <alignment horizontal="right" vertical="center" wrapText="1"/>
    </xf>
    <xf numFmtId="9" fontId="23" fillId="0" borderId="14" xfId="0" applyNumberFormat="1" applyFont="1" applyBorder="1" applyAlignment="1">
      <alignment horizontal="right" vertical="center" wrapText="1"/>
    </xf>
    <xf numFmtId="9" fontId="23" fillId="0" borderId="14" xfId="1" applyFont="1" applyBorder="1" applyAlignment="1">
      <alignment horizontal="right" vertical="center" wrapText="1"/>
    </xf>
    <xf numFmtId="9" fontId="23" fillId="0" borderId="8" xfId="1" applyFont="1" applyBorder="1" applyAlignment="1">
      <alignment horizontal="right" vertical="center" wrapText="1"/>
    </xf>
    <xf numFmtId="0" fontId="22" fillId="0" borderId="7" xfId="0" applyFont="1" applyBorder="1" applyAlignment="1">
      <alignment horizontal="center" vertical="center" wrapText="1"/>
    </xf>
    <xf numFmtId="0" fontId="23" fillId="0" borderId="13" xfId="0" applyFont="1" applyBorder="1" applyAlignment="1">
      <alignment vertical="center" wrapText="1"/>
    </xf>
    <xf numFmtId="9" fontId="23" fillId="0" borderId="13" xfId="1" applyNumberFormat="1" applyFont="1" applyBorder="1" applyAlignment="1">
      <alignment horizontal="right" vertical="center" wrapText="1"/>
    </xf>
    <xf numFmtId="9" fontId="23" fillId="0" borderId="6" xfId="1" applyNumberFormat="1" applyFont="1" applyBorder="1" applyAlignment="1">
      <alignment horizontal="right" vertical="center" wrapText="1"/>
    </xf>
    <xf numFmtId="0" fontId="23" fillId="0" borderId="14" xfId="0" applyFont="1" applyBorder="1" applyAlignment="1">
      <alignment horizontal="center" vertical="center" wrapText="1"/>
    </xf>
    <xf numFmtId="9" fontId="23" fillId="0" borderId="14" xfId="1" applyNumberFormat="1" applyFont="1" applyBorder="1" applyAlignment="1">
      <alignment horizontal="right" vertical="center" wrapText="1"/>
    </xf>
    <xf numFmtId="9" fontId="23" fillId="0" borderId="8" xfId="1" applyNumberFormat="1" applyFont="1" applyBorder="1" applyAlignment="1">
      <alignment horizontal="right" vertical="center" wrapText="1"/>
    </xf>
    <xf numFmtId="0" fontId="0" fillId="0" borderId="0" xfId="0" applyAlignment="1">
      <alignment vertical="center"/>
    </xf>
    <xf numFmtId="0" fontId="22" fillId="0" borderId="10" xfId="0" applyFont="1" applyBorder="1" applyAlignment="1">
      <alignment horizontal="center" vertical="center" wrapText="1"/>
    </xf>
    <xf numFmtId="0" fontId="0" fillId="0" borderId="0" xfId="0" applyAlignment="1"/>
    <xf numFmtId="0" fontId="22" fillId="0" borderId="12" xfId="0" applyFont="1" applyBorder="1" applyAlignment="1">
      <alignment horizontal="center" vertical="center" wrapText="1"/>
    </xf>
    <xf numFmtId="0" fontId="23" fillId="0" borderId="15" xfId="0" applyFont="1" applyBorder="1" applyAlignment="1">
      <alignment vertical="center" wrapText="1"/>
    </xf>
    <xf numFmtId="0" fontId="23" fillId="0" borderId="11" xfId="0" applyFont="1" applyBorder="1" applyAlignment="1">
      <alignment vertical="center" wrapText="1"/>
    </xf>
    <xf numFmtId="0" fontId="23" fillId="0" borderId="10" xfId="0" applyFont="1" applyBorder="1" applyAlignment="1">
      <alignment vertical="center" wrapText="1"/>
    </xf>
    <xf numFmtId="0" fontId="22" fillId="0" borderId="5" xfId="0" applyFont="1" applyBorder="1" applyAlignment="1">
      <alignment vertical="center" wrapText="1"/>
    </xf>
    <xf numFmtId="3" fontId="23" fillId="0" borderId="16" xfId="0" applyNumberFormat="1" applyFont="1" applyBorder="1" applyAlignment="1">
      <alignment horizontal="right" vertical="center" wrapText="1"/>
    </xf>
    <xf numFmtId="3" fontId="23" fillId="0" borderId="17" xfId="0" applyNumberFormat="1" applyFont="1" applyBorder="1" applyAlignment="1">
      <alignment horizontal="right" vertical="center" wrapText="1"/>
    </xf>
    <xf numFmtId="3" fontId="23" fillId="0" borderId="18" xfId="0" applyNumberFormat="1" applyFont="1" applyBorder="1" applyAlignment="1">
      <alignment horizontal="right" vertical="center" wrapText="1"/>
    </xf>
    <xf numFmtId="0" fontId="23" fillId="0" borderId="0" xfId="0" applyFont="1" applyAlignment="1">
      <alignment vertical="center" wrapText="1"/>
    </xf>
    <xf numFmtId="0" fontId="23" fillId="0" borderId="0" xfId="0" applyFont="1" applyAlignment="1">
      <alignment horizontal="left" vertical="center"/>
    </xf>
    <xf numFmtId="0" fontId="22" fillId="0" borderId="2" xfId="0" applyFont="1" applyBorder="1" applyAlignment="1">
      <alignment horizontal="center" vertical="center" wrapText="1"/>
    </xf>
    <xf numFmtId="0" fontId="22" fillId="0" borderId="10" xfId="0" applyFont="1" applyBorder="1" applyAlignment="1">
      <alignment horizontal="center" vertical="center"/>
    </xf>
    <xf numFmtId="0" fontId="22" fillId="0" borderId="15" xfId="0" applyFont="1" applyBorder="1" applyAlignment="1">
      <alignment vertical="center"/>
    </xf>
    <xf numFmtId="0" fontId="22" fillId="0" borderId="11" xfId="0" applyFont="1" applyBorder="1" applyAlignment="1">
      <alignment vertical="center" wrapText="1"/>
    </xf>
    <xf numFmtId="0" fontId="22" fillId="0" borderId="10" xfId="0" applyFont="1" applyBorder="1" applyAlignment="1">
      <alignment vertical="center" wrapText="1"/>
    </xf>
    <xf numFmtId="9" fontId="23" fillId="0" borderId="13" xfId="1" applyFont="1" applyBorder="1" applyAlignment="1">
      <alignment horizontal="center" vertical="center" wrapText="1"/>
    </xf>
    <xf numFmtId="9" fontId="23" fillId="0" borderId="14" xfId="1" applyFont="1" applyBorder="1" applyAlignment="1">
      <alignment horizontal="center" vertical="center" wrapText="1"/>
    </xf>
    <xf numFmtId="0" fontId="22" fillId="0" borderId="28" xfId="0" applyFont="1" applyBorder="1" applyAlignment="1">
      <alignment horizontal="center" vertical="center" wrapText="1"/>
    </xf>
    <xf numFmtId="3" fontId="22" fillId="0" borderId="14" xfId="0" applyNumberFormat="1" applyFont="1" applyBorder="1" applyAlignment="1">
      <alignment horizontal="right" vertical="center" wrapText="1"/>
    </xf>
    <xf numFmtId="0" fontId="22" fillId="0" borderId="32" xfId="0" applyFont="1" applyBorder="1" applyAlignment="1">
      <alignment horizontal="center" vertical="center" wrapText="1"/>
    </xf>
    <xf numFmtId="3" fontId="22" fillId="0" borderId="8" xfId="0" applyNumberFormat="1" applyFont="1" applyBorder="1" applyAlignment="1">
      <alignment horizontal="right" vertical="center" wrapText="1"/>
    </xf>
    <xf numFmtId="0" fontId="23" fillId="0" borderId="14" xfId="0" applyFont="1" applyBorder="1" applyAlignment="1">
      <alignment horizontal="right" vertical="center" wrapText="1"/>
    </xf>
    <xf numFmtId="0" fontId="23" fillId="0" borderId="13" xfId="0" applyFont="1" applyBorder="1" applyAlignment="1">
      <alignment horizontal="center" vertical="center" wrapText="1"/>
    </xf>
    <xf numFmtId="0" fontId="22" fillId="0" borderId="0" xfId="0" applyFont="1" applyAlignment="1">
      <alignment horizontal="justify"/>
    </xf>
    <xf numFmtId="0" fontId="22" fillId="0" borderId="15" xfId="0" applyFont="1" applyBorder="1" applyAlignment="1">
      <alignment vertical="center" wrapText="1"/>
    </xf>
    <xf numFmtId="3" fontId="23" fillId="0" borderId="13" xfId="0" applyNumberFormat="1" applyFont="1" applyBorder="1" applyAlignment="1">
      <alignment horizontal="right" vertical="center" wrapText="1" indent="1"/>
    </xf>
    <xf numFmtId="3" fontId="23" fillId="0" borderId="6" xfId="0" applyNumberFormat="1" applyFont="1" applyBorder="1" applyAlignment="1">
      <alignment horizontal="right" vertical="center" wrapText="1" indent="1"/>
    </xf>
    <xf numFmtId="3" fontId="22" fillId="0" borderId="14" xfId="0" applyNumberFormat="1" applyFont="1" applyBorder="1" applyAlignment="1">
      <alignment horizontal="right" vertical="center" wrapText="1" indent="1"/>
    </xf>
    <xf numFmtId="3" fontId="22" fillId="0" borderId="8" xfId="0" applyNumberFormat="1" applyFont="1" applyBorder="1" applyAlignment="1">
      <alignment horizontal="right" vertical="center" wrapText="1" indent="1"/>
    </xf>
    <xf numFmtId="0" fontId="22" fillId="0" borderId="15" xfId="0" applyFont="1" applyBorder="1" applyAlignment="1">
      <alignment horizontal="center" vertical="center" wrapText="1"/>
    </xf>
    <xf numFmtId="0" fontId="22" fillId="0" borderId="10" xfId="0" applyFont="1" applyBorder="1" applyAlignment="1">
      <alignment horizontal="center" vertical="center" wrapText="1"/>
    </xf>
    <xf numFmtId="0" fontId="23" fillId="0" borderId="5" xfId="0" applyFont="1" applyBorder="1" applyAlignment="1">
      <alignment vertical="center"/>
    </xf>
    <xf numFmtId="0" fontId="22" fillId="0" borderId="7" xfId="0" applyFont="1" applyBorder="1" applyAlignment="1">
      <alignment vertical="center"/>
    </xf>
    <xf numFmtId="0" fontId="22" fillId="0" borderId="32" xfId="0" applyFont="1" applyBorder="1" applyAlignment="1">
      <alignment vertical="center" wrapText="1"/>
    </xf>
    <xf numFmtId="0" fontId="23" fillId="0" borderId="3" xfId="0" applyFont="1" applyBorder="1" applyAlignment="1">
      <alignment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3" fontId="23" fillId="0" borderId="4" xfId="0" applyNumberFormat="1" applyFont="1" applyBorder="1" applyAlignment="1">
      <alignment horizontal="right" vertical="center"/>
    </xf>
    <xf numFmtId="3" fontId="23" fillId="0" borderId="8" xfId="0" applyNumberFormat="1" applyFont="1" applyBorder="1" applyAlignment="1">
      <alignment horizontal="right" vertical="center"/>
    </xf>
    <xf numFmtId="3" fontId="23" fillId="0" borderId="13" xfId="0" applyNumberFormat="1" applyFont="1" applyBorder="1" applyAlignment="1">
      <alignment horizontal="right" vertical="center"/>
    </xf>
    <xf numFmtId="3" fontId="23" fillId="0" borderId="6" xfId="0" applyNumberFormat="1" applyFont="1" applyBorder="1" applyAlignment="1">
      <alignment horizontal="right" vertical="center"/>
    </xf>
    <xf numFmtId="3" fontId="22" fillId="0" borderId="14" xfId="0" applyNumberFormat="1" applyFont="1" applyBorder="1" applyAlignment="1">
      <alignment horizontal="right" vertical="center"/>
    </xf>
    <xf numFmtId="3" fontId="22" fillId="0" borderId="8" xfId="0" applyNumberFormat="1" applyFont="1" applyBorder="1" applyAlignment="1">
      <alignment horizontal="right" vertical="center"/>
    </xf>
    <xf numFmtId="0" fontId="22" fillId="0" borderId="10" xfId="0" applyFont="1" applyBorder="1" applyAlignment="1">
      <alignment vertical="center"/>
    </xf>
    <xf numFmtId="0" fontId="22" fillId="0" borderId="32" xfId="0" applyFont="1" applyBorder="1" applyAlignment="1">
      <alignment horizontal="center" vertical="center"/>
    </xf>
    <xf numFmtId="3" fontId="23" fillId="0" borderId="14" xfId="0" applyNumberFormat="1" applyFont="1" applyBorder="1" applyAlignment="1">
      <alignment horizontal="right" vertical="center"/>
    </xf>
    <xf numFmtId="0" fontId="22" fillId="0" borderId="7" xfId="0" applyFont="1" applyBorder="1" applyAlignment="1">
      <alignment horizontal="left" vertical="center" wrapText="1"/>
    </xf>
    <xf numFmtId="0" fontId="22" fillId="0" borderId="11" xfId="0" applyFont="1" applyBorder="1" applyAlignment="1">
      <alignment vertical="center"/>
    </xf>
    <xf numFmtId="0" fontId="22" fillId="0" borderId="8" xfId="0" applyFont="1" applyBorder="1" applyAlignment="1">
      <alignment horizontal="center" vertical="center"/>
    </xf>
    <xf numFmtId="0" fontId="23" fillId="0" borderId="8" xfId="0" applyFont="1" applyBorder="1" applyAlignment="1">
      <alignment horizontal="right" vertical="center"/>
    </xf>
    <xf numFmtId="0" fontId="23" fillId="0" borderId="30" xfId="0" applyFont="1" applyBorder="1" applyAlignment="1">
      <alignment vertical="center" wrapText="1"/>
    </xf>
    <xf numFmtId="0" fontId="23" fillId="0" borderId="46" xfId="0" applyFont="1" applyBorder="1" applyAlignment="1">
      <alignment vertical="center" wrapText="1"/>
    </xf>
    <xf numFmtId="0" fontId="22" fillId="0" borderId="14" xfId="0" applyFont="1" applyBorder="1" applyAlignment="1">
      <alignment horizontal="center" vertical="center" wrapText="1"/>
    </xf>
    <xf numFmtId="0" fontId="23" fillId="0" borderId="13" xfId="0" applyFont="1" applyBorder="1" applyAlignment="1">
      <alignment horizontal="right" vertical="center"/>
    </xf>
    <xf numFmtId="0" fontId="23" fillId="0" borderId="6" xfId="0" applyFont="1" applyBorder="1" applyAlignment="1">
      <alignment horizontal="right" vertical="center"/>
    </xf>
    <xf numFmtId="0" fontId="23" fillId="0" borderId="14" xfId="0" applyFont="1" applyBorder="1" applyAlignment="1">
      <alignment horizontal="right" vertical="center"/>
    </xf>
    <xf numFmtId="0" fontId="23" fillId="0" borderId="0" xfId="0" applyFont="1" applyBorder="1" applyAlignment="1">
      <alignment vertical="center" wrapText="1"/>
    </xf>
    <xf numFmtId="0" fontId="23" fillId="0" borderId="0" xfId="0" applyFont="1" applyBorder="1" applyAlignment="1">
      <alignment horizontal="right" vertical="center"/>
    </xf>
    <xf numFmtId="0" fontId="23" fillId="0" borderId="48" xfId="0" applyFont="1" applyBorder="1" applyAlignment="1">
      <alignment horizontal="right" vertical="center"/>
    </xf>
    <xf numFmtId="0" fontId="22" fillId="0" borderId="0" xfId="0" applyFont="1" applyAlignment="1">
      <alignment vertical="center"/>
    </xf>
    <xf numFmtId="0" fontId="22" fillId="0" borderId="25" xfId="0" applyFont="1" applyBorder="1" applyAlignment="1">
      <alignment vertical="center"/>
    </xf>
    <xf numFmtId="0" fontId="22" fillId="0" borderId="33" xfId="0" applyFont="1" applyBorder="1" applyAlignment="1">
      <alignment vertical="center"/>
    </xf>
    <xf numFmtId="0" fontId="22" fillId="0" borderId="20" xfId="0" applyFont="1" applyBorder="1" applyAlignment="1">
      <alignment horizontal="center" vertical="center" wrapText="1"/>
    </xf>
    <xf numFmtId="0" fontId="22" fillId="0" borderId="5" xfId="0" applyFont="1" applyBorder="1" applyAlignment="1">
      <alignment vertical="center"/>
    </xf>
    <xf numFmtId="0" fontId="22" fillId="0" borderId="9" xfId="0" applyFont="1" applyBorder="1" applyAlignment="1">
      <alignment vertical="center" wrapText="1"/>
    </xf>
    <xf numFmtId="0" fontId="22" fillId="0" borderId="34" xfId="0" applyFont="1" applyBorder="1" applyAlignment="1">
      <alignment vertical="center" wrapText="1"/>
    </xf>
    <xf numFmtId="3" fontId="23" fillId="0" borderId="13" xfId="0" applyNumberFormat="1" applyFont="1" applyBorder="1" applyAlignment="1">
      <alignment horizontal="center" vertical="center"/>
    </xf>
    <xf numFmtId="3" fontId="23" fillId="0" borderId="14" xfId="0" applyNumberFormat="1" applyFont="1" applyBorder="1" applyAlignment="1">
      <alignment horizontal="center" vertical="center"/>
    </xf>
    <xf numFmtId="0" fontId="23" fillId="0" borderId="5" xfId="0" applyFont="1" applyBorder="1" applyAlignment="1">
      <alignment horizontal="left" vertical="center"/>
    </xf>
    <xf numFmtId="0" fontId="23" fillId="0" borderId="7" xfId="0" applyFont="1" applyBorder="1" applyAlignment="1">
      <alignment horizontal="left" vertical="center"/>
    </xf>
    <xf numFmtId="0" fontId="23" fillId="0" borderId="13" xfId="0" applyFont="1" applyBorder="1" applyAlignment="1">
      <alignment horizontal="center" vertical="center"/>
    </xf>
    <xf numFmtId="0" fontId="22" fillId="0" borderId="27" xfId="0" applyFont="1" applyBorder="1" applyAlignment="1">
      <alignment horizontal="center" vertical="center"/>
    </xf>
    <xf numFmtId="0" fontId="23" fillId="0" borderId="14" xfId="0" applyFont="1" applyBorder="1" applyAlignment="1">
      <alignment horizontal="center" vertical="center"/>
    </xf>
    <xf numFmtId="9" fontId="23" fillId="0" borderId="13" xfId="1" applyFont="1" applyBorder="1" applyAlignment="1">
      <alignment horizontal="right" vertical="center"/>
    </xf>
    <xf numFmtId="0" fontId="22" fillId="0" borderId="27" xfId="0" applyFont="1" applyBorder="1" applyAlignment="1">
      <alignment horizontal="right" vertical="center"/>
    </xf>
    <xf numFmtId="0" fontId="22" fillId="0" borderId="26" xfId="0" applyFont="1" applyBorder="1" applyAlignment="1">
      <alignment horizontal="right" vertical="center"/>
    </xf>
    <xf numFmtId="9" fontId="23" fillId="0" borderId="14" xfId="1" applyFont="1" applyBorder="1" applyAlignment="1">
      <alignment horizontal="right" vertical="center"/>
    </xf>
    <xf numFmtId="14" fontId="23" fillId="0" borderId="13" xfId="0" applyNumberFormat="1" applyFont="1" applyBorder="1" applyAlignment="1">
      <alignment horizontal="right" vertical="center"/>
    </xf>
    <xf numFmtId="9" fontId="23" fillId="0" borderId="6" xfId="1" applyFont="1" applyBorder="1" applyAlignment="1">
      <alignment horizontal="right" vertical="center"/>
    </xf>
    <xf numFmtId="0" fontId="23" fillId="0" borderId="34" xfId="0" applyFont="1" applyBorder="1" applyAlignment="1">
      <alignment vertical="center" wrapText="1"/>
    </xf>
    <xf numFmtId="3" fontId="23" fillId="0" borderId="17" xfId="0" applyNumberFormat="1" applyFont="1" applyBorder="1" applyAlignment="1">
      <alignment horizontal="right" vertical="center"/>
    </xf>
    <xf numFmtId="3" fontId="23" fillId="0" borderId="24" xfId="0" applyNumberFormat="1" applyFont="1" applyBorder="1" applyAlignment="1">
      <alignment horizontal="right" vertical="center"/>
    </xf>
    <xf numFmtId="0" fontId="23" fillId="0" borderId="9" xfId="0" applyFont="1" applyBorder="1" applyAlignment="1">
      <alignment vertical="center" wrapText="1"/>
    </xf>
    <xf numFmtId="0" fontId="23" fillId="0" borderId="6" xfId="0" applyFont="1" applyBorder="1" applyAlignment="1">
      <alignment horizontal="center" vertical="center"/>
    </xf>
    <xf numFmtId="0" fontId="23" fillId="0" borderId="8" xfId="0" applyFont="1" applyBorder="1" applyAlignment="1">
      <alignment horizontal="center" vertical="center"/>
    </xf>
    <xf numFmtId="3" fontId="24" fillId="0" borderId="6" xfId="0" applyNumberFormat="1" applyFont="1" applyBorder="1" applyAlignment="1">
      <alignment horizontal="right" vertical="center"/>
    </xf>
    <xf numFmtId="3" fontId="23" fillId="0" borderId="12" xfId="0" applyNumberFormat="1" applyFont="1" applyBorder="1" applyAlignment="1">
      <alignment horizontal="right" vertical="center"/>
    </xf>
    <xf numFmtId="3" fontId="23" fillId="0" borderId="26" xfId="0" applyNumberFormat="1" applyFont="1" applyBorder="1" applyAlignment="1">
      <alignment horizontal="right" vertical="center"/>
    </xf>
    <xf numFmtId="0" fontId="24" fillId="0" borderId="5" xfId="0" applyFont="1" applyBorder="1" applyAlignment="1">
      <alignment vertical="center" wrapText="1"/>
    </xf>
    <xf numFmtId="0" fontId="23" fillId="0" borderId="28" xfId="0" applyFont="1" applyBorder="1" applyAlignment="1">
      <alignment vertical="center" wrapText="1"/>
    </xf>
    <xf numFmtId="0" fontId="23" fillId="0" borderId="33" xfId="0" applyFont="1" applyBorder="1" applyAlignment="1">
      <alignment vertical="center" wrapText="1"/>
    </xf>
    <xf numFmtId="0" fontId="0" fillId="0" borderId="0" xfId="0" applyAlignment="1">
      <alignment horizontal="center"/>
    </xf>
    <xf numFmtId="0" fontId="23" fillId="0" borderId="39" xfId="0" applyFont="1" applyBorder="1" applyAlignment="1">
      <alignment horizontal="left" vertical="center"/>
    </xf>
    <xf numFmtId="0" fontId="23" fillId="0" borderId="41" xfId="0" applyFont="1" applyBorder="1" applyAlignment="1">
      <alignment horizontal="left" vertical="center"/>
    </xf>
    <xf numFmtId="0" fontId="23" fillId="0" borderId="42" xfId="0" applyFont="1" applyBorder="1" applyAlignment="1">
      <alignment horizontal="left" vertical="center"/>
    </xf>
    <xf numFmtId="0" fontId="23" fillId="0" borderId="40" xfId="0" applyFont="1" applyBorder="1" applyAlignment="1">
      <alignment horizontal="center" vertic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5" xfId="0" applyFont="1" applyBorder="1" applyAlignment="1">
      <alignment horizontal="left" vertical="center"/>
    </xf>
    <xf numFmtId="0" fontId="23" fillId="0" borderId="5" xfId="0" applyFont="1" applyBorder="1" applyAlignment="1">
      <alignment horizontal="left" vertical="center" wrapText="1"/>
    </xf>
    <xf numFmtId="0" fontId="23" fillId="0" borderId="7" xfId="0" applyFont="1" applyBorder="1" applyAlignment="1">
      <alignment horizontal="left" vertical="center" wrapText="1"/>
    </xf>
    <xf numFmtId="0" fontId="22" fillId="0" borderId="5" xfId="0" applyFont="1" applyBorder="1" applyAlignment="1">
      <alignment horizontal="left" vertical="center" wrapText="1"/>
    </xf>
    <xf numFmtId="0" fontId="23" fillId="0" borderId="7" xfId="0" applyFont="1" applyBorder="1" applyAlignment="1">
      <alignment vertical="center"/>
    </xf>
    <xf numFmtId="3" fontId="23" fillId="0" borderId="49" xfId="0" applyNumberFormat="1" applyFont="1" applyBorder="1" applyAlignment="1">
      <alignment horizontal="right" vertical="center"/>
    </xf>
    <xf numFmtId="3" fontId="23" fillId="0" borderId="16" xfId="0" applyNumberFormat="1" applyFont="1" applyBorder="1" applyAlignment="1">
      <alignment horizontal="right" vertical="center"/>
    </xf>
    <xf numFmtId="3" fontId="23" fillId="0" borderId="31" xfId="0" applyNumberFormat="1" applyFont="1" applyBorder="1" applyAlignment="1">
      <alignment horizontal="right" vertical="center"/>
    </xf>
    <xf numFmtId="3" fontId="23" fillId="0" borderId="18" xfId="0" applyNumberFormat="1" applyFont="1" applyBorder="1" applyAlignment="1">
      <alignment horizontal="right" vertical="center"/>
    </xf>
    <xf numFmtId="3" fontId="23" fillId="0" borderId="50" xfId="0" applyNumberFormat="1" applyFont="1" applyBorder="1" applyAlignment="1">
      <alignment horizontal="right" vertical="center"/>
    </xf>
    <xf numFmtId="3" fontId="22" fillId="0" borderId="18" xfId="0" applyNumberFormat="1" applyFont="1" applyBorder="1" applyAlignment="1">
      <alignment horizontal="right" vertical="center"/>
    </xf>
    <xf numFmtId="3" fontId="22" fillId="0" borderId="50" xfId="0" applyNumberFormat="1" applyFont="1" applyBorder="1" applyAlignment="1">
      <alignment horizontal="right" vertical="center"/>
    </xf>
    <xf numFmtId="0" fontId="22" fillId="0" borderId="7" xfId="0" applyFont="1" applyBorder="1" applyAlignment="1">
      <alignment horizontal="left" vertical="center"/>
    </xf>
    <xf numFmtId="3" fontId="22" fillId="0" borderId="13" xfId="0" applyNumberFormat="1" applyFont="1" applyBorder="1" applyAlignment="1">
      <alignment horizontal="right" vertical="center"/>
    </xf>
    <xf numFmtId="3" fontId="22" fillId="0" borderId="6" xfId="0" applyNumberFormat="1" applyFont="1" applyBorder="1" applyAlignment="1">
      <alignment horizontal="right" vertical="center"/>
    </xf>
    <xf numFmtId="3" fontId="23" fillId="0" borderId="29" xfId="0" applyNumberFormat="1" applyFont="1" applyBorder="1" applyAlignment="1">
      <alignment horizontal="right" vertical="center"/>
    </xf>
    <xf numFmtId="3" fontId="23" fillId="0" borderId="53" xfId="0" applyNumberFormat="1" applyFont="1" applyBorder="1" applyAlignment="1">
      <alignment horizontal="right" vertical="center"/>
    </xf>
    <xf numFmtId="0" fontId="23" fillId="0" borderId="9" xfId="0" applyFont="1" applyBorder="1" applyAlignment="1">
      <alignment vertical="center"/>
    </xf>
    <xf numFmtId="0" fontId="23" fillId="0" borderId="34" xfId="0" applyFont="1" applyBorder="1" applyAlignment="1">
      <alignment vertical="center"/>
    </xf>
    <xf numFmtId="0" fontId="23" fillId="0" borderId="28" xfId="0" applyFont="1" applyBorder="1" applyAlignment="1">
      <alignment vertical="center"/>
    </xf>
    <xf numFmtId="0" fontId="23" fillId="0" borderId="33" xfId="0" applyFont="1" applyBorder="1" applyAlignment="1">
      <alignment vertical="center"/>
    </xf>
    <xf numFmtId="0" fontId="22" fillId="0" borderId="26" xfId="0" applyFont="1" applyBorder="1" applyAlignment="1">
      <alignment horizontal="center" vertical="center" wrapText="1"/>
    </xf>
    <xf numFmtId="0" fontId="23" fillId="0" borderId="0" xfId="0" applyFont="1" applyAlignment="1">
      <alignment horizontal="left" vertical="center" wrapText="1"/>
    </xf>
    <xf numFmtId="3" fontId="23" fillId="0" borderId="45" xfId="0" applyNumberFormat="1" applyFont="1" applyBorder="1" applyAlignment="1">
      <alignment horizontal="right" vertical="center"/>
    </xf>
    <xf numFmtId="3" fontId="23" fillId="0" borderId="44" xfId="0" applyNumberFormat="1" applyFont="1" applyBorder="1" applyAlignment="1">
      <alignment horizontal="right" vertical="center"/>
    </xf>
    <xf numFmtId="3" fontId="23" fillId="0" borderId="52" xfId="0" applyNumberFormat="1" applyFont="1" applyBorder="1" applyAlignment="1">
      <alignment horizontal="right" vertical="center"/>
    </xf>
    <xf numFmtId="3" fontId="23" fillId="0" borderId="9" xfId="0" applyNumberFormat="1" applyFont="1" applyBorder="1" applyAlignment="1">
      <alignment horizontal="right" vertical="center"/>
    </xf>
    <xf numFmtId="0" fontId="23" fillId="0" borderId="17" xfId="0" applyFont="1" applyBorder="1" applyAlignment="1">
      <alignment horizontal="right" vertical="center"/>
    </xf>
    <xf numFmtId="0" fontId="23" fillId="0" borderId="24" xfId="0" applyFont="1" applyBorder="1" applyAlignment="1">
      <alignment horizontal="right" vertical="center"/>
    </xf>
    <xf numFmtId="9" fontId="23" fillId="0" borderId="8" xfId="1" applyFont="1" applyBorder="1" applyAlignment="1">
      <alignment horizontal="right" vertical="center"/>
    </xf>
    <xf numFmtId="3" fontId="23" fillId="0" borderId="6" xfId="0" applyNumberFormat="1" applyFont="1" applyBorder="1" applyAlignment="1">
      <alignment horizontal="center" vertical="center"/>
    </xf>
    <xf numFmtId="3" fontId="23" fillId="0" borderId="36" xfId="0" applyNumberFormat="1" applyFont="1" applyBorder="1" applyAlignment="1">
      <alignment horizontal="right" vertical="center"/>
    </xf>
    <xf numFmtId="3" fontId="23" fillId="0" borderId="37" xfId="0" applyNumberFormat="1" applyFont="1" applyBorder="1" applyAlignment="1">
      <alignment horizontal="right" vertical="center"/>
    </xf>
    <xf numFmtId="3" fontId="23" fillId="0" borderId="38" xfId="0" applyNumberFormat="1" applyFont="1" applyBorder="1" applyAlignment="1">
      <alignment horizontal="right" vertical="center"/>
    </xf>
    <xf numFmtId="0" fontId="22" fillId="0" borderId="0" xfId="0" applyFont="1" applyAlignment="1">
      <alignment horizontal="justify" vertical="center"/>
    </xf>
    <xf numFmtId="3" fontId="23" fillId="0" borderId="38" xfId="0" applyNumberFormat="1" applyFont="1" applyBorder="1" applyAlignment="1">
      <alignment horizontal="right" vertical="center" wrapText="1"/>
    </xf>
    <xf numFmtId="3" fontId="23" fillId="0" borderId="26" xfId="0" applyNumberFormat="1" applyFont="1" applyBorder="1" applyAlignment="1">
      <alignment horizontal="right" vertical="center" wrapText="1"/>
    </xf>
    <xf numFmtId="0" fontId="22" fillId="0" borderId="7"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0" xfId="0" applyFont="1" applyBorder="1" applyAlignment="1">
      <alignment horizontal="center" vertical="center" wrapText="1"/>
    </xf>
    <xf numFmtId="0" fontId="27" fillId="0" borderId="0" xfId="2" applyFont="1"/>
    <xf numFmtId="0" fontId="26" fillId="0" borderId="0" xfId="2"/>
    <xf numFmtId="0" fontId="27" fillId="0" borderId="0" xfId="2" applyNumberFormat="1" applyFont="1" applyAlignment="1"/>
    <xf numFmtId="49" fontId="27" fillId="0" borderId="0" xfId="2" applyNumberFormat="1" applyFont="1" applyAlignment="1" applyProtection="1"/>
    <xf numFmtId="0" fontId="27" fillId="0" borderId="0" xfId="2" applyNumberFormat="1" applyFont="1" applyBorder="1" applyAlignment="1"/>
    <xf numFmtId="0" fontId="27" fillId="0" borderId="0" xfId="2" applyNumberFormat="1" applyFont="1" applyBorder="1" applyAlignment="1">
      <alignment horizontal="left"/>
    </xf>
    <xf numFmtId="0" fontId="27" fillId="0" borderId="0" xfId="2" applyNumberFormat="1" applyFont="1" applyAlignment="1">
      <alignment horizontal="left" vertical="center"/>
    </xf>
    <xf numFmtId="0" fontId="27" fillId="0" borderId="0" xfId="2" applyFont="1" applyAlignment="1">
      <alignment vertical="center"/>
    </xf>
    <xf numFmtId="0" fontId="25" fillId="0" borderId="0" xfId="2" applyFont="1"/>
    <xf numFmtId="0" fontId="26" fillId="0" borderId="0" xfId="2" applyAlignment="1">
      <alignment horizontal="right"/>
    </xf>
    <xf numFmtId="0" fontId="28" fillId="3" borderId="0" xfId="2" applyFont="1" applyFill="1" applyAlignment="1">
      <alignment horizontal="centerContinuous"/>
    </xf>
    <xf numFmtId="0" fontId="27" fillId="3" borderId="0" xfId="2" applyFont="1" applyFill="1" applyAlignment="1">
      <alignment horizontal="centerContinuous"/>
    </xf>
    <xf numFmtId="9" fontId="26" fillId="0" borderId="0" xfId="2" applyNumberFormat="1"/>
    <xf numFmtId="165" fontId="26" fillId="0" borderId="0" xfId="2" applyNumberFormat="1"/>
    <xf numFmtId="10" fontId="26" fillId="0" borderId="0" xfId="2" applyNumberFormat="1"/>
    <xf numFmtId="10" fontId="30" fillId="0" borderId="0" xfId="3" applyNumberFormat="1" applyFont="1" applyFill="1"/>
    <xf numFmtId="0" fontId="29" fillId="0" borderId="0" xfId="2" applyFont="1" applyAlignment="1">
      <alignment horizontal="left"/>
    </xf>
    <xf numFmtId="0" fontId="27" fillId="0" borderId="0" xfId="2" applyFont="1" applyAlignment="1">
      <alignment horizontal="centerContinuous"/>
    </xf>
    <xf numFmtId="0" fontId="27" fillId="3" borderId="55" xfId="2" applyFont="1" applyFill="1" applyBorder="1" applyAlignment="1">
      <alignment horizontal="center"/>
    </xf>
    <xf numFmtId="0" fontId="27" fillId="3" borderId="57" xfId="2" applyFont="1" applyFill="1" applyBorder="1" applyAlignment="1">
      <alignment horizontal="centerContinuous"/>
    </xf>
    <xf numFmtId="0" fontId="27" fillId="3" borderId="57" xfId="2" applyFont="1" applyFill="1" applyBorder="1" applyAlignment="1">
      <alignment horizontal="center" wrapText="1"/>
    </xf>
    <xf numFmtId="0" fontId="27" fillId="0" borderId="0" xfId="2" applyFont="1" applyAlignment="1">
      <alignment horizontal="center"/>
    </xf>
    <xf numFmtId="0" fontId="27" fillId="3" borderId="59" xfId="2" applyFont="1" applyFill="1" applyBorder="1" applyAlignment="1">
      <alignment horizontal="center" vertical="top"/>
    </xf>
    <xf numFmtId="0" fontId="27" fillId="3" borderId="0" xfId="2" applyFont="1" applyFill="1" applyBorder="1" applyAlignment="1">
      <alignment horizontal="center" vertical="top"/>
    </xf>
    <xf numFmtId="0" fontId="27" fillId="0" borderId="0" xfId="2" applyFont="1" applyAlignment="1">
      <alignment horizontal="center" vertical="top"/>
    </xf>
    <xf numFmtId="0" fontId="27" fillId="3" borderId="60" xfId="2" applyFont="1" applyFill="1" applyBorder="1" applyAlignment="1">
      <alignment horizontal="center" vertical="center"/>
    </xf>
    <xf numFmtId="0" fontId="28" fillId="2" borderId="0" xfId="2" applyFont="1" applyFill="1" applyAlignment="1">
      <alignment vertical="center"/>
    </xf>
    <xf numFmtId="0" fontId="28" fillId="2" borderId="62" xfId="2" quotePrefix="1" applyFont="1" applyFill="1" applyBorder="1" applyAlignment="1" applyProtection="1">
      <alignment horizontal="center" vertical="center"/>
    </xf>
    <xf numFmtId="3" fontId="28" fillId="0" borderId="0" xfId="2" applyNumberFormat="1" applyFont="1" applyAlignment="1">
      <alignment vertical="center"/>
    </xf>
    <xf numFmtId="0" fontId="28" fillId="0" borderId="0" xfId="2" applyFont="1" applyAlignment="1">
      <alignment vertical="center"/>
    </xf>
    <xf numFmtId="0" fontId="28" fillId="2" borderId="62" xfId="2" applyFont="1" applyFill="1" applyBorder="1" applyAlignment="1" applyProtection="1">
      <alignment vertical="center"/>
    </xf>
    <xf numFmtId="0" fontId="28" fillId="2" borderId="62" xfId="2" applyFont="1" applyFill="1" applyBorder="1" applyAlignment="1" applyProtection="1">
      <alignment horizontal="left" vertical="center"/>
    </xf>
    <xf numFmtId="0" fontId="27" fillId="3" borderId="62" xfId="2" applyFont="1" applyFill="1" applyBorder="1" applyAlignment="1" applyProtection="1">
      <alignment horizontal="left" vertical="center"/>
    </xf>
    <xf numFmtId="0" fontId="27" fillId="0" borderId="62" xfId="2" quotePrefix="1" applyFont="1" applyBorder="1" applyAlignment="1" applyProtection="1">
      <alignment horizontal="center" vertical="center"/>
    </xf>
    <xf numFmtId="166" fontId="27" fillId="0" borderId="0" xfId="2" applyNumberFormat="1" applyFont="1" applyAlignment="1">
      <alignment vertical="center"/>
    </xf>
    <xf numFmtId="0" fontId="27" fillId="2" borderId="62" xfId="2" applyFont="1" applyFill="1" applyBorder="1" applyAlignment="1" applyProtection="1">
      <alignment horizontal="left" vertical="center"/>
    </xf>
    <xf numFmtId="0" fontId="28" fillId="3" borderId="62" xfId="2" applyFont="1" applyFill="1" applyBorder="1" applyAlignment="1" applyProtection="1">
      <alignment horizontal="left" vertical="center"/>
    </xf>
    <xf numFmtId="3" fontId="32" fillId="0" borderId="0" xfId="2" applyNumberFormat="1" applyFont="1" applyAlignment="1">
      <alignment vertical="center" wrapText="1"/>
    </xf>
    <xf numFmtId="0" fontId="34" fillId="0" borderId="0" xfId="2" applyFont="1" applyAlignment="1">
      <alignment vertical="center"/>
    </xf>
    <xf numFmtId="0" fontId="27" fillId="0" borderId="62" xfId="2" applyFont="1" applyFill="1" applyBorder="1" applyAlignment="1" applyProtection="1">
      <alignment horizontal="left" vertical="center"/>
    </xf>
    <xf numFmtId="0" fontId="27" fillId="0" borderId="62" xfId="2" quotePrefix="1" applyFont="1" applyFill="1" applyBorder="1" applyAlignment="1" applyProtection="1">
      <alignment horizontal="center" vertical="center"/>
    </xf>
    <xf numFmtId="0" fontId="27" fillId="2" borderId="62" xfId="2" applyFont="1" applyFill="1" applyBorder="1" applyAlignment="1" applyProtection="1">
      <alignment vertical="center"/>
    </xf>
    <xf numFmtId="0" fontId="27" fillId="2" borderId="62" xfId="2" applyFont="1" applyFill="1" applyBorder="1" applyAlignment="1" applyProtection="1">
      <alignment horizontal="center" vertical="center"/>
    </xf>
    <xf numFmtId="0" fontId="27" fillId="3" borderId="0" xfId="2" applyFont="1" applyFill="1" applyAlignment="1">
      <alignment vertical="center"/>
    </xf>
    <xf numFmtId="167" fontId="27" fillId="0" borderId="0" xfId="2" applyNumberFormat="1" applyFont="1" applyAlignment="1">
      <alignment vertical="center"/>
    </xf>
    <xf numFmtId="0" fontId="27" fillId="3" borderId="55" xfId="2" applyFont="1" applyFill="1" applyBorder="1" applyAlignment="1" applyProtection="1">
      <alignment horizontal="center" vertical="center"/>
    </xf>
    <xf numFmtId="167" fontId="27" fillId="3" borderId="55" xfId="2" applyNumberFormat="1" applyFont="1" applyFill="1" applyBorder="1" applyAlignment="1" applyProtection="1">
      <alignment horizontal="center" vertical="center"/>
    </xf>
    <xf numFmtId="167" fontId="27" fillId="3" borderId="0" xfId="2" applyNumberFormat="1" applyFont="1" applyFill="1" applyAlignment="1">
      <alignment vertical="center"/>
    </xf>
    <xf numFmtId="0" fontId="27" fillId="3" borderId="59" xfId="2" applyFont="1" applyFill="1" applyBorder="1" applyAlignment="1" applyProtection="1">
      <alignment horizontal="center" vertical="center"/>
    </xf>
    <xf numFmtId="167" fontId="27" fillId="3" borderId="59" xfId="2" applyNumberFormat="1" applyFont="1" applyFill="1" applyBorder="1" applyAlignment="1" applyProtection="1">
      <alignment horizontal="center" vertical="center"/>
    </xf>
    <xf numFmtId="0" fontId="27" fillId="3" borderId="60" xfId="2" applyFont="1" applyFill="1" applyBorder="1" applyAlignment="1" applyProtection="1">
      <alignment horizontal="center" vertical="center"/>
    </xf>
    <xf numFmtId="1" fontId="27" fillId="3" borderId="60" xfId="2" applyNumberFormat="1" applyFont="1" applyFill="1" applyBorder="1" applyAlignment="1" applyProtection="1">
      <alignment horizontal="center" vertical="center"/>
    </xf>
    <xf numFmtId="0" fontId="27" fillId="0" borderId="0" xfId="2" applyFont="1" applyAlignment="1">
      <alignment vertical="top"/>
    </xf>
    <xf numFmtId="37" fontId="28" fillId="2" borderId="62" xfId="2" applyNumberFormat="1" applyFont="1" applyFill="1" applyBorder="1" applyAlignment="1" applyProtection="1">
      <alignment vertical="center"/>
    </xf>
    <xf numFmtId="37" fontId="28" fillId="2" borderId="62" xfId="2" quotePrefix="1" applyNumberFormat="1" applyFont="1" applyFill="1" applyBorder="1" applyAlignment="1" applyProtection="1">
      <alignment horizontal="center" vertical="center"/>
    </xf>
    <xf numFmtId="167" fontId="28" fillId="3" borderId="0" xfId="2" applyNumberFormat="1" applyFont="1" applyFill="1" applyAlignment="1">
      <alignment vertical="center"/>
    </xf>
    <xf numFmtId="37" fontId="27" fillId="3" borderId="62" xfId="2" applyNumberFormat="1" applyFont="1" applyFill="1" applyBorder="1" applyAlignment="1" applyProtection="1">
      <alignment vertical="center"/>
    </xf>
    <xf numFmtId="37" fontId="27" fillId="0" borderId="62" xfId="2" quotePrefix="1" applyNumberFormat="1" applyFont="1" applyBorder="1" applyAlignment="1" applyProtection="1">
      <alignment horizontal="center" vertical="center"/>
    </xf>
    <xf numFmtId="37" fontId="28" fillId="5" borderId="62" xfId="2" applyNumberFormat="1" applyFont="1" applyFill="1" applyBorder="1" applyAlignment="1" applyProtection="1">
      <alignment vertical="center"/>
    </xf>
    <xf numFmtId="37" fontId="28" fillId="5" borderId="62" xfId="2" quotePrefix="1" applyNumberFormat="1" applyFont="1" applyFill="1" applyBorder="1" applyAlignment="1" applyProtection="1">
      <alignment horizontal="center" vertical="center"/>
    </xf>
    <xf numFmtId="0" fontId="28" fillId="3" borderId="0" xfId="2" applyFont="1" applyFill="1" applyAlignment="1">
      <alignment vertical="center"/>
    </xf>
    <xf numFmtId="167" fontId="35" fillId="3" borderId="0" xfId="2" applyNumberFormat="1" applyFont="1" applyFill="1" applyAlignment="1">
      <alignment vertical="center"/>
    </xf>
    <xf numFmtId="37" fontId="27" fillId="4" borderId="62" xfId="2" applyNumberFormat="1" applyFont="1" applyFill="1" applyBorder="1" applyAlignment="1" applyProtection="1">
      <alignment vertical="center"/>
    </xf>
    <xf numFmtId="37" fontId="27" fillId="4" borderId="62" xfId="2" quotePrefix="1" applyNumberFormat="1" applyFont="1" applyFill="1" applyBorder="1" applyAlignment="1" applyProtection="1">
      <alignment horizontal="center" vertical="center"/>
    </xf>
    <xf numFmtId="37" fontId="31" fillId="2" borderId="62" xfId="2" applyNumberFormat="1" applyFont="1" applyFill="1" applyBorder="1" applyAlignment="1" applyProtection="1">
      <alignment vertical="center"/>
    </xf>
    <xf numFmtId="37" fontId="31" fillId="2" borderId="62" xfId="2" quotePrefix="1" applyNumberFormat="1" applyFont="1" applyFill="1" applyBorder="1" applyAlignment="1" applyProtection="1">
      <alignment horizontal="center" vertical="center"/>
    </xf>
    <xf numFmtId="37" fontId="27" fillId="2" borderId="62" xfId="2" applyNumberFormat="1" applyFont="1" applyFill="1" applyBorder="1" applyAlignment="1" applyProtection="1">
      <alignment vertical="center"/>
    </xf>
    <xf numFmtId="37" fontId="27" fillId="2" borderId="62" xfId="2" quotePrefix="1" applyNumberFormat="1" applyFont="1" applyFill="1" applyBorder="1" applyAlignment="1" applyProtection="1">
      <alignment horizontal="center" vertical="center"/>
    </xf>
    <xf numFmtId="0" fontId="27" fillId="0" borderId="0" xfId="2" applyFont="1" applyAlignment="1" applyProtection="1">
      <alignment horizontal="left"/>
    </xf>
    <xf numFmtId="0" fontId="27" fillId="0" borderId="0" xfId="2" applyFont="1" applyAlignment="1" applyProtection="1">
      <alignment horizontal="center"/>
    </xf>
    <xf numFmtId="37" fontId="27" fillId="0" borderId="0" xfId="2" applyNumberFormat="1" applyFont="1" applyProtection="1"/>
    <xf numFmtId="0" fontId="28" fillId="0" borderId="0" xfId="2" applyNumberFormat="1" applyFont="1" applyAlignment="1" applyProtection="1"/>
    <xf numFmtId="0" fontId="27" fillId="0" borderId="0" xfId="2" applyNumberFormat="1" applyFont="1" applyBorder="1" applyAlignment="1">
      <alignment vertical="center"/>
    </xf>
    <xf numFmtId="3" fontId="27" fillId="0" borderId="0" xfId="2" applyNumberFormat="1" applyFont="1" applyBorder="1" applyAlignment="1">
      <alignment horizontal="right" vertical="center"/>
    </xf>
    <xf numFmtId="15" fontId="27" fillId="0" borderId="0" xfId="2" applyNumberFormat="1" applyFont="1" applyBorder="1" applyAlignment="1">
      <alignment horizontal="left" vertical="center"/>
    </xf>
    <xf numFmtId="0" fontId="28" fillId="0" borderId="0" xfId="2" applyFont="1"/>
    <xf numFmtId="3" fontId="27" fillId="3" borderId="0" xfId="2" applyNumberFormat="1" applyFont="1" applyFill="1" applyAlignment="1">
      <alignment horizontal="centerContinuous"/>
    </xf>
    <xf numFmtId="0" fontId="27" fillId="3" borderId="0" xfId="2" applyFont="1" applyFill="1" applyBorder="1" applyAlignment="1">
      <alignment horizontal="centerContinuous"/>
    </xf>
    <xf numFmtId="0" fontId="29" fillId="0" borderId="0" xfId="2" applyFont="1" applyAlignment="1">
      <alignment horizontal="centerContinuous"/>
    </xf>
    <xf numFmtId="3" fontId="27" fillId="0" borderId="0" xfId="2" applyNumberFormat="1" applyFont="1" applyAlignment="1">
      <alignment horizontal="centerContinuous"/>
    </xf>
    <xf numFmtId="0" fontId="27" fillId="0" borderId="61" xfId="2" applyFont="1" applyBorder="1" applyAlignment="1">
      <alignment horizontal="centerContinuous"/>
    </xf>
    <xf numFmtId="0" fontId="27" fillId="0" borderId="55" xfId="2" applyFont="1" applyBorder="1" applyAlignment="1">
      <alignment horizontal="center"/>
    </xf>
    <xf numFmtId="0" fontId="27" fillId="0" borderId="56" xfId="2" applyFont="1" applyBorder="1" applyAlignment="1">
      <alignment horizontal="center"/>
    </xf>
    <xf numFmtId="3" fontId="27" fillId="0" borderId="56" xfId="2" applyNumberFormat="1" applyFont="1" applyBorder="1" applyAlignment="1">
      <alignment horizontal="centerContinuous"/>
    </xf>
    <xf numFmtId="0" fontId="27" fillId="0" borderId="57" xfId="2" applyFont="1" applyBorder="1" applyAlignment="1">
      <alignment horizontal="centerContinuous"/>
    </xf>
    <xf numFmtId="0" fontId="27" fillId="0" borderId="59" xfId="2" applyFont="1" applyBorder="1" applyAlignment="1">
      <alignment horizontal="center" vertical="top"/>
    </xf>
    <xf numFmtId="0" fontId="27" fillId="0" borderId="0" xfId="2" applyFont="1" applyBorder="1" applyAlignment="1">
      <alignment horizontal="center" vertical="top"/>
    </xf>
    <xf numFmtId="3" fontId="27" fillId="0" borderId="55" xfId="2" applyNumberFormat="1" applyFont="1" applyBorder="1" applyAlignment="1">
      <alignment horizontal="center" vertical="top"/>
    </xf>
    <xf numFmtId="0" fontId="27" fillId="0" borderId="55" xfId="2" applyFont="1" applyBorder="1" applyAlignment="1">
      <alignment horizontal="center" vertical="top"/>
    </xf>
    <xf numFmtId="0" fontId="27" fillId="0" borderId="60" xfId="2" applyFont="1" applyBorder="1" applyAlignment="1">
      <alignment horizontal="center"/>
    </xf>
    <xf numFmtId="0" fontId="27" fillId="0" borderId="61" xfId="2" applyFont="1" applyBorder="1" applyAlignment="1">
      <alignment horizontal="center"/>
    </xf>
    <xf numFmtId="3" fontId="27" fillId="0" borderId="60" xfId="2" applyNumberFormat="1" applyFont="1" applyBorder="1" applyAlignment="1">
      <alignment horizontal="center"/>
    </xf>
    <xf numFmtId="0" fontId="27" fillId="3" borderId="62" xfId="2" applyFont="1" applyFill="1" applyBorder="1" applyAlignment="1">
      <alignment vertical="center"/>
    </xf>
    <xf numFmtId="0" fontId="27" fillId="0" borderId="62" xfId="2" applyFont="1" applyBorder="1" applyAlignment="1">
      <alignment vertical="center"/>
    </xf>
    <xf numFmtId="0" fontId="27" fillId="0" borderId="62" xfId="2" quotePrefix="1" applyFont="1" applyBorder="1" applyAlignment="1">
      <alignment horizontal="center" vertical="center"/>
    </xf>
    <xf numFmtId="0" fontId="38" fillId="2" borderId="62" xfId="2" applyFont="1" applyFill="1" applyBorder="1" applyAlignment="1">
      <alignment vertical="center"/>
    </xf>
    <xf numFmtId="0" fontId="38" fillId="2" borderId="62" xfId="2" quotePrefix="1" applyFont="1" applyFill="1" applyBorder="1" applyAlignment="1">
      <alignment horizontal="center" vertical="center"/>
    </xf>
    <xf numFmtId="0" fontId="38" fillId="0" borderId="0" xfId="2" applyFont="1" applyAlignment="1">
      <alignment vertical="center"/>
    </xf>
    <xf numFmtId="0" fontId="28" fillId="2" borderId="62" xfId="2" applyFont="1" applyFill="1" applyBorder="1" applyAlignment="1">
      <alignment vertical="center"/>
    </xf>
    <xf numFmtId="0" fontId="28" fillId="2" borderId="62" xfId="2" quotePrefix="1" applyFont="1" applyFill="1" applyBorder="1" applyAlignment="1">
      <alignment horizontal="center" vertical="center"/>
    </xf>
    <xf numFmtId="0" fontId="27" fillId="2" borderId="62" xfId="2" applyFont="1" applyFill="1" applyBorder="1" applyAlignment="1">
      <alignment vertical="center"/>
    </xf>
    <xf numFmtId="0" fontId="31" fillId="2" borderId="62" xfId="2" applyFont="1" applyFill="1" applyBorder="1" applyAlignment="1">
      <alignment vertical="center"/>
    </xf>
    <xf numFmtId="0" fontId="27" fillId="2" borderId="62" xfId="2" quotePrefix="1" applyFont="1" applyFill="1" applyBorder="1" applyAlignment="1">
      <alignment horizontal="center" vertical="center"/>
    </xf>
    <xf numFmtId="0" fontId="27" fillId="0" borderId="62" xfId="2" applyFont="1" applyFill="1" applyBorder="1" applyAlignment="1">
      <alignment vertical="center"/>
    </xf>
    <xf numFmtId="0" fontId="38" fillId="2" borderId="62" xfId="2" applyFont="1" applyFill="1" applyBorder="1" applyAlignment="1">
      <alignment vertical="center" wrapText="1"/>
    </xf>
    <xf numFmtId="0" fontId="31" fillId="2" borderId="62" xfId="2" quotePrefix="1" applyFont="1" applyFill="1" applyBorder="1" applyAlignment="1">
      <alignment horizontal="center" vertical="center"/>
    </xf>
    <xf numFmtId="49" fontId="27" fillId="0" borderId="62" xfId="2" applyNumberFormat="1" applyFont="1" applyFill="1" applyBorder="1" applyAlignment="1">
      <alignment vertical="center"/>
    </xf>
    <xf numFmtId="0" fontId="38" fillId="3" borderId="0" xfId="2" applyFont="1" applyFill="1" applyAlignment="1">
      <alignment vertical="center"/>
    </xf>
    <xf numFmtId="49" fontId="27" fillId="2" borderId="62" xfId="2" applyNumberFormat="1" applyFont="1" applyFill="1" applyBorder="1" applyAlignment="1">
      <alignment vertical="center"/>
    </xf>
    <xf numFmtId="0" fontId="28" fillId="5" borderId="62" xfId="2" applyFont="1" applyFill="1" applyBorder="1" applyAlignment="1">
      <alignment vertical="center"/>
    </xf>
    <xf numFmtId="0" fontId="38" fillId="5" borderId="62" xfId="2" applyFont="1" applyFill="1" applyBorder="1" applyAlignment="1">
      <alignment vertical="center"/>
    </xf>
    <xf numFmtId="0" fontId="31" fillId="5" borderId="62" xfId="2" quotePrefix="1" applyFont="1" applyFill="1" applyBorder="1" applyAlignment="1">
      <alignment horizontal="center" vertical="center"/>
    </xf>
    <xf numFmtId="3" fontId="27" fillId="0" borderId="0" xfId="2" applyNumberFormat="1" applyFont="1"/>
    <xf numFmtId="0" fontId="39" fillId="0" borderId="0" xfId="7" applyFont="1" applyAlignment="1">
      <alignment horizontal="left"/>
    </xf>
    <xf numFmtId="0" fontId="40" fillId="0" borderId="0" xfId="6" applyFont="1" applyFill="1" applyAlignment="1">
      <alignment horizontal="center"/>
    </xf>
    <xf numFmtId="0" fontId="39" fillId="0" borderId="0" xfId="7" applyFont="1"/>
    <xf numFmtId="0" fontId="41" fillId="0" borderId="0" xfId="7" applyFont="1"/>
    <xf numFmtId="0" fontId="41" fillId="0" borderId="0" xfId="7" applyNumberFormat="1" applyFont="1"/>
    <xf numFmtId="0" fontId="42" fillId="0" borderId="0" xfId="7" applyFont="1"/>
    <xf numFmtId="0" fontId="43" fillId="0" borderId="0" xfId="7" applyFont="1"/>
    <xf numFmtId="0" fontId="44" fillId="0" borderId="0" xfId="7" applyFont="1" applyAlignment="1">
      <alignment horizontal="center"/>
    </xf>
    <xf numFmtId="0" fontId="45" fillId="0" borderId="0" xfId="7" applyFont="1" applyAlignment="1">
      <alignment horizontal="center"/>
    </xf>
    <xf numFmtId="0" fontId="46" fillId="0" borderId="0" xfId="7" applyFont="1" applyAlignment="1">
      <alignment horizontal="left"/>
    </xf>
    <xf numFmtId="0" fontId="46" fillId="0" borderId="0" xfId="7" applyFont="1" applyAlignment="1">
      <alignment horizontal="center"/>
    </xf>
    <xf numFmtId="0" fontId="41" fillId="0" borderId="0" xfId="7" applyFont="1" applyAlignment="1">
      <alignment horizontal="center"/>
    </xf>
    <xf numFmtId="0" fontId="47" fillId="0" borderId="0" xfId="7" applyFont="1" applyAlignment="1">
      <alignment horizontal="left"/>
    </xf>
    <xf numFmtId="0" fontId="46" fillId="0" borderId="0" xfId="7" applyFont="1" applyBorder="1" applyAlignment="1">
      <alignment horizontal="center"/>
    </xf>
    <xf numFmtId="0" fontId="46" fillId="0" borderId="0" xfId="7" applyFont="1" applyBorder="1" applyAlignment="1">
      <alignment horizontal="left"/>
    </xf>
    <xf numFmtId="0" fontId="49" fillId="0" borderId="0" xfId="7" applyFont="1"/>
    <xf numFmtId="0" fontId="49" fillId="0" borderId="0" xfId="7" applyFont="1" applyFill="1" applyBorder="1" applyAlignment="1">
      <alignment horizontal="left"/>
    </xf>
    <xf numFmtId="0" fontId="49" fillId="0" borderId="72" xfId="7" applyFont="1" applyFill="1" applyBorder="1" applyAlignment="1">
      <alignment horizontal="left"/>
    </xf>
    <xf numFmtId="0" fontId="45" fillId="0" borderId="66" xfId="7" applyFont="1" applyFill="1" applyBorder="1" applyAlignment="1">
      <alignment horizontal="left" vertical="center"/>
    </xf>
    <xf numFmtId="168" fontId="45" fillId="5" borderId="43" xfId="7" applyNumberFormat="1" applyFont="1" applyFill="1" applyBorder="1" applyAlignment="1">
      <alignment horizontal="right" vertical="center"/>
    </xf>
    <xf numFmtId="0" fontId="41" fillId="0" borderId="66" xfId="7" applyFont="1" applyFill="1" applyBorder="1" applyAlignment="1">
      <alignment horizontal="left"/>
    </xf>
    <xf numFmtId="0" fontId="41" fillId="0" borderId="43" xfId="7" applyFont="1" applyFill="1" applyBorder="1" applyAlignment="1">
      <alignment horizontal="left"/>
    </xf>
    <xf numFmtId="168" fontId="41" fillId="0" borderId="43" xfId="7" applyNumberFormat="1" applyFont="1" applyFill="1" applyBorder="1" applyAlignment="1">
      <alignment horizontal="right"/>
    </xf>
    <xf numFmtId="0" fontId="41" fillId="0" borderId="66" xfId="7" applyFont="1" applyBorder="1" applyAlignment="1">
      <alignment horizontal="left"/>
    </xf>
    <xf numFmtId="0" fontId="41" fillId="0" borderId="43" xfId="7" applyFont="1" applyBorder="1" applyAlignment="1">
      <alignment horizontal="left"/>
    </xf>
    <xf numFmtId="168" fontId="41" fillId="0" borderId="43" xfId="5" applyNumberFormat="1" applyFont="1" applyFill="1" applyBorder="1" applyAlignment="1">
      <alignment horizontal="right" vertical="center"/>
    </xf>
    <xf numFmtId="0" fontId="49" fillId="0" borderId="0" xfId="7" applyFont="1" applyBorder="1" applyAlignment="1">
      <alignment horizontal="left"/>
    </xf>
    <xf numFmtId="0" fontId="49" fillId="0" borderId="72" xfId="7" applyFont="1" applyBorder="1" applyAlignment="1">
      <alignment horizontal="left"/>
    </xf>
    <xf numFmtId="168" fontId="41" fillId="0" borderId="43" xfId="7" applyNumberFormat="1" applyFont="1" applyBorder="1" applyAlignment="1">
      <alignment horizontal="right"/>
    </xf>
    <xf numFmtId="0" fontId="50" fillId="0" borderId="0" xfId="7" applyFont="1"/>
    <xf numFmtId="0" fontId="41" fillId="0" borderId="0" xfId="7" applyNumberFormat="1" applyFont="1" applyFill="1"/>
    <xf numFmtId="3" fontId="49" fillId="0" borderId="0" xfId="7" applyNumberFormat="1" applyFont="1"/>
    <xf numFmtId="0" fontId="48" fillId="0" borderId="0" xfId="7" applyFont="1" applyFill="1" applyBorder="1" applyAlignment="1">
      <alignment horizontal="left"/>
    </xf>
    <xf numFmtId="0" fontId="48" fillId="0" borderId="72" xfId="7" applyFont="1" applyFill="1" applyBorder="1" applyAlignment="1">
      <alignment horizontal="left"/>
    </xf>
    <xf numFmtId="0" fontId="45" fillId="0" borderId="0" xfId="7" applyNumberFormat="1" applyFont="1" applyFill="1"/>
    <xf numFmtId="0" fontId="48" fillId="0" borderId="0" xfId="7" applyFont="1" applyFill="1"/>
    <xf numFmtId="168" fontId="41" fillId="3" borderId="43" xfId="5" applyNumberFormat="1" applyFont="1" applyFill="1" applyBorder="1" applyAlignment="1">
      <alignment horizontal="right" vertical="center"/>
    </xf>
    <xf numFmtId="0" fontId="48" fillId="0" borderId="73" xfId="7" applyFont="1" applyFill="1" applyBorder="1" applyAlignment="1">
      <alignment horizontal="left"/>
    </xf>
    <xf numFmtId="0" fontId="48" fillId="0" borderId="0" xfId="7" applyFont="1" applyFill="1" applyAlignment="1">
      <alignment horizontal="left"/>
    </xf>
    <xf numFmtId="3" fontId="49" fillId="0" borderId="0" xfId="7" applyNumberFormat="1" applyFont="1" applyFill="1" applyBorder="1"/>
    <xf numFmtId="3" fontId="41" fillId="0" borderId="0" xfId="7" applyNumberFormat="1" applyFont="1" applyFill="1" applyBorder="1"/>
    <xf numFmtId="0" fontId="41" fillId="0" borderId="0" xfId="7" applyFont="1" applyFill="1" applyBorder="1"/>
    <xf numFmtId="0" fontId="49" fillId="0" borderId="0" xfId="7" applyFont="1" applyFill="1" applyAlignment="1">
      <alignment horizontal="left"/>
    </xf>
    <xf numFmtId="0" fontId="49" fillId="0" borderId="0" xfId="7" applyFont="1" applyFill="1"/>
    <xf numFmtId="3" fontId="41" fillId="0" borderId="0" xfId="7" applyNumberFormat="1" applyFont="1" applyFill="1"/>
    <xf numFmtId="0" fontId="41" fillId="0" borderId="0" xfId="7" applyFont="1" applyFill="1"/>
    <xf numFmtId="0" fontId="51" fillId="6" borderId="0" xfId="7" applyFont="1" applyFill="1"/>
    <xf numFmtId="3" fontId="52" fillId="6" borderId="0" xfId="7" applyNumberFormat="1" applyFont="1" applyFill="1"/>
    <xf numFmtId="0" fontId="39" fillId="0" borderId="0" xfId="7" applyFont="1" applyFill="1" applyAlignment="1">
      <alignment horizontal="left"/>
    </xf>
    <xf numFmtId="0" fontId="39" fillId="0" borderId="0" xfId="7" applyFont="1" applyFill="1"/>
    <xf numFmtId="0" fontId="39" fillId="0" borderId="0" xfId="7" applyFont="1" applyFill="1" applyBorder="1" applyAlignment="1">
      <alignment horizontal="left"/>
    </xf>
    <xf numFmtId="3" fontId="0" fillId="0" borderId="0" xfId="0" applyNumberFormat="1"/>
    <xf numFmtId="0" fontId="0" fillId="0" borderId="77" xfId="0" applyBorder="1"/>
    <xf numFmtId="0" fontId="0" fillId="0" borderId="0" xfId="0" applyBorder="1"/>
    <xf numFmtId="3" fontId="0" fillId="0" borderId="0" xfId="0" applyNumberFormat="1" applyBorder="1"/>
    <xf numFmtId="3" fontId="0" fillId="0" borderId="77" xfId="0" applyNumberFormat="1" applyBorder="1"/>
    <xf numFmtId="0" fontId="21" fillId="0" borderId="79" xfId="0" applyFont="1" applyBorder="1" applyAlignment="1">
      <alignment horizontal="center"/>
    </xf>
    <xf numFmtId="0" fontId="0" fillId="0" borderId="79" xfId="0" applyBorder="1"/>
    <xf numFmtId="3" fontId="0" fillId="0" borderId="79" xfId="0" applyNumberFormat="1" applyBorder="1"/>
    <xf numFmtId="0" fontId="0" fillId="0" borderId="78" xfId="0" applyBorder="1"/>
    <xf numFmtId="0" fontId="21" fillId="0" borderId="77" xfId="0" applyFont="1" applyBorder="1"/>
    <xf numFmtId="0" fontId="0" fillId="0" borderId="79" xfId="0" applyBorder="1" applyAlignment="1">
      <alignment wrapText="1"/>
    </xf>
    <xf numFmtId="0" fontId="21" fillId="0" borderId="0" xfId="0" applyFont="1" applyBorder="1" applyAlignment="1"/>
    <xf numFmtId="0" fontId="22" fillId="0" borderId="80" xfId="0" applyFont="1" applyBorder="1" applyAlignment="1">
      <alignment horizontal="center" vertical="center" wrapText="1"/>
    </xf>
    <xf numFmtId="0" fontId="22" fillId="0" borderId="81" xfId="0" applyFont="1" applyBorder="1" applyAlignment="1">
      <alignment horizontal="center" vertical="center" wrapText="1"/>
    </xf>
    <xf numFmtId="0" fontId="21" fillId="0" borderId="78" xfId="0" applyFont="1" applyBorder="1" applyAlignment="1"/>
    <xf numFmtId="3" fontId="0" fillId="0" borderId="78" xfId="0" applyNumberFormat="1" applyBorder="1"/>
    <xf numFmtId="0" fontId="21" fillId="0" borderId="78" xfId="0" applyFont="1" applyBorder="1" applyAlignment="1">
      <alignment horizontal="center"/>
    </xf>
    <xf numFmtId="0" fontId="22" fillId="0" borderId="0" xfId="0" applyFont="1" applyBorder="1" applyAlignment="1">
      <alignment horizontal="center" vertical="center" wrapText="1"/>
    </xf>
    <xf numFmtId="3" fontId="23" fillId="0" borderId="85" xfId="0" applyNumberFormat="1" applyFont="1" applyBorder="1" applyAlignment="1">
      <alignment horizontal="right" vertical="center"/>
    </xf>
    <xf numFmtId="3" fontId="23" fillId="0" borderId="30" xfId="0" applyNumberFormat="1" applyFont="1" applyBorder="1" applyAlignment="1">
      <alignment horizontal="right" vertical="center"/>
    </xf>
    <xf numFmtId="3" fontId="23" fillId="0" borderId="46" xfId="0" applyNumberFormat="1" applyFont="1" applyBorder="1" applyAlignment="1">
      <alignment horizontal="right" vertical="center"/>
    </xf>
    <xf numFmtId="3" fontId="0" fillId="0" borderId="82" xfId="0" applyNumberFormat="1" applyBorder="1"/>
    <xf numFmtId="0" fontId="23" fillId="0" borderId="79" xfId="0" applyFont="1" applyBorder="1" applyAlignment="1">
      <alignment vertical="center"/>
    </xf>
    <xf numFmtId="0" fontId="23" fillId="0" borderId="77" xfId="0" applyFont="1" applyBorder="1" applyAlignment="1">
      <alignment vertical="center"/>
    </xf>
    <xf numFmtId="0" fontId="23" fillId="0" borderId="78" xfId="0" applyFont="1" applyBorder="1" applyAlignment="1">
      <alignment vertical="center"/>
    </xf>
    <xf numFmtId="3" fontId="23" fillId="0" borderId="78" xfId="0" applyNumberFormat="1" applyFont="1" applyBorder="1" applyAlignment="1">
      <alignment vertical="center"/>
    </xf>
    <xf numFmtId="0" fontId="23" fillId="7" borderId="78" xfId="0" applyFont="1" applyFill="1" applyBorder="1" applyAlignment="1">
      <alignment vertical="center"/>
    </xf>
    <xf numFmtId="0" fontId="0" fillId="0" borderId="0" xfId="0" applyBorder="1" applyAlignment="1">
      <alignment wrapText="1"/>
    </xf>
    <xf numFmtId="0" fontId="0" fillId="0" borderId="77" xfId="0" applyBorder="1" applyAlignment="1">
      <alignment wrapText="1"/>
    </xf>
    <xf numFmtId="0" fontId="0" fillId="0" borderId="78" xfId="0" applyBorder="1" applyAlignment="1">
      <alignment wrapText="1"/>
    </xf>
    <xf numFmtId="0" fontId="0" fillId="0" borderId="79" xfId="0" applyBorder="1" applyAlignment="1">
      <alignment horizontal="center"/>
    </xf>
    <xf numFmtId="3" fontId="23" fillId="0" borderId="79" xfId="0" applyNumberFormat="1" applyFont="1" applyBorder="1" applyAlignment="1">
      <alignment vertical="center"/>
    </xf>
    <xf numFmtId="0" fontId="23" fillId="7" borderId="79" xfId="0" applyFont="1" applyFill="1" applyBorder="1" applyAlignment="1">
      <alignment vertical="center"/>
    </xf>
    <xf numFmtId="3" fontId="23" fillId="0" borderId="77" xfId="0" applyNumberFormat="1" applyFont="1" applyBorder="1" applyAlignment="1">
      <alignment vertical="center"/>
    </xf>
    <xf numFmtId="0" fontId="23" fillId="7" borderId="77" xfId="0" applyFont="1" applyFill="1" applyBorder="1" applyAlignment="1">
      <alignment vertical="center"/>
    </xf>
    <xf numFmtId="0" fontId="19" fillId="0" borderId="0" xfId="0" applyFont="1" applyAlignment="1">
      <alignment horizontal="left" vertical="center"/>
    </xf>
    <xf numFmtId="0" fontId="0" fillId="0" borderId="79" xfId="0" applyNumberFormat="1" applyBorder="1" applyAlignment="1">
      <alignment horizontal="centerContinuous"/>
    </xf>
    <xf numFmtId="0" fontId="0" fillId="0" borderId="77" xfId="0" applyNumberFormat="1" applyBorder="1" applyAlignment="1">
      <alignment horizontal="centerContinuous"/>
    </xf>
    <xf numFmtId="0" fontId="22" fillId="0" borderId="32" xfId="0" applyNumberFormat="1" applyFont="1" applyBorder="1" applyAlignment="1">
      <alignment horizontal="centerContinuous" vertical="center" wrapText="1"/>
    </xf>
    <xf numFmtId="0" fontId="0" fillId="0" borderId="77" xfId="0" applyNumberFormat="1" applyBorder="1" applyAlignment="1">
      <alignment horizontal="right"/>
    </xf>
    <xf numFmtId="0" fontId="0" fillId="0" borderId="79" xfId="0" applyNumberFormat="1" applyBorder="1" applyAlignment="1">
      <alignment horizontal="right"/>
    </xf>
    <xf numFmtId="0" fontId="28" fillId="0" borderId="0" xfId="2" applyNumberFormat="1" applyFont="1" applyAlignment="1">
      <alignment horizontal="center"/>
    </xf>
    <xf numFmtId="0" fontId="28" fillId="0" borderId="0" xfId="2" applyFont="1" applyAlignment="1">
      <alignment horizontal="right"/>
    </xf>
    <xf numFmtId="0" fontId="19" fillId="0" borderId="0" xfId="0" applyFont="1" applyAlignment="1">
      <alignment horizontal="left" wrapText="1"/>
    </xf>
    <xf numFmtId="0" fontId="0" fillId="7" borderId="77" xfId="0" applyFill="1" applyBorder="1"/>
    <xf numFmtId="0" fontId="0" fillId="7" borderId="79" xfId="0" applyFill="1" applyBorder="1"/>
    <xf numFmtId="3" fontId="0" fillId="0" borderId="77" xfId="0" applyNumberFormat="1" applyFill="1" applyBorder="1"/>
    <xf numFmtId="3" fontId="0" fillId="0" borderId="79" xfId="0" applyNumberFormat="1" applyFill="1" applyBorder="1"/>
    <xf numFmtId="0" fontId="0" fillId="0" borderId="77" xfId="0" applyFill="1" applyBorder="1"/>
    <xf numFmtId="0" fontId="0" fillId="0" borderId="79" xfId="0" applyFill="1" applyBorder="1"/>
    <xf numFmtId="0" fontId="0" fillId="0" borderId="77" xfId="0" applyBorder="1" applyAlignment="1">
      <alignment horizontal="center"/>
    </xf>
    <xf numFmtId="0" fontId="0" fillId="0" borderId="88" xfId="0" applyBorder="1"/>
    <xf numFmtId="0" fontId="22" fillId="0" borderId="10" xfId="0" applyFont="1" applyBorder="1" applyAlignment="1">
      <alignment horizontal="center" vertical="center" wrapText="1"/>
    </xf>
    <xf numFmtId="0" fontId="22" fillId="0" borderId="10" xfId="0" applyFont="1" applyBorder="1" applyAlignment="1">
      <alignment horizontal="center" vertical="center" wrapText="1"/>
    </xf>
    <xf numFmtId="3" fontId="0" fillId="7" borderId="78" xfId="0" applyNumberFormat="1" applyFill="1" applyBorder="1"/>
    <xf numFmtId="0" fontId="22" fillId="0" borderId="7" xfId="0" applyFont="1" applyBorder="1" applyAlignment="1">
      <alignment horizontal="center" vertical="center" wrapText="1"/>
    </xf>
    <xf numFmtId="0" fontId="30" fillId="0" borderId="0" xfId="8" applyFill="1" applyAlignment="1">
      <alignment vertical="center"/>
    </xf>
    <xf numFmtId="0" fontId="64" fillId="0" borderId="0" xfId="8" applyFont="1" applyFill="1" applyAlignment="1">
      <alignment horizontal="left" vertical="center"/>
    </xf>
    <xf numFmtId="0" fontId="68" fillId="0" borderId="0" xfId="8" applyFont="1" applyFill="1" applyAlignment="1">
      <alignment horizontal="left" vertical="center"/>
    </xf>
    <xf numFmtId="0" fontId="68" fillId="0" borderId="13" xfId="8" applyFont="1" applyFill="1" applyBorder="1" applyAlignment="1">
      <alignment horizontal="left" vertical="center"/>
    </xf>
    <xf numFmtId="0" fontId="68" fillId="0" borderId="99" xfId="8" applyFont="1" applyFill="1" applyBorder="1" applyAlignment="1">
      <alignment horizontal="left" vertical="center"/>
    </xf>
    <xf numFmtId="0" fontId="64" fillId="0" borderId="99" xfId="8" applyFont="1" applyFill="1" applyBorder="1" applyAlignment="1">
      <alignment horizontal="left" vertical="center"/>
    </xf>
    <xf numFmtId="0" fontId="64" fillId="0" borderId="98" xfId="8" applyFont="1" applyFill="1" applyBorder="1" applyAlignment="1">
      <alignment horizontal="left" vertical="center"/>
    </xf>
    <xf numFmtId="0" fontId="61" fillId="0" borderId="0" xfId="8" applyFont="1" applyFill="1" applyAlignment="1">
      <alignment horizontal="left" vertical="center"/>
    </xf>
    <xf numFmtId="0" fontId="68" fillId="0" borderId="29" xfId="8" applyFont="1" applyFill="1" applyBorder="1" applyAlignment="1">
      <alignment horizontal="left" vertical="center"/>
    </xf>
    <xf numFmtId="0" fontId="68" fillId="0" borderId="0" xfId="8" applyFont="1" applyFill="1" applyBorder="1" applyAlignment="1">
      <alignment horizontal="left" vertical="center"/>
    </xf>
    <xf numFmtId="0" fontId="61" fillId="0" borderId="0" xfId="8" applyFont="1" applyFill="1" applyBorder="1" applyAlignment="1">
      <alignment horizontal="left" vertical="center"/>
    </xf>
    <xf numFmtId="0" fontId="61" fillId="0" borderId="97" xfId="8" applyFont="1" applyFill="1" applyBorder="1" applyAlignment="1">
      <alignment horizontal="left" vertical="center"/>
    </xf>
    <xf numFmtId="0" fontId="64" fillId="0" borderId="0" xfId="8" applyFont="1" applyFill="1" applyBorder="1" applyAlignment="1">
      <alignment horizontal="left" vertical="center"/>
    </xf>
    <xf numFmtId="0" fontId="64" fillId="0" borderId="97" xfId="8" applyFont="1" applyFill="1" applyBorder="1" applyAlignment="1">
      <alignment horizontal="left" vertical="center"/>
    </xf>
    <xf numFmtId="0" fontId="30" fillId="0" borderId="0" xfId="8" applyFill="1" applyBorder="1" applyAlignment="1">
      <alignment vertical="center"/>
    </xf>
    <xf numFmtId="0" fontId="30" fillId="0" borderId="97" xfId="8" applyFill="1" applyBorder="1" applyAlignment="1">
      <alignment vertical="center"/>
    </xf>
    <xf numFmtId="0" fontId="68" fillId="0" borderId="96" xfId="8" applyFont="1" applyFill="1" applyBorder="1" applyAlignment="1">
      <alignment horizontal="left" vertical="center"/>
    </xf>
    <xf numFmtId="0" fontId="68" fillId="0" borderId="95" xfId="8" applyFont="1" applyFill="1" applyBorder="1" applyAlignment="1">
      <alignment horizontal="left" vertical="center"/>
    </xf>
    <xf numFmtId="0" fontId="61" fillId="0" borderId="95" xfId="8" applyFont="1" applyFill="1" applyBorder="1" applyAlignment="1">
      <alignment horizontal="left" vertical="center"/>
    </xf>
    <xf numFmtId="0" fontId="74" fillId="0" borderId="94" xfId="8" applyFont="1" applyFill="1" applyBorder="1" applyAlignment="1">
      <alignment horizontal="left" vertical="center"/>
    </xf>
    <xf numFmtId="0" fontId="61" fillId="0" borderId="107" xfId="8" applyFont="1" applyFill="1" applyBorder="1" applyAlignment="1">
      <alignment horizontal="left" vertical="center"/>
    </xf>
    <xf numFmtId="0" fontId="61" fillId="0" borderId="99" xfId="8" applyFont="1" applyFill="1" applyBorder="1" applyAlignment="1">
      <alignment horizontal="left" vertical="center"/>
    </xf>
    <xf numFmtId="0" fontId="61" fillId="0" borderId="98" xfId="8" applyFont="1" applyFill="1" applyBorder="1" applyAlignment="1">
      <alignment horizontal="left" vertical="center"/>
    </xf>
    <xf numFmtId="0" fontId="30" fillId="0" borderId="79" xfId="8" applyBorder="1" applyAlignment="1">
      <alignment horizontal="center" vertical="center"/>
    </xf>
    <xf numFmtId="0" fontId="30" fillId="0" borderId="0" xfId="8" applyAlignment="1">
      <alignment horizontal="center" vertical="center"/>
    </xf>
    <xf numFmtId="0" fontId="64" fillId="0" borderId="77" xfId="8" applyFont="1" applyFill="1" applyBorder="1" applyAlignment="1">
      <alignment horizontal="center" vertical="center"/>
    </xf>
    <xf numFmtId="0" fontId="64" fillId="0" borderId="79" xfId="8" applyFont="1" applyFill="1" applyBorder="1" applyAlignment="1">
      <alignment horizontal="center" vertical="center"/>
    </xf>
    <xf numFmtId="1" fontId="68" fillId="0" borderId="0" xfId="8" applyNumberFormat="1" applyFont="1" applyFill="1" applyBorder="1" applyAlignment="1">
      <alignment horizontal="center" vertical="center"/>
    </xf>
    <xf numFmtId="169" fontId="68" fillId="0" borderId="0" xfId="8" applyNumberFormat="1" applyFont="1" applyFill="1" applyBorder="1" applyAlignment="1">
      <alignment horizontal="center" vertical="center"/>
    </xf>
    <xf numFmtId="170" fontId="68" fillId="0" borderId="0" xfId="8" applyNumberFormat="1" applyFont="1" applyFill="1" applyBorder="1" applyAlignment="1">
      <alignment horizontal="center" vertical="center"/>
    </xf>
    <xf numFmtId="170" fontId="68" fillId="0" borderId="97" xfId="8" applyNumberFormat="1" applyFont="1" applyFill="1" applyBorder="1" applyAlignment="1">
      <alignment horizontal="center" vertical="center"/>
    </xf>
    <xf numFmtId="0" fontId="30" fillId="0" borderId="29" xfId="8" applyFill="1" applyBorder="1" applyAlignment="1"/>
    <xf numFmtId="0" fontId="30" fillId="0" borderId="0" xfId="8" applyFill="1" applyBorder="1" applyAlignment="1"/>
    <xf numFmtId="0" fontId="64" fillId="0" borderId="77" xfId="8" applyFont="1" applyFill="1" applyBorder="1" applyAlignment="1">
      <alignment vertical="top" wrapText="1"/>
    </xf>
    <xf numFmtId="0" fontId="64" fillId="0" borderId="79" xfId="8" applyFont="1" applyFill="1" applyBorder="1" applyAlignment="1">
      <alignment vertical="top" wrapText="1"/>
    </xf>
    <xf numFmtId="0" fontId="64" fillId="0" borderId="0" xfId="8" applyFont="1" applyFill="1" applyBorder="1" applyAlignment="1">
      <alignment vertical="top" wrapText="1"/>
    </xf>
    <xf numFmtId="0" fontId="64" fillId="0" borderId="0" xfId="8" applyFont="1" applyFill="1" applyBorder="1" applyAlignment="1">
      <alignment vertical="center" wrapText="1"/>
    </xf>
    <xf numFmtId="0" fontId="64" fillId="0" borderId="79" xfId="8" applyFont="1" applyFill="1" applyBorder="1" applyAlignment="1">
      <alignment vertical="center" wrapText="1"/>
    </xf>
    <xf numFmtId="1" fontId="64" fillId="0" borderId="0" xfId="8" applyNumberFormat="1" applyFont="1" applyFill="1" applyBorder="1" applyAlignment="1">
      <alignment horizontal="left" vertical="center"/>
    </xf>
    <xf numFmtId="0" fontId="64" fillId="0" borderId="87" xfId="8" applyFont="1" applyFill="1" applyBorder="1" applyAlignment="1">
      <alignment vertical="center" wrapText="1"/>
    </xf>
    <xf numFmtId="1" fontId="64" fillId="0" borderId="101" xfId="8" applyNumberFormat="1" applyFont="1" applyFill="1" applyBorder="1" applyAlignment="1">
      <alignment horizontal="left" vertical="center"/>
    </xf>
    <xf numFmtId="0" fontId="64" fillId="0" borderId="101" xfId="8" applyFont="1" applyFill="1" applyBorder="1" applyAlignment="1">
      <alignment horizontal="left" vertical="center"/>
    </xf>
    <xf numFmtId="0" fontId="64" fillId="0" borderId="100" xfId="8" applyFont="1" applyFill="1" applyBorder="1" applyAlignment="1">
      <alignment horizontal="left" vertical="center"/>
    </xf>
    <xf numFmtId="0" fontId="63" fillId="0" borderId="79" xfId="8" applyFont="1" applyFill="1" applyBorder="1" applyAlignment="1">
      <alignment horizontal="center" vertical="center" wrapText="1"/>
    </xf>
    <xf numFmtId="0" fontId="73" fillId="0" borderId="0" xfId="8" applyFont="1" applyFill="1" applyAlignment="1">
      <alignment horizontal="left" vertical="center"/>
    </xf>
    <xf numFmtId="0" fontId="73" fillId="0" borderId="105" xfId="8" applyFont="1" applyFill="1" applyBorder="1" applyAlignment="1">
      <alignment horizontal="left" vertical="center"/>
    </xf>
    <xf numFmtId="0" fontId="30" fillId="0" borderId="95" xfId="8" applyFill="1" applyBorder="1" applyAlignment="1">
      <alignment vertical="center"/>
    </xf>
    <xf numFmtId="0" fontId="64" fillId="0" borderId="94" xfId="8" applyFont="1" applyFill="1" applyBorder="1" applyAlignment="1">
      <alignment vertical="center"/>
    </xf>
    <xf numFmtId="0" fontId="68" fillId="0" borderId="13" xfId="8" applyFont="1" applyFill="1" applyBorder="1" applyAlignment="1">
      <alignment horizontal="center" vertical="center"/>
    </xf>
    <xf numFmtId="0" fontId="68" fillId="0" borderId="99" xfId="8" applyFont="1" applyFill="1" applyBorder="1" applyAlignment="1">
      <alignment horizontal="center" vertical="center"/>
    </xf>
    <xf numFmtId="0" fontId="68" fillId="0" borderId="98" xfId="8" applyFont="1" applyFill="1" applyBorder="1" applyAlignment="1">
      <alignment horizontal="center" vertical="center"/>
    </xf>
    <xf numFmtId="0" fontId="68" fillId="0" borderId="0" xfId="8" applyFont="1" applyFill="1" applyBorder="1" applyAlignment="1">
      <alignment horizontal="center" vertical="center"/>
    </xf>
    <xf numFmtId="0" fontId="68" fillId="0" borderId="0" xfId="8" applyFont="1" applyFill="1" applyBorder="1" applyAlignment="1">
      <alignment vertical="center"/>
    </xf>
    <xf numFmtId="0" fontId="71" fillId="0" borderId="0" xfId="8" applyFont="1" applyFill="1" applyBorder="1" applyAlignment="1">
      <alignment vertical="center"/>
    </xf>
    <xf numFmtId="0" fontId="68" fillId="0" borderId="97" xfId="8" applyFont="1" applyFill="1" applyBorder="1" applyAlignment="1">
      <alignment vertical="center"/>
    </xf>
    <xf numFmtId="0" fontId="64" fillId="0" borderId="0" xfId="8" applyFont="1" applyFill="1" applyBorder="1" applyAlignment="1">
      <alignment vertical="center"/>
    </xf>
    <xf numFmtId="0" fontId="64" fillId="0" borderId="97" xfId="8" applyFont="1" applyFill="1" applyBorder="1" applyAlignment="1">
      <alignment vertical="center"/>
    </xf>
    <xf numFmtId="0" fontId="72" fillId="0" borderId="0" xfId="8" applyFont="1" applyFill="1" applyAlignment="1">
      <alignment vertical="center"/>
    </xf>
    <xf numFmtId="0" fontId="68" fillId="0" borderId="29" xfId="8" applyFont="1" applyFill="1" applyBorder="1" applyAlignment="1">
      <alignment horizontal="center" vertical="center"/>
    </xf>
    <xf numFmtId="0" fontId="68" fillId="0" borderId="97" xfId="8" applyFont="1" applyFill="1" applyBorder="1" applyAlignment="1">
      <alignment horizontal="center" vertical="center"/>
    </xf>
    <xf numFmtId="0" fontId="65" fillId="0" borderId="0" xfId="8" applyFont="1" applyFill="1" applyAlignment="1">
      <alignment vertical="center"/>
    </xf>
    <xf numFmtId="0" fontId="69" fillId="0" borderId="104" xfId="8" applyFont="1" applyFill="1" applyBorder="1" applyAlignment="1">
      <alignment horizontal="left" vertical="center"/>
    </xf>
    <xf numFmtId="0" fontId="69" fillId="0" borderId="90" xfId="8" applyFont="1" applyFill="1" applyBorder="1" applyAlignment="1">
      <alignment horizontal="left" vertical="center"/>
    </xf>
    <xf numFmtId="0" fontId="65" fillId="0" borderId="90" xfId="8" applyFont="1" applyFill="1" applyBorder="1" applyAlignment="1">
      <alignment vertical="center"/>
    </xf>
    <xf numFmtId="0" fontId="65" fillId="0" borderId="103" xfId="8" applyFont="1" applyFill="1" applyBorder="1" applyAlignment="1">
      <alignment vertical="center"/>
    </xf>
    <xf numFmtId="0" fontId="63" fillId="0" borderId="102" xfId="8" applyFont="1" applyFill="1" applyBorder="1" applyAlignment="1">
      <alignment horizontal="center" vertical="center"/>
    </xf>
    <xf numFmtId="0" fontId="63" fillId="0" borderId="101" xfId="8" applyFont="1" applyFill="1" applyBorder="1" applyAlignment="1">
      <alignment horizontal="center" vertical="center"/>
    </xf>
    <xf numFmtId="0" fontId="63" fillId="0" borderId="100" xfId="8" applyFont="1" applyFill="1" applyBorder="1" applyAlignment="1">
      <alignment horizontal="center" vertical="center"/>
    </xf>
    <xf numFmtId="0" fontId="69" fillId="0" borderId="102" xfId="8" applyFont="1" applyFill="1" applyBorder="1" applyAlignment="1">
      <alignment horizontal="left" vertical="center"/>
    </xf>
    <xf numFmtId="0" fontId="69" fillId="0" borderId="101" xfId="8" applyFont="1" applyFill="1" applyBorder="1" applyAlignment="1">
      <alignment horizontal="left" vertical="center"/>
    </xf>
    <xf numFmtId="0" fontId="69" fillId="0" borderId="101" xfId="8" applyFont="1" applyFill="1" applyBorder="1" applyAlignment="1">
      <alignment vertical="center"/>
    </xf>
    <xf numFmtId="0" fontId="69" fillId="0" borderId="100" xfId="8" applyFont="1" applyFill="1" applyBorder="1" applyAlignment="1">
      <alignment vertical="center"/>
    </xf>
    <xf numFmtId="0" fontId="67" fillId="0" borderId="0" xfId="8" applyFont="1" applyFill="1" applyAlignment="1">
      <alignment horizontal="left" vertical="center"/>
    </xf>
    <xf numFmtId="0" fontId="67" fillId="0" borderId="95" xfId="8" applyFont="1" applyFill="1" applyBorder="1" applyAlignment="1">
      <alignment horizontal="left" vertical="center"/>
    </xf>
    <xf numFmtId="0" fontId="64" fillId="0" borderId="94" xfId="8" applyFont="1" applyFill="1" applyBorder="1" applyAlignment="1">
      <alignment horizontal="left" vertical="center"/>
    </xf>
    <xf numFmtId="0" fontId="67" fillId="0" borderId="0" xfId="8" applyFont="1" applyFill="1" applyBorder="1" applyAlignment="1">
      <alignment horizontal="left" vertical="center"/>
    </xf>
    <xf numFmtId="0" fontId="64" fillId="0" borderId="99" xfId="8" applyFont="1" applyFill="1" applyBorder="1" applyAlignment="1">
      <alignment horizontal="left"/>
    </xf>
    <xf numFmtId="0" fontId="67" fillId="0" borderId="99" xfId="8" applyFont="1" applyFill="1" applyBorder="1" applyAlignment="1">
      <alignment horizontal="left" vertical="center"/>
    </xf>
    <xf numFmtId="0" fontId="67" fillId="0" borderId="13" xfId="8" applyFont="1" applyFill="1" applyBorder="1" applyAlignment="1">
      <alignment horizontal="left" vertical="center"/>
    </xf>
    <xf numFmtId="0" fontId="68" fillId="0" borderId="98" xfId="8" applyFont="1" applyFill="1" applyBorder="1" applyAlignment="1">
      <alignment horizontal="left" vertical="center"/>
    </xf>
    <xf numFmtId="0" fontId="64" fillId="0" borderId="0" xfId="8" applyFont="1" applyFill="1" applyBorder="1" applyAlignment="1">
      <alignment horizontal="left"/>
    </xf>
    <xf numFmtId="0" fontId="67" fillId="0" borderId="29" xfId="8" applyFont="1" applyFill="1" applyBorder="1" applyAlignment="1">
      <alignment horizontal="left" vertical="center"/>
    </xf>
    <xf numFmtId="0" fontId="68" fillId="0" borderId="0" xfId="8" applyFont="1" applyFill="1" applyBorder="1" applyAlignment="1">
      <alignment horizontal="left"/>
    </xf>
    <xf numFmtId="0" fontId="29" fillId="0" borderId="0" xfId="8" applyFont="1" applyFill="1" applyBorder="1" applyAlignment="1">
      <alignment horizontal="left"/>
    </xf>
    <xf numFmtId="0" fontId="63" fillId="0" borderId="0" xfId="8" applyFont="1" applyFill="1" applyBorder="1" applyAlignment="1">
      <alignment horizontal="center" vertical="center"/>
    </xf>
    <xf numFmtId="0" fontId="68" fillId="0" borderId="0" xfId="8" applyFont="1" applyFill="1" applyBorder="1" applyAlignment="1">
      <alignment horizontal="center"/>
    </xf>
    <xf numFmtId="0" fontId="68" fillId="0" borderId="97" xfId="8" applyFont="1" applyFill="1" applyBorder="1" applyAlignment="1" applyProtection="1">
      <alignment horizontal="center" vertical="center"/>
      <protection locked="0"/>
    </xf>
    <xf numFmtId="0" fontId="67" fillId="0" borderId="98" xfId="8" applyFont="1" applyFill="1" applyBorder="1" applyAlignment="1">
      <alignment horizontal="left"/>
    </xf>
    <xf numFmtId="0" fontId="70" fillId="0" borderId="0" xfId="8" applyFont="1" applyFill="1" applyBorder="1" applyAlignment="1">
      <alignment horizontal="center" vertical="center"/>
    </xf>
    <xf numFmtId="0" fontId="67" fillId="0" borderId="96" xfId="8" applyFont="1" applyFill="1" applyBorder="1" applyAlignment="1">
      <alignment horizontal="left" vertical="center"/>
    </xf>
    <xf numFmtId="0" fontId="64" fillId="0" borderId="95" xfId="8" applyFont="1" applyFill="1" applyBorder="1" applyAlignment="1">
      <alignment horizontal="left" vertical="center"/>
    </xf>
    <xf numFmtId="0" fontId="69" fillId="0" borderId="95" xfId="8" applyFont="1" applyFill="1" applyBorder="1" applyAlignment="1">
      <alignment horizontal="left" vertical="center"/>
    </xf>
    <xf numFmtId="0" fontId="66" fillId="0" borderId="0" xfId="8" applyFont="1" applyFill="1" applyAlignment="1">
      <alignment horizontal="left" vertical="center"/>
    </xf>
    <xf numFmtId="0" fontId="66" fillId="0" borderId="13" xfId="8" applyFont="1" applyFill="1" applyBorder="1" applyAlignment="1">
      <alignment horizontal="left" vertical="center"/>
    </xf>
    <xf numFmtId="0" fontId="66" fillId="0" borderId="99" xfId="8" applyFont="1" applyFill="1" applyBorder="1" applyAlignment="1">
      <alignment horizontal="left" vertical="center"/>
    </xf>
    <xf numFmtId="0" fontId="66" fillId="0" borderId="98" xfId="8" applyFont="1" applyFill="1" applyBorder="1" applyAlignment="1">
      <alignment horizontal="left" vertical="center"/>
    </xf>
    <xf numFmtId="0" fontId="64" fillId="0" borderId="29" xfId="8" applyFont="1" applyFill="1" applyBorder="1" applyAlignment="1">
      <alignment horizontal="left" vertical="center"/>
    </xf>
    <xf numFmtId="0" fontId="65" fillId="0" borderId="0" xfId="8" applyFont="1" applyFill="1" applyAlignment="1">
      <alignment horizontal="left" vertical="center"/>
    </xf>
    <xf numFmtId="0" fontId="65" fillId="0" borderId="96" xfId="8" applyFont="1" applyFill="1" applyBorder="1" applyAlignment="1">
      <alignment horizontal="left" vertical="center"/>
    </xf>
    <xf numFmtId="0" fontId="65" fillId="0" borderId="95" xfId="8" applyFont="1" applyFill="1" applyBorder="1" applyAlignment="1">
      <alignment horizontal="left" vertical="center"/>
    </xf>
    <xf numFmtId="0" fontId="65" fillId="0" borderId="94" xfId="8" applyFont="1" applyFill="1" applyBorder="1" applyAlignment="1">
      <alignment horizontal="left" vertical="center"/>
    </xf>
    <xf numFmtId="0" fontId="30" fillId="0" borderId="17" xfId="8" applyFill="1" applyBorder="1" applyAlignment="1">
      <alignment vertical="center"/>
    </xf>
    <xf numFmtId="0" fontId="30" fillId="0" borderId="93" xfId="8" applyFill="1" applyBorder="1" applyAlignment="1">
      <alignment vertical="center"/>
    </xf>
    <xf numFmtId="0" fontId="64" fillId="0" borderId="93" xfId="8" quotePrefix="1" applyFont="1" applyFill="1" applyBorder="1" applyAlignment="1">
      <alignment horizontal="left" vertical="center"/>
    </xf>
    <xf numFmtId="0" fontId="63" fillId="0" borderId="93" xfId="8" applyFont="1" applyFill="1" applyBorder="1" applyAlignment="1">
      <alignment horizontal="center" vertical="center"/>
    </xf>
    <xf numFmtId="0" fontId="61" fillId="0" borderId="92" xfId="8" applyFont="1" applyFill="1" applyBorder="1" applyAlignment="1">
      <alignment vertical="center"/>
    </xf>
    <xf numFmtId="0" fontId="62" fillId="0" borderId="0" xfId="8" applyFont="1" applyFill="1" applyAlignment="1">
      <alignment horizontal="left" vertical="center"/>
    </xf>
    <xf numFmtId="0" fontId="30" fillId="0" borderId="91" xfId="8" applyFont="1" applyFill="1" applyBorder="1" applyAlignment="1">
      <alignment horizontal="left" vertical="center"/>
    </xf>
    <xf numFmtId="0" fontId="61" fillId="0" borderId="90" xfId="8" applyFont="1" applyFill="1" applyBorder="1" applyAlignment="1">
      <alignment horizontal="left" vertical="center"/>
    </xf>
    <xf numFmtId="0" fontId="30" fillId="0" borderId="89" xfId="8" applyFont="1" applyFill="1" applyBorder="1" applyAlignment="1">
      <alignment horizontal="left" vertical="center"/>
    </xf>
    <xf numFmtId="0" fontId="59" fillId="0" borderId="0" xfId="8" applyFont="1" applyFill="1" applyAlignment="1">
      <alignment horizontal="left" vertical="center"/>
    </xf>
    <xf numFmtId="0" fontId="60" fillId="0" borderId="0" xfId="8" quotePrefix="1" applyFont="1" applyFill="1" applyAlignment="1">
      <alignment horizontal="left" vertical="center"/>
    </xf>
    <xf numFmtId="0" fontId="64" fillId="0" borderId="0" xfId="8" applyFont="1" applyFill="1" applyAlignment="1">
      <alignment vertical="center"/>
    </xf>
    <xf numFmtId="49" fontId="77" fillId="0" borderId="43" xfId="8" applyNumberFormat="1" applyFont="1" applyFill="1" applyBorder="1" applyAlignment="1">
      <alignment horizontal="center" vertical="top"/>
    </xf>
    <xf numFmtId="0" fontId="77" fillId="0" borderId="74" xfId="8" applyFont="1" applyFill="1" applyBorder="1" applyAlignment="1">
      <alignment horizontal="right" vertical="top" wrapText="1"/>
    </xf>
    <xf numFmtId="0" fontId="77" fillId="0" borderId="66" xfId="8" applyFont="1" applyFill="1" applyBorder="1" applyAlignment="1">
      <alignment horizontal="right" vertical="top" wrapText="1"/>
    </xf>
    <xf numFmtId="0" fontId="77" fillId="0" borderId="66" xfId="8" applyFont="1" applyFill="1" applyBorder="1" applyAlignment="1">
      <alignment horizontal="left" vertical="top" wrapText="1"/>
    </xf>
    <xf numFmtId="0" fontId="78" fillId="0" borderId="66" xfId="8" applyFont="1" applyFill="1" applyBorder="1" applyAlignment="1">
      <alignment horizontal="left" vertical="top" wrapText="1"/>
    </xf>
    <xf numFmtId="0" fontId="78" fillId="0" borderId="66" xfId="8" quotePrefix="1" applyFont="1" applyFill="1" applyBorder="1" applyAlignment="1">
      <alignment horizontal="left" vertical="top" wrapText="1"/>
    </xf>
    <xf numFmtId="0" fontId="79" fillId="0" borderId="64" xfId="8" applyFont="1" applyFill="1" applyBorder="1" applyAlignment="1">
      <alignment horizontal="center" wrapText="1"/>
    </xf>
    <xf numFmtId="0" fontId="79" fillId="0" borderId="63" xfId="8" applyFont="1" applyFill="1" applyBorder="1" applyAlignment="1">
      <alignment horizontal="center" wrapText="1"/>
    </xf>
    <xf numFmtId="49" fontId="78" fillId="0" borderId="75" xfId="8" applyNumberFormat="1" applyFont="1" applyFill="1" applyBorder="1" applyAlignment="1">
      <alignment horizontal="center" vertical="top"/>
    </xf>
    <xf numFmtId="0" fontId="78" fillId="0" borderId="74" xfId="8" applyFont="1" applyFill="1" applyBorder="1" applyAlignment="1">
      <alignment horizontal="left" vertical="top" wrapText="1"/>
    </xf>
    <xf numFmtId="49" fontId="78" fillId="0" borderId="43" xfId="8" applyNumberFormat="1" applyFont="1" applyFill="1" applyBorder="1" applyAlignment="1">
      <alignment horizontal="center" vertical="top"/>
    </xf>
    <xf numFmtId="0" fontId="80" fillId="0" borderId="66" xfId="8" applyFont="1" applyFill="1" applyBorder="1" applyAlignment="1">
      <alignment horizontal="right" vertical="top" wrapText="1"/>
    </xf>
    <xf numFmtId="0" fontId="64" fillId="0" borderId="0" xfId="8" applyFont="1" applyFill="1"/>
    <xf numFmtId="0" fontId="78" fillId="0" borderId="66" xfId="8" applyFont="1" applyFill="1" applyBorder="1" applyAlignment="1">
      <alignment horizontal="left" vertical="top"/>
    </xf>
    <xf numFmtId="0" fontId="79" fillId="0" borderId="71" xfId="8" applyFont="1" applyFill="1" applyBorder="1" applyAlignment="1">
      <alignment horizontal="center" wrapText="1"/>
    </xf>
    <xf numFmtId="0" fontId="79" fillId="0" borderId="70" xfId="8" applyFont="1" applyFill="1" applyBorder="1" applyAlignment="1">
      <alignment horizontal="center" wrapText="1"/>
    </xf>
    <xf numFmtId="0" fontId="64" fillId="0" borderId="0" xfId="8" applyFont="1" applyFill="1" applyAlignment="1">
      <alignment vertical="center" wrapText="1"/>
    </xf>
    <xf numFmtId="0" fontId="76" fillId="0" borderId="116" xfId="8" applyFont="1" applyFill="1" applyBorder="1" applyAlignment="1">
      <alignment horizontal="right" vertical="center" wrapText="1"/>
    </xf>
    <xf numFmtId="0" fontId="65" fillId="0" borderId="0" xfId="8" applyFont="1" applyFill="1" applyAlignment="1">
      <alignment vertical="center" wrapText="1"/>
    </xf>
    <xf numFmtId="0" fontId="63" fillId="0" borderId="91" xfId="8" applyFont="1" applyFill="1" applyBorder="1" applyAlignment="1">
      <alignment horizontal="left" vertical="center"/>
    </xf>
    <xf numFmtId="0" fontId="63" fillId="0" borderId="90" xfId="8" applyFont="1" applyFill="1" applyBorder="1" applyAlignment="1">
      <alignment horizontal="left" vertical="center"/>
    </xf>
    <xf numFmtId="0" fontId="76" fillId="0" borderId="89" xfId="8" applyFont="1" applyFill="1" applyBorder="1" applyAlignment="1">
      <alignment horizontal="left" vertical="center"/>
    </xf>
    <xf numFmtId="0" fontId="63" fillId="0" borderId="43" xfId="8" applyFont="1" applyFill="1" applyBorder="1" applyAlignment="1">
      <alignment horizontal="center" vertical="center"/>
    </xf>
    <xf numFmtId="0" fontId="64" fillId="0" borderId="43" xfId="8" applyFont="1" applyFill="1" applyBorder="1" applyAlignment="1">
      <alignment horizontal="center" vertical="center"/>
    </xf>
    <xf numFmtId="0" fontId="68" fillId="0" borderId="79" xfId="8" applyFont="1" applyFill="1" applyBorder="1" applyAlignment="1">
      <alignment horizontal="left" vertical="center"/>
    </xf>
    <xf numFmtId="0" fontId="64" fillId="0" borderId="79" xfId="8" applyFont="1" applyFill="1" applyBorder="1" applyAlignment="1">
      <alignment horizontal="left" vertical="center"/>
    </xf>
    <xf numFmtId="172" fontId="64" fillId="0" borderId="0" xfId="8" applyNumberFormat="1" applyFont="1" applyFill="1" applyAlignment="1">
      <alignment horizontal="left" vertical="center"/>
    </xf>
    <xf numFmtId="0" fontId="71" fillId="0" borderId="0" xfId="8" applyFont="1" applyFill="1" applyAlignment="1">
      <alignment vertical="center"/>
    </xf>
    <xf numFmtId="0" fontId="30" fillId="0" borderId="0" xfId="8" applyFont="1" applyFill="1" applyAlignment="1">
      <alignment vertical="center"/>
    </xf>
    <xf numFmtId="0" fontId="30" fillId="0" borderId="0" xfId="8" applyFont="1" applyFill="1" applyBorder="1" applyAlignment="1">
      <alignment horizontal="left" vertical="center"/>
    </xf>
    <xf numFmtId="0" fontId="61" fillId="0" borderId="91" xfId="8" applyFont="1" applyFill="1" applyBorder="1" applyAlignment="1">
      <alignment horizontal="left" vertical="center"/>
    </xf>
    <xf numFmtId="0" fontId="30" fillId="0" borderId="104" xfId="8" applyFont="1" applyFill="1" applyBorder="1" applyAlignment="1">
      <alignment horizontal="left" vertical="center"/>
    </xf>
    <xf numFmtId="0" fontId="77" fillId="0" borderId="0" xfId="8" applyFont="1" applyFill="1" applyAlignment="1">
      <alignment vertical="center"/>
    </xf>
    <xf numFmtId="0" fontId="78" fillId="0" borderId="0" xfId="8" applyFont="1" applyFill="1" applyAlignment="1">
      <alignment vertical="center"/>
    </xf>
    <xf numFmtId="0" fontId="78" fillId="0" borderId="111" xfId="8" applyFont="1" applyFill="1" applyBorder="1" applyAlignment="1">
      <alignment horizontal="left" vertical="top" wrapText="1"/>
    </xf>
    <xf numFmtId="0" fontId="78" fillId="0" borderId="110" xfId="8" applyFont="1" applyFill="1" applyBorder="1" applyAlignment="1">
      <alignment horizontal="left" vertical="top" wrapText="1"/>
    </xf>
    <xf numFmtId="171" fontId="76" fillId="0" borderId="67" xfId="8" applyNumberFormat="1" applyFont="1" applyFill="1" applyBorder="1" applyAlignment="1">
      <alignment horizontal="right" vertical="center"/>
    </xf>
    <xf numFmtId="0" fontId="77" fillId="0" borderId="91" xfId="8" applyFont="1" applyFill="1" applyBorder="1" applyAlignment="1">
      <alignment horizontal="left" vertical="top" wrapText="1"/>
    </xf>
    <xf numFmtId="0" fontId="77" fillId="0" borderId="89" xfId="8" applyFont="1" applyFill="1" applyBorder="1" applyAlignment="1">
      <alignment horizontal="left" vertical="top" wrapText="1"/>
    </xf>
    <xf numFmtId="0" fontId="78" fillId="0" borderId="91" xfId="8" applyFont="1" applyFill="1" applyBorder="1" applyAlignment="1">
      <alignment horizontal="left" vertical="top" wrapText="1"/>
    </xf>
    <xf numFmtId="0" fontId="78" fillId="0" borderId="89" xfId="8" applyFont="1" applyFill="1" applyBorder="1" applyAlignment="1">
      <alignment horizontal="left" vertical="top" wrapText="1"/>
    </xf>
    <xf numFmtId="49" fontId="78" fillId="0" borderId="71" xfId="8" applyNumberFormat="1" applyFont="1" applyFill="1" applyBorder="1" applyAlignment="1">
      <alignment horizontal="center" vertical="top"/>
    </xf>
    <xf numFmtId="0" fontId="78" fillId="0" borderId="87" xfId="8" applyFont="1" applyFill="1" applyBorder="1" applyAlignment="1">
      <alignment horizontal="left" vertical="top" wrapText="1"/>
    </xf>
    <xf numFmtId="0" fontId="78" fillId="0" borderId="86" xfId="8" applyFont="1" applyFill="1" applyBorder="1" applyAlignment="1">
      <alignment horizontal="left" vertical="top" wrapText="1"/>
    </xf>
    <xf numFmtId="0" fontId="78" fillId="0" borderId="70" xfId="8" applyFont="1" applyFill="1" applyBorder="1" applyAlignment="1">
      <alignment horizontal="left" vertical="top" wrapText="1"/>
    </xf>
    <xf numFmtId="0" fontId="77" fillId="0" borderId="66" xfId="8" quotePrefix="1" applyFont="1" applyFill="1" applyBorder="1" applyAlignment="1">
      <alignment horizontal="left" vertical="top" wrapText="1"/>
    </xf>
    <xf numFmtId="49" fontId="77" fillId="0" borderId="71" xfId="8" applyNumberFormat="1" applyFont="1" applyFill="1" applyBorder="1" applyAlignment="1">
      <alignment horizontal="center" vertical="top"/>
    </xf>
    <xf numFmtId="0" fontId="77" fillId="0" borderId="87" xfId="8" applyFont="1" applyFill="1" applyBorder="1" applyAlignment="1">
      <alignment horizontal="left" vertical="top" wrapText="1"/>
    </xf>
    <xf numFmtId="0" fontId="77" fillId="0" borderId="86" xfId="8" applyFont="1" applyFill="1" applyBorder="1" applyAlignment="1">
      <alignment horizontal="left" vertical="top" wrapText="1"/>
    </xf>
    <xf numFmtId="0" fontId="77" fillId="0" borderId="70" xfId="8" applyFont="1" applyFill="1" applyBorder="1" applyAlignment="1">
      <alignment horizontal="left" vertical="top" wrapText="1"/>
    </xf>
    <xf numFmtId="0" fontId="81" fillId="0" borderId="91" xfId="8" applyFont="1" applyFill="1" applyBorder="1" applyAlignment="1">
      <alignment horizontal="left" vertical="top" wrapText="1"/>
    </xf>
    <xf numFmtId="0" fontId="81" fillId="0" borderId="89" xfId="8" applyFont="1" applyFill="1" applyBorder="1" applyAlignment="1">
      <alignment horizontal="left" vertical="top" wrapText="1"/>
    </xf>
    <xf numFmtId="0" fontId="81" fillId="0" borderId="66" xfId="8" applyFont="1" applyFill="1" applyBorder="1" applyAlignment="1">
      <alignment horizontal="left" vertical="top" wrapText="1"/>
    </xf>
    <xf numFmtId="0" fontId="81" fillId="0" borderId="91" xfId="8" quotePrefix="1" applyFont="1" applyFill="1" applyBorder="1" applyAlignment="1">
      <alignment horizontal="left" vertical="top" wrapText="1"/>
    </xf>
    <xf numFmtId="0" fontId="81" fillId="0" borderId="89" xfId="8" quotePrefix="1" applyFont="1" applyFill="1" applyBorder="1" applyAlignment="1">
      <alignment horizontal="left" vertical="top" wrapText="1"/>
    </xf>
    <xf numFmtId="0" fontId="77" fillId="0" borderId="87" xfId="8" quotePrefix="1" applyFont="1" applyFill="1" applyBorder="1" applyAlignment="1">
      <alignment horizontal="left" vertical="top" wrapText="1"/>
    </xf>
    <xf numFmtId="0" fontId="77" fillId="0" borderId="86" xfId="8" quotePrefix="1" applyFont="1" applyFill="1" applyBorder="1" applyAlignment="1">
      <alignment horizontal="left" vertical="top" wrapText="1"/>
    </xf>
    <xf numFmtId="0" fontId="77" fillId="0" borderId="0" xfId="8" applyFont="1" applyFill="1" applyAlignment="1">
      <alignment vertical="center" wrapText="1"/>
    </xf>
    <xf numFmtId="49" fontId="77" fillId="0" borderId="75" xfId="8" applyNumberFormat="1" applyFont="1" applyFill="1" applyBorder="1" applyAlignment="1">
      <alignment horizontal="center" vertical="top"/>
    </xf>
    <xf numFmtId="0" fontId="77" fillId="0" borderId="111" xfId="8" applyFont="1" applyFill="1" applyBorder="1" applyAlignment="1">
      <alignment horizontal="left" vertical="top" wrapText="1"/>
    </xf>
    <xf numFmtId="0" fontId="77" fillId="0" borderId="110" xfId="8" applyFont="1" applyFill="1" applyBorder="1" applyAlignment="1">
      <alignment horizontal="left" vertical="top" wrapText="1"/>
    </xf>
    <xf numFmtId="0" fontId="77" fillId="0" borderId="74" xfId="8" applyFont="1" applyFill="1" applyBorder="1" applyAlignment="1">
      <alignment horizontal="left" vertical="top" wrapText="1"/>
    </xf>
    <xf numFmtId="0" fontId="78" fillId="0" borderId="0" xfId="8" applyFont="1" applyFill="1" applyAlignment="1">
      <alignment vertical="center" wrapText="1"/>
    </xf>
    <xf numFmtId="0" fontId="78" fillId="0" borderId="91" xfId="8" quotePrefix="1" applyFont="1" applyFill="1" applyBorder="1" applyAlignment="1">
      <alignment horizontal="left" vertical="top" wrapText="1"/>
    </xf>
    <xf numFmtId="0" fontId="78" fillId="0" borderId="89" xfId="8" quotePrefix="1" applyFont="1" applyFill="1" applyBorder="1" applyAlignment="1">
      <alignment horizontal="left" vertical="top" wrapText="1"/>
    </xf>
    <xf numFmtId="0" fontId="77" fillId="0" borderId="91" xfId="8" quotePrefix="1" applyFont="1" applyFill="1" applyBorder="1" applyAlignment="1">
      <alignment horizontal="left" vertical="top" wrapText="1"/>
    </xf>
    <xf numFmtId="0" fontId="77" fillId="0" borderId="89" xfId="8" quotePrefix="1" applyFont="1" applyFill="1" applyBorder="1" applyAlignment="1">
      <alignment horizontal="left" vertical="top" wrapText="1"/>
    </xf>
    <xf numFmtId="0" fontId="78" fillId="0" borderId="67" xfId="8" applyFont="1" applyFill="1" applyBorder="1" applyAlignment="1">
      <alignment horizontal="center" vertical="center" wrapText="1"/>
    </xf>
    <xf numFmtId="0" fontId="78" fillId="0" borderId="43" xfId="8" applyFont="1" applyFill="1" applyBorder="1" applyAlignment="1">
      <alignment horizontal="center" wrapText="1"/>
    </xf>
    <xf numFmtId="0" fontId="79" fillId="0" borderId="43" xfId="8" applyFont="1" applyFill="1" applyBorder="1" applyAlignment="1">
      <alignment horizontal="center" vertical="center" wrapText="1"/>
    </xf>
    <xf numFmtId="0" fontId="78" fillId="0" borderId="91" xfId="8" applyFont="1" applyFill="1" applyBorder="1" applyAlignment="1">
      <alignment horizontal="center" vertical="center" wrapText="1"/>
    </xf>
    <xf numFmtId="0" fontId="78" fillId="0" borderId="89" xfId="8" applyFont="1" applyFill="1" applyBorder="1" applyAlignment="1">
      <alignment horizontal="center" vertical="center" wrapText="1"/>
    </xf>
    <xf numFmtId="0" fontId="79" fillId="0" borderId="66" xfId="8" applyFont="1" applyFill="1" applyBorder="1" applyAlignment="1">
      <alignment horizontal="center" vertical="center" wrapText="1"/>
    </xf>
    <xf numFmtId="0" fontId="77" fillId="0" borderId="64" xfId="8" applyFont="1" applyFill="1" applyBorder="1" applyAlignment="1">
      <alignment horizontal="center" vertical="center"/>
    </xf>
    <xf numFmtId="0" fontId="77" fillId="0" borderId="114" xfId="8" applyFont="1" applyFill="1" applyBorder="1" applyAlignment="1">
      <alignment horizontal="center" vertical="center"/>
    </xf>
    <xf numFmtId="0" fontId="77" fillId="0" borderId="113" xfId="8" applyFont="1" applyFill="1" applyBorder="1" applyAlignment="1">
      <alignment horizontal="center" vertical="center"/>
    </xf>
    <xf numFmtId="0" fontId="77" fillId="0" borderId="63" xfId="8" applyFont="1" applyFill="1" applyBorder="1" applyAlignment="1">
      <alignment horizontal="center" vertical="center"/>
    </xf>
    <xf numFmtId="0" fontId="64" fillId="0" borderId="99" xfId="8" applyFont="1" applyFill="1" applyBorder="1" applyAlignment="1">
      <alignment vertical="center"/>
    </xf>
    <xf numFmtId="0" fontId="76" fillId="0" borderId="0" xfId="8" applyFont="1" applyFill="1" applyBorder="1" applyAlignment="1">
      <alignment horizontal="left" vertical="center"/>
    </xf>
    <xf numFmtId="0" fontId="58" fillId="8" borderId="0" xfId="0" applyFont="1" applyFill="1" applyAlignment="1"/>
    <xf numFmtId="0" fontId="84" fillId="0" borderId="0" xfId="0" applyFont="1" applyAlignment="1"/>
    <xf numFmtId="0" fontId="85" fillId="0" borderId="0" xfId="0" applyFont="1"/>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16" fillId="0" borderId="0" xfId="0" applyFont="1" applyAlignment="1"/>
    <xf numFmtId="0" fontId="16" fillId="0" borderId="0" xfId="0" applyFont="1" applyAlignment="1">
      <alignment horizontal="left" wrapText="1"/>
    </xf>
    <xf numFmtId="0" fontId="23" fillId="0" borderId="0" xfId="0" applyFont="1" applyAlignment="1">
      <alignment wrapText="1"/>
    </xf>
    <xf numFmtId="0" fontId="23" fillId="0" borderId="136" xfId="0" applyFont="1" applyBorder="1" applyAlignment="1"/>
    <xf numFmtId="0" fontId="23" fillId="0" borderId="0" xfId="0" applyFont="1" applyAlignment="1"/>
    <xf numFmtId="0" fontId="22" fillId="0" borderId="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 xfId="0" applyFont="1" applyBorder="1" applyAlignment="1">
      <alignment horizontal="center" vertical="center"/>
    </xf>
    <xf numFmtId="0" fontId="15" fillId="0" borderId="0" xfId="0" applyFont="1" applyAlignment="1"/>
    <xf numFmtId="0" fontId="23" fillId="0" borderId="0" xfId="0" applyFont="1" applyAlignment="1">
      <alignment horizontal="center"/>
    </xf>
    <xf numFmtId="0" fontId="15" fillId="0" borderId="0" xfId="0" applyFont="1"/>
    <xf numFmtId="0" fontId="15" fillId="0" borderId="0" xfId="0" applyFont="1" applyAlignment="1">
      <alignment wrapText="1"/>
    </xf>
    <xf numFmtId="0" fontId="15" fillId="0" borderId="0" xfId="0" applyFont="1" applyAlignment="1">
      <alignment horizontal="left" wrapText="1"/>
    </xf>
    <xf numFmtId="0" fontId="87" fillId="8" borderId="0" xfId="0" applyFont="1" applyFill="1" applyAlignment="1"/>
    <xf numFmtId="0" fontId="85" fillId="0" borderId="0" xfId="0" applyFont="1" applyBorder="1"/>
    <xf numFmtId="0" fontId="85" fillId="0" borderId="99" xfId="0" applyFont="1" applyBorder="1"/>
    <xf numFmtId="0" fontId="15" fillId="0" borderId="0" xfId="0" applyFont="1" applyAlignment="1">
      <alignment horizontal="left" vertical="top" wrapText="1"/>
    </xf>
    <xf numFmtId="171" fontId="76" fillId="0" borderId="43" xfId="8" applyNumberFormat="1" applyFont="1" applyFill="1" applyBorder="1" applyAlignment="1">
      <alignment horizontal="right" vertical="center"/>
    </xf>
    <xf numFmtId="0" fontId="23" fillId="0" borderId="0" xfId="0" applyFont="1" applyAlignment="1">
      <alignment horizontal="center" vertical="center"/>
    </xf>
    <xf numFmtId="0" fontId="85" fillId="0" borderId="0" xfId="0" applyFont="1" applyAlignment="1">
      <alignment vertical="center"/>
    </xf>
    <xf numFmtId="0" fontId="85" fillId="0" borderId="0" xfId="0" applyFont="1" applyAlignment="1">
      <alignment wrapText="1"/>
    </xf>
    <xf numFmtId="0" fontId="23" fillId="0" borderId="0" xfId="0" applyFont="1" applyBorder="1" applyAlignment="1">
      <alignment vertical="center"/>
    </xf>
    <xf numFmtId="0" fontId="23" fillId="0" borderId="77" xfId="0" applyFont="1" applyBorder="1"/>
    <xf numFmtId="0" fontId="23" fillId="0" borderId="0" xfId="0" applyFont="1" applyBorder="1"/>
    <xf numFmtId="3" fontId="23" fillId="0" borderId="79" xfId="0" applyNumberFormat="1" applyFont="1" applyBorder="1"/>
    <xf numFmtId="3" fontId="23" fillId="0" borderId="86" xfId="0" applyNumberFormat="1" applyFont="1" applyBorder="1"/>
    <xf numFmtId="3" fontId="23" fillId="0" borderId="101" xfId="0" applyNumberFormat="1" applyFont="1" applyBorder="1"/>
    <xf numFmtId="3" fontId="23" fillId="0" borderId="87" xfId="0" applyNumberFormat="1" applyFont="1" applyBorder="1"/>
    <xf numFmtId="0" fontId="23" fillId="0" borderId="117" xfId="0" applyFont="1" applyBorder="1"/>
    <xf numFmtId="0" fontId="23" fillId="0" borderId="121" xfId="0" applyFont="1" applyBorder="1"/>
    <xf numFmtId="3" fontId="23" fillId="0" borderId="120" xfId="0" applyNumberFormat="1" applyFont="1" applyBorder="1"/>
    <xf numFmtId="3" fontId="23" fillId="0" borderId="78" xfId="0" applyNumberFormat="1" applyFont="1" applyBorder="1"/>
    <xf numFmtId="3" fontId="23" fillId="7" borderId="78" xfId="0" applyNumberFormat="1" applyFont="1" applyFill="1" applyBorder="1"/>
    <xf numFmtId="3" fontId="23" fillId="0" borderId="71" xfId="0" applyNumberFormat="1" applyFont="1" applyBorder="1"/>
    <xf numFmtId="0" fontId="23" fillId="0" borderId="120" xfId="0" applyFont="1" applyBorder="1"/>
    <xf numFmtId="0" fontId="23" fillId="0" borderId="79" xfId="0" applyFont="1" applyBorder="1"/>
    <xf numFmtId="3" fontId="23" fillId="0" borderId="118" xfId="0" applyNumberFormat="1" applyFont="1" applyBorder="1"/>
    <xf numFmtId="3" fontId="23" fillId="0" borderId="77" xfId="0" applyNumberFormat="1" applyFont="1" applyBorder="1"/>
    <xf numFmtId="3" fontId="88" fillId="0" borderId="77" xfId="0" applyNumberFormat="1" applyFont="1" applyBorder="1"/>
    <xf numFmtId="3" fontId="88" fillId="0" borderId="79" xfId="0" applyNumberFormat="1" applyFont="1" applyBorder="1"/>
    <xf numFmtId="0" fontId="88" fillId="0" borderId="77" xfId="0" applyFont="1" applyBorder="1"/>
    <xf numFmtId="0" fontId="88" fillId="0" borderId="79" xfId="0" applyFont="1" applyBorder="1"/>
    <xf numFmtId="0" fontId="23" fillId="0" borderId="137" xfId="0" applyFont="1" applyBorder="1"/>
    <xf numFmtId="0" fontId="23" fillId="0" borderId="0" xfId="0" applyFont="1" applyAlignment="1">
      <alignment horizontal="center" wrapText="1"/>
    </xf>
    <xf numFmtId="0" fontId="0" fillId="0" borderId="118" xfId="0" applyBorder="1"/>
    <xf numFmtId="0" fontId="23" fillId="0" borderId="86" xfId="0" applyFont="1" applyBorder="1"/>
    <xf numFmtId="0" fontId="23" fillId="0" borderId="87" xfId="0" applyFont="1" applyBorder="1"/>
    <xf numFmtId="0" fontId="23" fillId="0" borderId="78" xfId="0" applyFont="1" applyBorder="1"/>
    <xf numFmtId="0" fontId="23" fillId="0" borderId="118" xfId="0" applyFont="1" applyBorder="1" applyAlignment="1">
      <alignment vertical="center"/>
    </xf>
    <xf numFmtId="0" fontId="23" fillId="0" borderId="71" xfId="0" applyFont="1" applyBorder="1" applyAlignment="1">
      <alignment vertical="center"/>
    </xf>
    <xf numFmtId="3" fontId="23" fillId="0" borderId="118" xfId="0" applyNumberFormat="1" applyFont="1" applyBorder="1" applyAlignment="1">
      <alignment vertical="center"/>
    </xf>
    <xf numFmtId="0" fontId="23" fillId="7" borderId="71" xfId="0" applyFont="1" applyFill="1" applyBorder="1" applyAlignment="1">
      <alignment vertical="center"/>
    </xf>
    <xf numFmtId="0" fontId="23" fillId="0" borderId="120" xfId="0" applyFont="1" applyBorder="1" applyAlignment="1">
      <alignment vertical="center"/>
    </xf>
    <xf numFmtId="0" fontId="23" fillId="0" borderId="87" xfId="0" applyFont="1" applyBorder="1" applyAlignment="1">
      <alignment vertical="center"/>
    </xf>
    <xf numFmtId="0" fontId="23" fillId="0" borderId="86" xfId="0" applyFont="1" applyBorder="1" applyAlignment="1">
      <alignment vertical="center"/>
    </xf>
    <xf numFmtId="0" fontId="23" fillId="0" borderId="71" xfId="0" applyFont="1" applyBorder="1"/>
    <xf numFmtId="0" fontId="88" fillId="0" borderId="117" xfId="0" applyFont="1" applyBorder="1"/>
    <xf numFmtId="0" fontId="88" fillId="0" borderId="120" xfId="0" applyFont="1" applyBorder="1"/>
    <xf numFmtId="0" fontId="23" fillId="0" borderId="93" xfId="0" applyFont="1" applyBorder="1"/>
    <xf numFmtId="0" fontId="87" fillId="0" borderId="93" xfId="0" applyFont="1" applyBorder="1"/>
    <xf numFmtId="3" fontId="0" fillId="0" borderId="77" xfId="0" applyNumberFormat="1" applyBorder="1" applyAlignment="1">
      <alignment horizontal="right"/>
    </xf>
    <xf numFmtId="3" fontId="0" fillId="0" borderId="79" xfId="0" applyNumberFormat="1" applyBorder="1" applyAlignment="1">
      <alignment horizontal="right"/>
    </xf>
    <xf numFmtId="3" fontId="23" fillId="0" borderId="77" xfId="0" applyNumberFormat="1" applyFont="1" applyBorder="1" applyAlignment="1">
      <alignment horizontal="right"/>
    </xf>
    <xf numFmtId="3" fontId="23" fillId="0" borderId="79" xfId="0" applyNumberFormat="1" applyFont="1" applyBorder="1" applyAlignment="1">
      <alignment horizontal="right"/>
    </xf>
    <xf numFmtId="0" fontId="23" fillId="0" borderId="77" xfId="0" applyNumberFormat="1" applyFont="1" applyBorder="1" applyAlignment="1">
      <alignment horizontal="right"/>
    </xf>
    <xf numFmtId="0" fontId="23" fillId="0" borderId="79" xfId="0" applyNumberFormat="1" applyFont="1" applyBorder="1" applyAlignment="1">
      <alignment horizontal="right"/>
    </xf>
    <xf numFmtId="0" fontId="23" fillId="0" borderId="95" xfId="0" applyFont="1" applyBorder="1" applyAlignment="1"/>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5" xfId="0" applyFont="1" applyBorder="1" applyAlignment="1">
      <alignment horizontal="center" vertical="center" wrapText="1"/>
    </xf>
    <xf numFmtId="0" fontId="23" fillId="0" borderId="0" xfId="0" applyFont="1" applyAlignment="1">
      <alignment horizontal="center" vertical="center"/>
    </xf>
    <xf numFmtId="0" fontId="22" fillId="0" borderId="21" xfId="0" applyFont="1" applyBorder="1" applyAlignment="1">
      <alignment horizontal="center" vertical="center" wrapText="1"/>
    </xf>
    <xf numFmtId="0" fontId="22" fillId="0" borderId="2" xfId="0" applyFont="1" applyBorder="1" applyAlignment="1">
      <alignment horizontal="center" vertical="center" wrapText="1"/>
    </xf>
    <xf numFmtId="3" fontId="23" fillId="0" borderId="0" xfId="0" applyNumberFormat="1" applyFont="1" applyBorder="1"/>
    <xf numFmtId="0" fontId="23" fillId="0" borderId="101" xfId="0" applyFont="1" applyBorder="1"/>
    <xf numFmtId="0" fontId="24" fillId="0" borderId="0" xfId="0" applyFont="1" applyBorder="1" applyAlignment="1">
      <alignment vertical="center" wrapText="1"/>
    </xf>
    <xf numFmtId="0" fontId="23" fillId="7" borderId="77" xfId="0" applyFont="1" applyFill="1" applyBorder="1"/>
    <xf numFmtId="0" fontId="23" fillId="7" borderId="79" xfId="0" applyFont="1" applyFill="1" applyBorder="1"/>
    <xf numFmtId="3" fontId="23" fillId="0" borderId="86" xfId="0" applyNumberFormat="1" applyFont="1" applyBorder="1" applyAlignment="1">
      <alignment vertical="center"/>
    </xf>
    <xf numFmtId="0" fontId="22" fillId="0" borderId="0" xfId="0" applyFont="1" applyBorder="1" applyAlignment="1">
      <alignment horizontal="left" vertical="center" wrapText="1"/>
    </xf>
    <xf numFmtId="0" fontId="23" fillId="0" borderId="0" xfId="0" applyFont="1" applyBorder="1" applyAlignment="1">
      <alignment horizontal="center" vertical="center" wrapText="1"/>
    </xf>
    <xf numFmtId="3" fontId="23" fillId="0" borderId="77" xfId="0" applyNumberFormat="1" applyFont="1" applyFill="1" applyBorder="1"/>
    <xf numFmtId="3" fontId="23" fillId="0" borderId="79" xfId="0" applyNumberFormat="1" applyFont="1" applyFill="1" applyBorder="1"/>
    <xf numFmtId="0" fontId="23" fillId="0" borderId="77" xfId="0" applyFont="1" applyFill="1" applyBorder="1"/>
    <xf numFmtId="0" fontId="23" fillId="0" borderId="79" xfId="0" applyFont="1" applyFill="1" applyBorder="1"/>
    <xf numFmtId="0" fontId="23" fillId="0" borderId="117" xfId="0" applyFont="1" applyBorder="1" applyAlignment="1">
      <alignment horizontal="center"/>
    </xf>
    <xf numFmtId="0" fontId="23" fillId="0" borderId="120" xfId="0" applyFont="1" applyBorder="1" applyAlignment="1">
      <alignment horizontal="center"/>
    </xf>
    <xf numFmtId="3" fontId="23" fillId="0" borderId="0" xfId="0" applyNumberFormat="1" applyFont="1"/>
    <xf numFmtId="0" fontId="22" fillId="0" borderId="77" xfId="0" applyFont="1" applyBorder="1"/>
    <xf numFmtId="0" fontId="28" fillId="6" borderId="92" xfId="8" applyFont="1" applyFill="1" applyBorder="1"/>
    <xf numFmtId="0" fontId="28" fillId="6" borderId="93" xfId="8" applyFont="1" applyFill="1" applyBorder="1"/>
    <xf numFmtId="0" fontId="27" fillId="6" borderId="93" xfId="8" applyFont="1" applyFill="1" applyBorder="1"/>
    <xf numFmtId="0" fontId="27" fillId="6" borderId="17" xfId="8" applyFont="1" applyFill="1" applyBorder="1"/>
    <xf numFmtId="0" fontId="27" fillId="0" borderId="0" xfId="8" applyFont="1"/>
    <xf numFmtId="0" fontId="90" fillId="3" borderId="94" xfId="8" applyFont="1" applyFill="1" applyBorder="1"/>
    <xf numFmtId="0" fontId="27" fillId="3" borderId="95" xfId="8" applyFont="1" applyFill="1" applyBorder="1"/>
    <xf numFmtId="0" fontId="27" fillId="3" borderId="96" xfId="8" applyFont="1" applyFill="1" applyBorder="1"/>
    <xf numFmtId="0" fontId="27" fillId="0" borderId="0" xfId="8" applyFont="1" applyFill="1"/>
    <xf numFmtId="0" fontId="27" fillId="6" borderId="135" xfId="8" applyFont="1" applyFill="1" applyBorder="1"/>
    <xf numFmtId="0" fontId="31" fillId="0" borderId="134" xfId="8" applyFont="1" applyFill="1" applyBorder="1" applyAlignment="1" applyProtection="1">
      <alignment horizontal="left" vertical="top"/>
      <protection locked="0"/>
    </xf>
    <xf numFmtId="0" fontId="27" fillId="7" borderId="17" xfId="8" applyFont="1" applyFill="1" applyBorder="1"/>
    <xf numFmtId="0" fontId="27" fillId="0" borderId="29" xfId="8" applyFont="1" applyFill="1" applyBorder="1"/>
    <xf numFmtId="0" fontId="27" fillId="3" borderId="97" xfId="8" applyFont="1" applyFill="1" applyBorder="1"/>
    <xf numFmtId="0" fontId="27" fillId="3" borderId="0" xfId="8" applyFont="1" applyFill="1" applyBorder="1"/>
    <xf numFmtId="0" fontId="27" fillId="3" borderId="29" xfId="8" applyFont="1" applyFill="1" applyBorder="1"/>
    <xf numFmtId="0" fontId="28" fillId="6" borderId="133" xfId="8" applyFont="1" applyFill="1" applyBorder="1"/>
    <xf numFmtId="0" fontId="28" fillId="6" borderId="125" xfId="8" applyFont="1" applyFill="1" applyBorder="1" applyAlignment="1">
      <alignment horizontal="center"/>
    </xf>
    <xf numFmtId="0" fontId="28" fillId="6" borderId="130" xfId="10" applyFont="1" applyFill="1" applyBorder="1" applyAlignment="1">
      <alignment horizontal="left" vertical="top"/>
    </xf>
    <xf numFmtId="0" fontId="27" fillId="6" borderId="96" xfId="8" applyFont="1" applyFill="1" applyBorder="1"/>
    <xf numFmtId="0" fontId="28" fillId="3" borderId="63" xfId="8" applyFont="1" applyFill="1" applyBorder="1"/>
    <xf numFmtId="0" fontId="28" fillId="0" borderId="130" xfId="10" applyFont="1" applyFill="1" applyBorder="1" applyAlignment="1" applyProtection="1">
      <alignment horizontal="center" vertical="top"/>
      <protection locked="0"/>
    </xf>
    <xf numFmtId="0" fontId="93" fillId="0" borderId="0" xfId="9" applyFont="1" applyFill="1" applyBorder="1" applyAlignment="1" applyProtection="1">
      <alignment vertical="center"/>
      <protection hidden="1"/>
    </xf>
    <xf numFmtId="0" fontId="27" fillId="0" borderId="0" xfId="8" applyFont="1" applyFill="1" applyBorder="1"/>
    <xf numFmtId="0" fontId="28" fillId="3" borderId="66" xfId="8" applyFont="1" applyFill="1" applyBorder="1"/>
    <xf numFmtId="173" fontId="27" fillId="3" borderId="67" xfId="8" quotePrefix="1" applyNumberFormat="1" applyFont="1" applyFill="1" applyBorder="1" applyAlignment="1">
      <alignment horizontal="center"/>
    </xf>
    <xf numFmtId="0" fontId="28" fillId="0" borderId="132" xfId="10" applyFont="1" applyFill="1" applyBorder="1" applyAlignment="1" applyProtection="1">
      <alignment horizontal="center" vertical="top"/>
      <protection locked="0"/>
    </xf>
    <xf numFmtId="0" fontId="27" fillId="3" borderId="76" xfId="8" quotePrefix="1" applyFont="1" applyFill="1" applyBorder="1" applyAlignment="1">
      <alignment horizontal="center"/>
    </xf>
    <xf numFmtId="0" fontId="28" fillId="3" borderId="131" xfId="8" applyFont="1" applyFill="1" applyBorder="1" applyAlignment="1" applyProtection="1">
      <alignment horizontal="center" vertical="center"/>
      <protection locked="0"/>
    </xf>
    <xf numFmtId="0" fontId="28" fillId="3" borderId="126" xfId="8" applyFont="1" applyFill="1" applyBorder="1"/>
    <xf numFmtId="0" fontId="27" fillId="3" borderId="0" xfId="8" applyFont="1" applyFill="1"/>
    <xf numFmtId="0" fontId="28" fillId="3" borderId="43" xfId="8" applyFont="1" applyFill="1" applyBorder="1"/>
    <xf numFmtId="0" fontId="27" fillId="3" borderId="54" xfId="8" applyNumberFormat="1" applyFont="1" applyFill="1" applyBorder="1" applyAlignment="1">
      <alignment horizontal="center"/>
    </xf>
    <xf numFmtId="0" fontId="27" fillId="3" borderId="54" xfId="8" quotePrefix="1" applyNumberFormat="1" applyFont="1" applyFill="1" applyBorder="1" applyAlignment="1">
      <alignment horizontal="center"/>
    </xf>
    <xf numFmtId="0" fontId="27" fillId="0" borderId="0" xfId="8" applyFont="1" applyAlignment="1">
      <alignment horizontal="center"/>
    </xf>
    <xf numFmtId="16" fontId="27" fillId="3" borderId="0" xfId="8" applyNumberFormat="1" applyFont="1" applyFill="1" applyBorder="1" applyAlignment="1">
      <alignment horizontal="center"/>
    </xf>
    <xf numFmtId="0" fontId="28" fillId="3" borderId="74" xfId="8" applyFont="1" applyFill="1" applyBorder="1"/>
    <xf numFmtId="0" fontId="27" fillId="3" borderId="0" xfId="8" quotePrefix="1" applyFont="1" applyFill="1" applyBorder="1" applyAlignment="1">
      <alignment horizontal="center"/>
    </xf>
    <xf numFmtId="0" fontId="27" fillId="3" borderId="0" xfId="8" applyFont="1" applyFill="1" applyBorder="1" applyAlignment="1">
      <alignment horizontal="right"/>
    </xf>
    <xf numFmtId="0" fontId="28" fillId="6" borderId="126" xfId="8" applyFont="1" applyFill="1" applyBorder="1"/>
    <xf numFmtId="0" fontId="28" fillId="6" borderId="129" xfId="8" quotePrefix="1" applyFont="1" applyFill="1" applyBorder="1" applyAlignment="1">
      <alignment horizontal="center"/>
    </xf>
    <xf numFmtId="0" fontId="27" fillId="0" borderId="112" xfId="10" applyFont="1" applyFill="1" applyBorder="1" applyAlignment="1">
      <alignment horizontal="left" vertical="center"/>
    </xf>
    <xf numFmtId="0" fontId="28" fillId="3" borderId="127" xfId="8" applyFont="1" applyFill="1" applyBorder="1" applyAlignment="1" applyProtection="1">
      <alignment horizontal="center" vertical="center"/>
      <protection locked="0"/>
    </xf>
    <xf numFmtId="0" fontId="27" fillId="0" borderId="109" xfId="10" applyFont="1" applyFill="1" applyBorder="1" applyAlignment="1">
      <alignment horizontal="left" vertical="center"/>
    </xf>
    <xf numFmtId="173" fontId="27" fillId="3" borderId="67" xfId="8" quotePrefix="1" applyNumberFormat="1" applyFont="1" applyFill="1" applyBorder="1" applyAlignment="1" applyProtection="1">
      <alignment horizontal="center"/>
    </xf>
    <xf numFmtId="0" fontId="27" fillId="6" borderId="17" xfId="8" applyFont="1" applyFill="1" applyBorder="1" applyProtection="1">
      <protection locked="0"/>
    </xf>
    <xf numFmtId="0" fontId="28" fillId="3" borderId="97" xfId="8" applyFont="1" applyFill="1" applyBorder="1"/>
    <xf numFmtId="0" fontId="27" fillId="7" borderId="125" xfId="8" applyFont="1" applyFill="1" applyBorder="1" applyAlignment="1" applyProtection="1">
      <alignment horizontal="center" vertical="center"/>
      <protection locked="0"/>
    </xf>
    <xf numFmtId="0" fontId="28" fillId="6" borderId="124" xfId="10" applyFont="1" applyFill="1" applyBorder="1" applyAlignment="1">
      <alignment vertical="center"/>
    </xf>
    <xf numFmtId="14" fontId="27" fillId="7" borderId="65" xfId="8" applyNumberFormat="1" applyFont="1" applyFill="1" applyBorder="1" applyAlignment="1" applyProtection="1">
      <alignment horizontal="center"/>
      <protection locked="0"/>
    </xf>
    <xf numFmtId="0" fontId="27" fillId="0" borderId="0" xfId="8" applyFont="1" applyBorder="1"/>
    <xf numFmtId="0" fontId="28" fillId="6" borderId="123" xfId="10" applyFont="1" applyFill="1" applyBorder="1" applyAlignment="1">
      <alignment vertical="center"/>
    </xf>
    <xf numFmtId="14" fontId="27" fillId="7" borderId="76" xfId="8" applyNumberFormat="1" applyFont="1" applyFill="1" applyBorder="1" applyAlignment="1" applyProtection="1">
      <alignment horizontal="center"/>
      <protection locked="0"/>
    </xf>
    <xf numFmtId="0" fontId="28" fillId="6" borderId="124" xfId="10" applyFont="1" applyFill="1" applyBorder="1" applyAlignment="1"/>
    <xf numFmtId="0" fontId="27" fillId="6" borderId="115" xfId="10" applyFont="1" applyFill="1" applyBorder="1" applyAlignment="1"/>
    <xf numFmtId="0" fontId="27" fillId="3" borderId="0" xfId="8" applyFont="1" applyFill="1" applyBorder="1" applyAlignment="1"/>
    <xf numFmtId="0" fontId="27" fillId="3" borderId="97" xfId="10" applyFont="1" applyFill="1" applyBorder="1" applyAlignment="1"/>
    <xf numFmtId="0" fontId="27" fillId="3" borderId="0" xfId="10" applyFont="1" applyFill="1" applyBorder="1" applyAlignment="1"/>
    <xf numFmtId="0" fontId="27" fillId="3" borderId="29" xfId="8" applyFont="1" applyFill="1" applyBorder="1" applyAlignment="1"/>
    <xf numFmtId="0" fontId="28" fillId="6" borderId="94" xfId="10" applyFont="1" applyFill="1" applyBorder="1" applyAlignment="1">
      <alignment vertical="center"/>
    </xf>
    <xf numFmtId="0" fontId="28" fillId="6" borderId="103" xfId="10" applyFont="1" applyFill="1" applyBorder="1" applyAlignment="1">
      <alignment vertical="top"/>
    </xf>
    <xf numFmtId="0" fontId="27" fillId="6" borderId="90" xfId="10" applyFont="1" applyFill="1" applyBorder="1" applyAlignment="1">
      <alignment vertical="top"/>
    </xf>
    <xf numFmtId="0" fontId="27" fillId="7" borderId="67" xfId="8" applyFont="1" applyFill="1" applyBorder="1" applyAlignment="1" applyProtection="1">
      <alignment horizontal="right"/>
      <protection locked="0"/>
    </xf>
    <xf numFmtId="0" fontId="28" fillId="6" borderId="97" xfId="10" applyFont="1" applyFill="1" applyBorder="1" applyAlignment="1">
      <alignment vertical="center"/>
    </xf>
    <xf numFmtId="0" fontId="27" fillId="6" borderId="29" xfId="8" applyFont="1" applyFill="1" applyBorder="1"/>
    <xf numFmtId="0" fontId="27" fillId="3" borderId="123" xfId="8" applyFont="1" applyFill="1" applyBorder="1" applyAlignment="1">
      <alignment vertical="center"/>
    </xf>
    <xf numFmtId="0" fontId="27" fillId="3" borderId="76" xfId="8" applyFont="1" applyFill="1" applyBorder="1" applyAlignment="1" applyProtection="1">
      <alignment horizontal="center"/>
      <protection locked="0"/>
    </xf>
    <xf numFmtId="0" fontId="27" fillId="6" borderId="90" xfId="8" applyFont="1" applyFill="1" applyBorder="1"/>
    <xf numFmtId="49" fontId="27" fillId="7" borderId="67" xfId="8" applyNumberFormat="1" applyFont="1" applyFill="1" applyBorder="1" applyAlignment="1" applyProtection="1">
      <alignment horizontal="center"/>
      <protection locked="0"/>
    </xf>
    <xf numFmtId="0" fontId="27" fillId="3" borderId="0" xfId="8" applyFont="1" applyFill="1" applyBorder="1" applyAlignment="1">
      <alignment vertical="center"/>
    </xf>
    <xf numFmtId="0" fontId="27" fillId="3" borderId="0" xfId="10" applyFont="1" applyFill="1" applyBorder="1" applyAlignment="1">
      <alignment vertical="top"/>
    </xf>
    <xf numFmtId="0" fontId="28" fillId="6" borderId="123" xfId="8" applyFont="1" applyFill="1" applyBorder="1" applyAlignment="1">
      <alignment vertical="center"/>
    </xf>
    <xf numFmtId="0" fontId="27" fillId="6" borderId="111" xfId="8" applyFont="1" applyFill="1" applyBorder="1"/>
    <xf numFmtId="0" fontId="27" fillId="7" borderId="76" xfId="8" applyFont="1" applyFill="1" applyBorder="1" applyAlignment="1" applyProtection="1">
      <alignment horizontal="center"/>
      <protection locked="0"/>
    </xf>
    <xf numFmtId="0" fontId="28" fillId="6" borderId="124" xfId="10" applyFont="1" applyFill="1" applyBorder="1" applyAlignment="1">
      <alignment vertical="top"/>
    </xf>
    <xf numFmtId="0" fontId="27" fillId="6" borderId="115" xfId="8" applyFont="1" applyFill="1" applyBorder="1"/>
    <xf numFmtId="0" fontId="27" fillId="7" borderId="65" xfId="8" quotePrefix="1" applyFont="1" applyFill="1" applyBorder="1" applyAlignment="1" applyProtection="1">
      <alignment horizontal="center"/>
      <protection locked="0"/>
    </xf>
    <xf numFmtId="0" fontId="27" fillId="3" borderId="0" xfId="8" quotePrefix="1" applyFont="1" applyFill="1" applyBorder="1" applyAlignment="1">
      <alignment horizontal="right"/>
    </xf>
    <xf numFmtId="0" fontId="28" fillId="6" borderId="103" xfId="10" applyFont="1" applyFill="1" applyBorder="1" applyAlignment="1">
      <alignment vertical="center"/>
    </xf>
    <xf numFmtId="0" fontId="27" fillId="7" borderId="67" xfId="8" quotePrefix="1" applyFont="1" applyFill="1" applyBorder="1" applyAlignment="1" applyProtection="1">
      <alignment horizontal="center"/>
      <protection locked="0"/>
    </xf>
    <xf numFmtId="0" fontId="28" fillId="3" borderId="98" xfId="8" applyFont="1" applyFill="1" applyBorder="1"/>
    <xf numFmtId="0" fontId="27" fillId="3" borderId="99" xfId="10" applyFont="1" applyFill="1" applyBorder="1" applyAlignment="1">
      <alignment vertical="center"/>
    </xf>
    <xf numFmtId="0" fontId="27" fillId="3" borderId="13" xfId="8" applyFont="1" applyFill="1" applyBorder="1"/>
    <xf numFmtId="0" fontId="28" fillId="6" borderId="98" xfId="10" applyFont="1" applyFill="1" applyBorder="1" applyAlignment="1">
      <alignment vertical="center"/>
    </xf>
    <xf numFmtId="0" fontId="27" fillId="6" borderId="99" xfId="8" applyFont="1" applyFill="1" applyBorder="1"/>
    <xf numFmtId="0" fontId="27" fillId="7" borderId="58" xfId="8" applyFont="1" applyFill="1" applyBorder="1" applyAlignment="1" applyProtection="1">
      <alignment horizontal="center"/>
      <protection locked="0"/>
    </xf>
    <xf numFmtId="0" fontId="27" fillId="3" borderId="0" xfId="10" applyFont="1" applyFill="1" applyBorder="1" applyAlignment="1">
      <alignment vertical="center"/>
    </xf>
    <xf numFmtId="0" fontId="28" fillId="6" borderId="92" xfId="10" applyFont="1" applyFill="1" applyBorder="1" applyAlignment="1">
      <alignment vertical="center"/>
    </xf>
    <xf numFmtId="0" fontId="27" fillId="3" borderId="99" xfId="8" applyFont="1" applyFill="1" applyBorder="1"/>
    <xf numFmtId="0" fontId="22" fillId="0" borderId="10"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15" fillId="0" borderId="0" xfId="0" applyFont="1" applyAlignment="1">
      <alignment horizontal="justify" vertical="top" wrapText="1"/>
    </xf>
    <xf numFmtId="0" fontId="85" fillId="0" borderId="0" xfId="0" applyFont="1" applyAlignment="1">
      <alignment horizontal="justify" vertical="top"/>
    </xf>
    <xf numFmtId="0" fontId="23" fillId="0" borderId="0" xfId="0" applyFont="1" applyAlignment="1">
      <alignment vertical="top"/>
    </xf>
    <xf numFmtId="0" fontId="23" fillId="0" borderId="0" xfId="0" applyFont="1" applyAlignment="1">
      <alignment vertical="top" wrapText="1"/>
    </xf>
    <xf numFmtId="0" fontId="23" fillId="0" borderId="99" xfId="0" applyFont="1" applyBorder="1"/>
    <xf numFmtId="0" fontId="22" fillId="0" borderId="99" xfId="0" applyFont="1" applyBorder="1" applyAlignment="1">
      <alignment horizontal="left"/>
    </xf>
    <xf numFmtId="0" fontId="23" fillId="0" borderId="107" xfId="0" applyFont="1" applyBorder="1" applyAlignment="1">
      <alignment horizontal="center"/>
    </xf>
    <xf numFmtId="0" fontId="85" fillId="0" borderId="0" xfId="0" applyFont="1" applyFill="1"/>
    <xf numFmtId="0" fontId="10" fillId="0" borderId="0" xfId="0" applyFont="1"/>
    <xf numFmtId="0" fontId="85" fillId="0" borderId="79" xfId="0" applyFont="1" applyBorder="1"/>
    <xf numFmtId="0" fontId="85" fillId="0" borderId="77" xfId="0" applyFont="1" applyBorder="1"/>
    <xf numFmtId="0" fontId="85" fillId="0" borderId="86" xfId="0" applyFont="1" applyBorder="1"/>
    <xf numFmtId="0" fontId="85" fillId="0" borderId="101" xfId="0" applyFont="1" applyBorder="1"/>
    <xf numFmtId="0" fontId="85" fillId="0" borderId="87" xfId="0" applyFont="1" applyBorder="1"/>
    <xf numFmtId="0" fontId="10" fillId="0" borderId="0" xfId="0" applyFont="1" applyAlignment="1">
      <alignment horizontal="justify" vertical="top" wrapText="1"/>
    </xf>
    <xf numFmtId="0" fontId="85" fillId="0" borderId="117" xfId="0" applyFont="1" applyBorder="1"/>
    <xf numFmtId="0" fontId="85" fillId="0" borderId="121" xfId="0" applyFont="1" applyBorder="1"/>
    <xf numFmtId="0" fontId="85" fillId="0" borderId="120" xfId="0" applyFont="1" applyBorder="1"/>
    <xf numFmtId="0" fontId="23" fillId="0" borderId="0" xfId="0" applyFont="1" applyFill="1" applyAlignment="1">
      <alignment horizontal="center"/>
    </xf>
    <xf numFmtId="0" fontId="15" fillId="0" borderId="0" xfId="0" applyFont="1" applyFill="1" applyAlignment="1">
      <alignment horizontal="justify" vertical="top" wrapText="1"/>
    </xf>
    <xf numFmtId="0" fontId="23" fillId="0" borderId="0" xfId="0" applyFont="1" applyFill="1"/>
    <xf numFmtId="0" fontId="15" fillId="0" borderId="0" xfId="0" applyFont="1" applyAlignment="1">
      <alignment vertical="top" wrapText="1"/>
    </xf>
    <xf numFmtId="3" fontId="23" fillId="0" borderId="93" xfId="0" applyNumberFormat="1" applyFont="1" applyBorder="1"/>
    <xf numFmtId="49" fontId="27" fillId="7" borderId="125" xfId="8" applyNumberFormat="1" applyFont="1" applyFill="1" applyBorder="1" applyAlignment="1" applyProtection="1">
      <alignment horizontal="center" vertical="center"/>
    </xf>
    <xf numFmtId="49" fontId="27" fillId="0" borderId="0" xfId="8" applyNumberFormat="1" applyFont="1"/>
    <xf numFmtId="3" fontId="23" fillId="7" borderId="86" xfId="0" applyNumberFormat="1" applyFont="1" applyFill="1" applyBorder="1"/>
    <xf numFmtId="3" fontId="23" fillId="7" borderId="87" xfId="0" applyNumberFormat="1" applyFont="1" applyFill="1" applyBorder="1"/>
    <xf numFmtId="174" fontId="27" fillId="7" borderId="65" xfId="8" applyNumberFormat="1" applyFont="1" applyFill="1" applyBorder="1" applyAlignment="1" applyProtection="1">
      <alignment horizontal="center"/>
      <protection locked="0"/>
    </xf>
    <xf numFmtId="171" fontId="76" fillId="0" borderId="89" xfId="8" applyNumberFormat="1" applyFont="1" applyFill="1" applyBorder="1" applyAlignment="1">
      <alignment horizontal="right" vertical="center"/>
    </xf>
    <xf numFmtId="0" fontId="78" fillId="0" borderId="89" xfId="8" applyFont="1" applyFill="1" applyBorder="1" applyAlignment="1">
      <alignment horizontal="center" vertical="center" wrapText="1"/>
    </xf>
    <xf numFmtId="0" fontId="79" fillId="0" borderId="70" xfId="8" applyFont="1" applyFill="1" applyBorder="1" applyAlignment="1">
      <alignment horizontal="center" vertical="center" wrapText="1"/>
    </xf>
    <xf numFmtId="0" fontId="79" fillId="0" borderId="66" xfId="8" applyFont="1" applyFill="1" applyBorder="1" applyAlignment="1">
      <alignment horizontal="center" vertical="center" wrapText="1"/>
    </xf>
    <xf numFmtId="0" fontId="77" fillId="0" borderId="66" xfId="8" applyFont="1" applyFill="1" applyBorder="1" applyAlignment="1">
      <alignment horizontal="right" vertical="top" wrapText="1"/>
    </xf>
    <xf numFmtId="49" fontId="77" fillId="0" borderId="71" xfId="8" applyNumberFormat="1" applyFont="1" applyFill="1" applyBorder="1" applyAlignment="1">
      <alignment horizontal="center" vertical="top"/>
    </xf>
    <xf numFmtId="49" fontId="77" fillId="0" borderId="43" xfId="8" applyNumberFormat="1" applyFont="1" applyFill="1" applyBorder="1" applyAlignment="1">
      <alignment horizontal="center" vertical="top"/>
    </xf>
    <xf numFmtId="0" fontId="78" fillId="0" borderId="43" xfId="8" applyFont="1" applyFill="1" applyBorder="1" applyAlignment="1">
      <alignment horizontal="center" vertical="center" wrapText="1"/>
    </xf>
    <xf numFmtId="0" fontId="79" fillId="0" borderId="71" xfId="8" applyFont="1" applyFill="1" applyBorder="1" applyAlignment="1">
      <alignment horizontal="center" vertical="center" wrapText="1"/>
    </xf>
    <xf numFmtId="0" fontId="79" fillId="0" borderId="43" xfId="8" applyFont="1" applyFill="1" applyBorder="1" applyAlignment="1">
      <alignment horizontal="center" vertical="center" wrapText="1"/>
    </xf>
    <xf numFmtId="171" fontId="76" fillId="0" borderId="43" xfId="8" applyNumberFormat="1" applyFont="1" applyFill="1" applyBorder="1" applyAlignment="1">
      <alignment horizontal="right" vertical="center"/>
    </xf>
    <xf numFmtId="0" fontId="77" fillId="0" borderId="66" xfId="8" applyFont="1" applyFill="1" applyBorder="1" applyAlignment="1">
      <alignment horizontal="left" vertical="top" wrapText="1"/>
    </xf>
    <xf numFmtId="49" fontId="78" fillId="0" borderId="43" xfId="8" applyNumberFormat="1" applyFont="1" applyFill="1" applyBorder="1" applyAlignment="1">
      <alignment horizontal="center" vertical="top"/>
    </xf>
    <xf numFmtId="0" fontId="78" fillId="0" borderId="66" xfId="8" applyFont="1" applyFill="1" applyBorder="1" applyAlignment="1">
      <alignment horizontal="left" vertical="top" wrapText="1"/>
    </xf>
    <xf numFmtId="0" fontId="77" fillId="0" borderId="66" xfId="8" quotePrefix="1" applyFont="1" applyFill="1" applyBorder="1" applyAlignment="1">
      <alignment horizontal="left" vertical="top" wrapText="1"/>
    </xf>
    <xf numFmtId="0" fontId="78" fillId="0" borderId="66" xfId="8" quotePrefix="1" applyFont="1" applyFill="1" applyBorder="1" applyAlignment="1">
      <alignment horizontal="left" vertical="top" wrapText="1"/>
    </xf>
    <xf numFmtId="49" fontId="78" fillId="0" borderId="71" xfId="8" applyNumberFormat="1" applyFont="1" applyFill="1" applyBorder="1" applyAlignment="1">
      <alignment horizontal="center" vertical="top"/>
    </xf>
    <xf numFmtId="171" fontId="76" fillId="0" borderId="89" xfId="8" applyNumberFormat="1" applyFont="1" applyFill="1" applyBorder="1" applyAlignment="1">
      <alignment horizontal="right" vertical="center"/>
    </xf>
    <xf numFmtId="171" fontId="76" fillId="0" borderId="43" xfId="8" applyNumberFormat="1" applyFont="1" applyFill="1" applyBorder="1" applyAlignment="1">
      <alignment horizontal="right" vertical="center"/>
    </xf>
    <xf numFmtId="49" fontId="77" fillId="0" borderId="43" xfId="8" applyNumberFormat="1" applyFont="1" applyFill="1" applyBorder="1" applyAlignment="1">
      <alignment horizontal="center" vertical="top"/>
    </xf>
    <xf numFmtId="0" fontId="77" fillId="0" borderId="66" xfId="8" applyFont="1" applyFill="1" applyBorder="1" applyAlignment="1">
      <alignment horizontal="right" vertical="top" wrapText="1"/>
    </xf>
    <xf numFmtId="0" fontId="78" fillId="0" borderId="66" xfId="8" applyFont="1" applyFill="1" applyBorder="1" applyAlignment="1">
      <alignment horizontal="left" vertical="top" wrapText="1"/>
    </xf>
    <xf numFmtId="49" fontId="78" fillId="0" borderId="43" xfId="8" applyNumberFormat="1" applyFont="1" applyFill="1" applyBorder="1" applyAlignment="1">
      <alignment horizontal="center" vertical="top"/>
    </xf>
    <xf numFmtId="0" fontId="78" fillId="0" borderId="66" xfId="8" quotePrefix="1" applyFont="1" applyFill="1" applyBorder="1" applyAlignment="1">
      <alignment horizontal="left" vertical="top" wrapText="1"/>
    </xf>
    <xf numFmtId="0" fontId="77" fillId="0" borderId="66" xfId="8" applyFont="1" applyFill="1" applyBorder="1" applyAlignment="1">
      <alignment horizontal="left" vertical="top" wrapText="1"/>
    </xf>
    <xf numFmtId="0" fontId="60" fillId="0" borderId="0" xfId="8" applyFont="1" applyFill="1" applyAlignment="1">
      <alignment horizontal="left" vertical="center"/>
    </xf>
    <xf numFmtId="0" fontId="30" fillId="0" borderId="0" xfId="8" applyFill="1" applyAlignment="1">
      <alignment vertical="center"/>
    </xf>
    <xf numFmtId="0" fontId="30" fillId="0" borderId="92" xfId="8" applyFont="1" applyFill="1" applyBorder="1" applyAlignment="1">
      <alignment horizontal="left" vertical="center"/>
    </xf>
    <xf numFmtId="0" fontId="61" fillId="0" borderId="93" xfId="8" applyFont="1" applyFill="1" applyBorder="1" applyAlignment="1">
      <alignment horizontal="left" vertical="center"/>
    </xf>
    <xf numFmtId="0" fontId="30" fillId="0" borderId="17" xfId="8" applyFont="1" applyFill="1" applyBorder="1" applyAlignment="1">
      <alignment horizontal="left" vertical="center"/>
    </xf>
    <xf numFmtId="0" fontId="61" fillId="0" borderId="17" xfId="8" applyFont="1" applyFill="1" applyBorder="1" applyAlignment="1">
      <alignment horizontal="left" vertical="center"/>
    </xf>
    <xf numFmtId="0" fontId="30" fillId="0" borderId="0" xfId="8" applyFill="1" applyBorder="1" applyAlignment="1">
      <alignment vertical="center"/>
    </xf>
    <xf numFmtId="0" fontId="61" fillId="0" borderId="93" xfId="8" applyFont="1" applyFill="1" applyBorder="1" applyAlignment="1">
      <alignment vertical="center"/>
    </xf>
    <xf numFmtId="0" fontId="67" fillId="0" borderId="86" xfId="8" applyFont="1" applyFill="1" applyBorder="1" applyAlignment="1">
      <alignment horizontal="left"/>
    </xf>
    <xf numFmtId="0" fontId="67" fillId="0" borderId="101" xfId="8" applyFont="1" applyFill="1" applyBorder="1" applyAlignment="1">
      <alignment horizontal="left" vertical="center"/>
    </xf>
    <xf numFmtId="0" fontId="64" fillId="0" borderId="101" xfId="8" applyFont="1" applyFill="1" applyBorder="1" applyAlignment="1">
      <alignment horizontal="left"/>
    </xf>
    <xf numFmtId="0" fontId="68" fillId="0" borderId="101" xfId="8" applyFont="1" applyFill="1" applyBorder="1" applyAlignment="1">
      <alignment horizontal="center" vertical="center"/>
    </xf>
    <xf numFmtId="0" fontId="67" fillId="0" borderId="102" xfId="8" applyFont="1" applyFill="1" applyBorder="1" applyAlignment="1">
      <alignment horizontal="left" vertical="center"/>
    </xf>
    <xf numFmtId="0" fontId="73" fillId="0" borderId="95" xfId="8" applyFont="1" applyFill="1" applyBorder="1" applyAlignment="1">
      <alignment horizontal="left" vertical="center"/>
    </xf>
    <xf numFmtId="0" fontId="63" fillId="0" borderId="0" xfId="8" applyFont="1" applyFill="1" applyBorder="1" applyAlignment="1">
      <alignment horizontal="center" vertical="center" wrapText="1"/>
    </xf>
    <xf numFmtId="0" fontId="64" fillId="0" borderId="101" xfId="8" applyFont="1" applyFill="1" applyBorder="1" applyAlignment="1">
      <alignment vertical="center" wrapText="1"/>
    </xf>
    <xf numFmtId="0" fontId="64" fillId="0" borderId="120" xfId="8" applyFont="1" applyFill="1" applyBorder="1" applyAlignment="1">
      <alignment vertical="center" wrapText="1"/>
    </xf>
    <xf numFmtId="0" fontId="95" fillId="0" borderId="0" xfId="8" applyFont="1" applyFill="1" applyBorder="1" applyAlignment="1">
      <alignment horizontal="center" vertical="center"/>
    </xf>
    <xf numFmtId="0" fontId="76" fillId="0" borderId="89" xfId="8" applyFont="1" applyFill="1" applyBorder="1" applyAlignment="1">
      <alignment horizontal="left" vertical="center"/>
    </xf>
    <xf numFmtId="0" fontId="76" fillId="0" borderId="122" xfId="8" applyFont="1" applyFill="1" applyBorder="1" applyAlignment="1">
      <alignment horizontal="right" vertical="center" wrapText="1"/>
    </xf>
    <xf numFmtId="0" fontId="76" fillId="0" borderId="116" xfId="8" applyFont="1" applyFill="1" applyBorder="1" applyAlignment="1">
      <alignment horizontal="right" vertical="center"/>
    </xf>
    <xf numFmtId="171" fontId="76" fillId="0" borderId="78" xfId="8" applyNumberFormat="1" applyFont="1" applyFill="1" applyBorder="1" applyAlignment="1">
      <alignment horizontal="right" vertical="center"/>
    </xf>
    <xf numFmtId="171" fontId="76" fillId="0" borderId="71" xfId="8" applyNumberFormat="1" applyFont="1" applyFill="1" applyBorder="1" applyAlignment="1">
      <alignment horizontal="right" vertical="center"/>
    </xf>
    <xf numFmtId="171" fontId="76" fillId="0" borderId="77" xfId="8" applyNumberFormat="1" applyFont="1" applyFill="1" applyBorder="1" applyAlignment="1">
      <alignment horizontal="right" vertical="center"/>
    </xf>
    <xf numFmtId="0" fontId="68" fillId="0" borderId="105" xfId="8" applyFont="1" applyFill="1" applyBorder="1" applyAlignment="1">
      <alignment horizontal="left" vertical="center"/>
    </xf>
    <xf numFmtId="0" fontId="67" fillId="0" borderId="105" xfId="8" applyFont="1" applyFill="1" applyBorder="1" applyAlignment="1">
      <alignment horizontal="left" vertical="center"/>
    </xf>
    <xf numFmtId="0" fontId="68" fillId="0" borderId="79" xfId="8" applyFont="1" applyFill="1" applyBorder="1" applyAlignment="1">
      <alignment horizontal="center" vertical="center"/>
    </xf>
    <xf numFmtId="0" fontId="68" fillId="0" borderId="77" xfId="8" applyFont="1" applyFill="1" applyBorder="1" applyAlignment="1">
      <alignment horizontal="left" vertical="center"/>
    </xf>
    <xf numFmtId="0" fontId="67" fillId="0" borderId="79" xfId="8" applyFont="1" applyFill="1" applyBorder="1" applyAlignment="1">
      <alignment horizontal="left" vertical="center"/>
    </xf>
    <xf numFmtId="169" fontId="68" fillId="0" borderId="99" xfId="8" applyNumberFormat="1" applyFont="1" applyFill="1" applyBorder="1" applyAlignment="1">
      <alignment horizontal="center" vertical="center"/>
    </xf>
    <xf numFmtId="0" fontId="68" fillId="0" borderId="107" xfId="8" applyFont="1" applyFill="1" applyBorder="1" applyAlignment="1">
      <alignment horizontal="left" vertical="center"/>
    </xf>
    <xf numFmtId="0" fontId="68" fillId="0" borderId="108" xfId="8" applyFont="1" applyFill="1" applyBorder="1" applyAlignment="1">
      <alignment horizontal="left" vertical="center"/>
    </xf>
    <xf numFmtId="0" fontId="67" fillId="0" borderId="107" xfId="8" applyFont="1" applyFill="1" applyBorder="1" applyAlignment="1">
      <alignment horizontal="left" vertical="center"/>
    </xf>
    <xf numFmtId="0" fontId="64" fillId="0" borderId="0" xfId="8" applyFont="1" applyFill="1" applyBorder="1" applyAlignment="1">
      <alignment horizontal="center" vertical="center"/>
    </xf>
    <xf numFmtId="0" fontId="63" fillId="0" borderId="43" xfId="8" applyFont="1" applyFill="1" applyBorder="1" applyAlignment="1">
      <alignment horizontal="right" vertical="center"/>
    </xf>
    <xf numFmtId="0" fontId="76" fillId="0" borderId="43" xfId="8" applyFont="1" applyFill="1" applyBorder="1" applyAlignment="1">
      <alignment horizontal="center" vertical="center"/>
    </xf>
    <xf numFmtId="171" fontId="76" fillId="0" borderId="75" xfId="8" applyNumberFormat="1" applyFont="1" applyFill="1" applyBorder="1" applyAlignment="1">
      <alignment horizontal="right" vertical="center"/>
    </xf>
    <xf numFmtId="171" fontId="76" fillId="0" borderId="76" xfId="8" applyNumberFormat="1" applyFont="1" applyFill="1" applyBorder="1" applyAlignment="1">
      <alignment horizontal="right" vertical="center"/>
    </xf>
    <xf numFmtId="171" fontId="76" fillId="0" borderId="54" xfId="8" applyNumberFormat="1" applyFont="1" applyFill="1" applyBorder="1" applyAlignment="1">
      <alignment horizontal="right" vertical="center"/>
    </xf>
    <xf numFmtId="0" fontId="33" fillId="0" borderId="92" xfId="8" applyFont="1" applyFill="1" applyBorder="1" applyAlignment="1">
      <alignment vertical="center"/>
    </xf>
    <xf numFmtId="0" fontId="65" fillId="0" borderId="97" xfId="8" applyFont="1" applyFill="1" applyBorder="1" applyAlignment="1">
      <alignment horizontal="left" vertical="center"/>
    </xf>
    <xf numFmtId="0" fontId="65" fillId="0" borderId="0" xfId="8" applyFont="1" applyFill="1" applyBorder="1" applyAlignment="1">
      <alignment horizontal="left" vertical="center"/>
    </xf>
    <xf numFmtId="0" fontId="65" fillId="0" borderId="29" xfId="8" applyFont="1" applyFill="1" applyBorder="1" applyAlignment="1">
      <alignment horizontal="left" vertical="center"/>
    </xf>
    <xf numFmtId="0" fontId="33" fillId="0" borderId="97" xfId="8" applyFont="1" applyFill="1" applyBorder="1" applyAlignment="1">
      <alignment horizontal="left" vertical="center"/>
    </xf>
    <xf numFmtId="0" fontId="33" fillId="0" borderId="0" xfId="8" applyFont="1" applyFill="1" applyBorder="1" applyAlignment="1">
      <alignment horizontal="left" vertical="center"/>
    </xf>
    <xf numFmtId="0" fontId="33" fillId="0" borderId="29" xfId="8" applyFont="1" applyFill="1" applyBorder="1" applyAlignment="1">
      <alignment horizontal="left" vertical="center"/>
    </xf>
    <xf numFmtId="0" fontId="33" fillId="0" borderId="0" xfId="8" applyFont="1" applyFill="1" applyAlignment="1">
      <alignment horizontal="left" vertical="center"/>
    </xf>
    <xf numFmtId="0" fontId="63" fillId="0" borderId="97" xfId="8" applyFont="1" applyFill="1" applyBorder="1" applyAlignment="1" applyProtection="1">
      <alignment horizontal="center" vertical="center"/>
      <protection locked="0"/>
    </xf>
    <xf numFmtId="0" fontId="96" fillId="0" borderId="0" xfId="8" applyFont="1" applyFill="1" applyBorder="1" applyAlignment="1">
      <alignment horizontal="left"/>
    </xf>
    <xf numFmtId="0" fontId="67" fillId="0" borderId="88" xfId="8" applyFont="1" applyFill="1" applyBorder="1" applyAlignment="1">
      <alignment horizontal="left" vertical="center"/>
    </xf>
    <xf numFmtId="0" fontId="71" fillId="0" borderId="29" xfId="8" applyFont="1" applyFill="1" applyBorder="1" applyAlignment="1">
      <alignment vertical="center"/>
    </xf>
    <xf numFmtId="0" fontId="65" fillId="0" borderId="100" xfId="8" applyFont="1" applyFill="1" applyBorder="1" applyAlignment="1">
      <alignment vertical="center"/>
    </xf>
    <xf numFmtId="0" fontId="65" fillId="0" borderId="101" xfId="8" applyFont="1" applyFill="1" applyBorder="1" applyAlignment="1">
      <alignment vertical="center"/>
    </xf>
    <xf numFmtId="0" fontId="65" fillId="0" borderId="102" xfId="8" applyFont="1" applyFill="1" applyBorder="1" applyAlignment="1">
      <alignment vertical="center"/>
    </xf>
    <xf numFmtId="0" fontId="30" fillId="0" borderId="29" xfId="8" applyFill="1" applyBorder="1" applyAlignment="1">
      <alignment vertical="center"/>
    </xf>
    <xf numFmtId="0" fontId="71" fillId="0" borderId="13" xfId="8" applyFont="1" applyFill="1" applyBorder="1" applyAlignment="1">
      <alignment vertical="center"/>
    </xf>
    <xf numFmtId="0" fontId="68" fillId="0" borderId="0" xfId="8" applyFont="1" applyFill="1" applyBorder="1" applyAlignment="1">
      <alignment horizontal="center" vertical="center" wrapText="1"/>
    </xf>
    <xf numFmtId="0" fontId="30" fillId="0" borderId="0" xfId="8" applyFill="1" applyBorder="1" applyAlignment="1">
      <alignment wrapText="1"/>
    </xf>
    <xf numFmtId="171" fontId="63" fillId="0" borderId="43" xfId="8" applyNumberFormat="1" applyFont="1" applyFill="1" applyBorder="1" applyAlignment="1">
      <alignment horizontal="center" vertical="center"/>
    </xf>
    <xf numFmtId="0" fontId="61" fillId="0" borderId="92" xfId="8" applyFont="1" applyFill="1" applyBorder="1" applyAlignment="1">
      <alignment horizontal="left" vertical="center"/>
    </xf>
    <xf numFmtId="3" fontId="28" fillId="2" borderId="62" xfId="0" applyNumberFormat="1" applyFont="1" applyFill="1" applyBorder="1" applyAlignment="1" applyProtection="1">
      <alignment vertical="center"/>
    </xf>
    <xf numFmtId="3" fontId="27" fillId="0" borderId="62" xfId="0" applyNumberFormat="1" applyFont="1" applyBorder="1" applyAlignment="1" applyProtection="1">
      <alignment vertical="center"/>
    </xf>
    <xf numFmtId="3" fontId="33" fillId="0" borderId="62" xfId="0" applyNumberFormat="1" applyFont="1" applyFill="1" applyBorder="1" applyAlignment="1" applyProtection="1">
      <alignment vertical="center"/>
    </xf>
    <xf numFmtId="3" fontId="27" fillId="0" borderId="62" xfId="0" applyNumberFormat="1" applyFont="1" applyFill="1" applyBorder="1" applyAlignment="1" applyProtection="1">
      <alignment vertical="center"/>
    </xf>
    <xf numFmtId="3" fontId="27" fillId="3" borderId="62" xfId="0" applyNumberFormat="1" applyFont="1" applyFill="1" applyBorder="1" applyAlignment="1" applyProtection="1">
      <alignment vertical="center"/>
    </xf>
    <xf numFmtId="3" fontId="27" fillId="4" borderId="62" xfId="0" applyNumberFormat="1" applyFont="1" applyFill="1" applyBorder="1" applyAlignment="1" applyProtection="1">
      <alignment vertical="center"/>
    </xf>
    <xf numFmtId="3" fontId="27" fillId="4" borderId="62" xfId="0" applyNumberFormat="1" applyFont="1" applyFill="1" applyBorder="1" applyAlignment="1">
      <alignment vertical="center"/>
    </xf>
    <xf numFmtId="3" fontId="33" fillId="0" borderId="62" xfId="0" applyNumberFormat="1" applyFont="1" applyBorder="1" applyAlignment="1" applyProtection="1">
      <alignment vertical="center"/>
    </xf>
    <xf numFmtId="3" fontId="28" fillId="0" borderId="62" xfId="0" applyNumberFormat="1" applyFont="1" applyBorder="1" applyAlignment="1" applyProtection="1">
      <alignment vertical="center"/>
    </xf>
    <xf numFmtId="3" fontId="27" fillId="2" borderId="62" xfId="0" applyNumberFormat="1" applyFont="1" applyFill="1" applyBorder="1" applyAlignment="1" applyProtection="1">
      <alignment vertical="center"/>
    </xf>
    <xf numFmtId="0" fontId="27" fillId="0" borderId="0" xfId="0" applyFont="1" applyAlignment="1">
      <alignment vertical="center"/>
    </xf>
    <xf numFmtId="3" fontId="28" fillId="5" borderId="62" xfId="0" applyNumberFormat="1" applyFont="1" applyFill="1" applyBorder="1" applyAlignment="1" applyProtection="1">
      <alignment vertical="center"/>
    </xf>
    <xf numFmtId="3" fontId="31" fillId="2" borderId="62" xfId="0" applyNumberFormat="1" applyFont="1" applyFill="1" applyBorder="1" applyAlignment="1" applyProtection="1">
      <alignment vertical="center"/>
    </xf>
    <xf numFmtId="3" fontId="27" fillId="0" borderId="62" xfId="0" applyNumberFormat="1" applyFont="1" applyFill="1" applyBorder="1" applyAlignment="1">
      <alignment vertical="center"/>
    </xf>
    <xf numFmtId="3" fontId="27" fillId="0" borderId="62" xfId="0" applyNumberFormat="1" applyFont="1" applyBorder="1" applyAlignment="1">
      <alignment vertical="center"/>
    </xf>
    <xf numFmtId="3" fontId="27" fillId="0" borderId="0" xfId="0" applyNumberFormat="1" applyFont="1" applyFill="1" applyAlignment="1">
      <alignment vertical="center"/>
    </xf>
    <xf numFmtId="3" fontId="27" fillId="0" borderId="62" xfId="0" applyNumberFormat="1" applyFont="1" applyBorder="1"/>
    <xf numFmtId="3" fontId="38" fillId="2" borderId="62" xfId="0" applyNumberFormat="1" applyFont="1" applyFill="1" applyBorder="1" applyAlignment="1">
      <alignment vertical="center"/>
    </xf>
    <xf numFmtId="3" fontId="28" fillId="2" borderId="62" xfId="0" applyNumberFormat="1" applyFont="1" applyFill="1" applyBorder="1" applyAlignment="1">
      <alignment vertical="center"/>
    </xf>
    <xf numFmtId="3" fontId="27" fillId="2" borderId="62" xfId="0" applyNumberFormat="1" applyFont="1" applyFill="1" applyBorder="1" applyAlignment="1">
      <alignment vertical="center"/>
    </xf>
    <xf numFmtId="3" fontId="27" fillId="0" borderId="0" xfId="0" applyNumberFormat="1" applyFont="1" applyAlignment="1">
      <alignment vertical="center"/>
    </xf>
    <xf numFmtId="3" fontId="38" fillId="5" borderId="62" xfId="0" applyNumberFormat="1" applyFont="1" applyFill="1" applyBorder="1" applyAlignment="1">
      <alignment vertical="center"/>
    </xf>
    <xf numFmtId="0" fontId="30" fillId="0" borderId="0" xfId="8" applyFill="1" applyAlignment="1">
      <alignment vertical="center"/>
    </xf>
    <xf numFmtId="0" fontId="30" fillId="0" borderId="0" xfId="8" applyFill="1" applyBorder="1" applyAlignment="1">
      <alignment vertical="center"/>
    </xf>
    <xf numFmtId="0" fontId="61" fillId="0" borderId="92" xfId="8" applyFont="1" applyFill="1" applyBorder="1" applyAlignment="1">
      <alignment vertical="center"/>
    </xf>
    <xf numFmtId="0" fontId="30" fillId="0" borderId="93" xfId="8" applyFill="1" applyBorder="1" applyAlignment="1">
      <alignment vertical="center"/>
    </xf>
    <xf numFmtId="0" fontId="15" fillId="0" borderId="0" xfId="0" applyFont="1" applyAlignment="1">
      <alignment horizontal="justify" vertical="top" wrapText="1"/>
    </xf>
    <xf numFmtId="0" fontId="63" fillId="0" borderId="0" xfId="8" applyFont="1" applyFill="1" applyAlignment="1">
      <alignment vertical="center"/>
    </xf>
    <xf numFmtId="0" fontId="68" fillId="0" borderId="100" xfId="8" applyFont="1" applyFill="1" applyBorder="1" applyAlignment="1">
      <alignment horizontal="left" vertical="center"/>
    </xf>
    <xf numFmtId="0" fontId="29" fillId="0" borderId="101" xfId="8" applyFont="1" applyFill="1" applyBorder="1" applyAlignment="1">
      <alignment horizontal="left"/>
    </xf>
    <xf numFmtId="0" fontId="29" fillId="0" borderId="99" xfId="8" applyFont="1" applyFill="1" applyBorder="1" applyAlignment="1">
      <alignment horizontal="left"/>
    </xf>
    <xf numFmtId="0" fontId="23" fillId="0" borderId="0" xfId="0" applyFont="1" applyAlignment="1">
      <alignment horizontal="center" vertic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9" fillId="0" borderId="0" xfId="0" applyFont="1"/>
    <xf numFmtId="0" fontId="15" fillId="0" borderId="0" xfId="0" applyFont="1" applyAlignment="1">
      <alignment horizontal="justify" vertical="top" wrapText="1"/>
    </xf>
    <xf numFmtId="0" fontId="10" fillId="0" borderId="0" xfId="0" applyFont="1" applyAlignment="1">
      <alignment horizontal="justify" vertical="top" wrapText="1"/>
    </xf>
    <xf numFmtId="0" fontId="13" fillId="0" borderId="0" xfId="0" applyFont="1" applyAlignment="1">
      <alignment horizontal="left" vertical="top"/>
    </xf>
    <xf numFmtId="0" fontId="23" fillId="0" borderId="0" xfId="0" applyFont="1" applyAlignment="1">
      <alignment horizontal="center" vertical="center"/>
    </xf>
    <xf numFmtId="0" fontId="14" fillId="0" borderId="0" xfId="0" applyFont="1" applyAlignment="1">
      <alignment horizontal="left"/>
    </xf>
    <xf numFmtId="0" fontId="23" fillId="0" borderId="107" xfId="0" applyFont="1" applyBorder="1" applyAlignment="1">
      <alignment horizontal="center"/>
    </xf>
    <xf numFmtId="0" fontId="13" fillId="0" borderId="0" xfId="0" applyFont="1" applyAlignment="1">
      <alignment horizontal="left"/>
    </xf>
    <xf numFmtId="0" fontId="9" fillId="0" borderId="0" xfId="0" applyFont="1" applyAlignment="1">
      <alignment horizontal="left" vertical="top"/>
    </xf>
    <xf numFmtId="0" fontId="9" fillId="0" borderId="0" xfId="0" applyFont="1" applyAlignment="1"/>
    <xf numFmtId="0" fontId="8" fillId="0" borderId="136" xfId="0" applyFont="1" applyBorder="1" applyAlignment="1">
      <alignment vertical="center"/>
    </xf>
    <xf numFmtId="0" fontId="8" fillId="0" borderId="0" xfId="0" applyFont="1" applyAlignment="1">
      <alignment vertical="center"/>
    </xf>
    <xf numFmtId="0" fontId="23" fillId="0" borderId="136" xfId="0" applyFont="1" applyBorder="1" applyAlignment="1">
      <alignment horizontal="left"/>
    </xf>
    <xf numFmtId="0" fontId="8" fillId="0" borderId="0" xfId="0" applyFont="1" applyAlignment="1">
      <alignment horizontal="left"/>
    </xf>
    <xf numFmtId="0" fontId="8" fillId="0" borderId="136" xfId="0" applyFont="1" applyBorder="1" applyAlignment="1">
      <alignment horizontal="left"/>
    </xf>
    <xf numFmtId="0" fontId="7" fillId="0" borderId="0" xfId="0" applyFont="1"/>
    <xf numFmtId="0" fontId="5" fillId="0" borderId="0" xfId="0" applyFont="1"/>
    <xf numFmtId="0" fontId="85" fillId="0" borderId="90" xfId="0" applyFont="1" applyBorder="1" applyAlignment="1">
      <alignment vertical="center"/>
    </xf>
    <xf numFmtId="0" fontId="85" fillId="0" borderId="91" xfId="0" applyFont="1" applyBorder="1" applyAlignment="1">
      <alignment vertical="center"/>
    </xf>
    <xf numFmtId="0" fontId="9" fillId="0" borderId="89" xfId="0" applyFont="1" applyBorder="1" applyAlignment="1">
      <alignment vertical="center"/>
    </xf>
    <xf numFmtId="0" fontId="9" fillId="0" borderId="0" xfId="0" applyFont="1" applyAlignment="1">
      <alignment horizontal="right" vertical="center"/>
    </xf>
    <xf numFmtId="0" fontId="9" fillId="0" borderId="89" xfId="0" applyFont="1" applyBorder="1" applyAlignment="1">
      <alignment horizontal="center" vertical="center"/>
    </xf>
    <xf numFmtId="0" fontId="9" fillId="0" borderId="90" xfId="0" applyFont="1" applyBorder="1" applyAlignment="1">
      <alignment horizontal="center" vertical="center"/>
    </xf>
    <xf numFmtId="0" fontId="9" fillId="0" borderId="91" xfId="0" applyFont="1" applyBorder="1" applyAlignment="1">
      <alignment horizontal="center" vertical="center"/>
    </xf>
    <xf numFmtId="0" fontId="30" fillId="0" borderId="0" xfId="8" applyFill="1" applyAlignment="1">
      <alignment vertical="center"/>
    </xf>
    <xf numFmtId="0" fontId="30" fillId="0" borderId="0" xfId="8" applyFill="1" applyBorder="1" applyAlignment="1">
      <alignment vertical="center"/>
    </xf>
    <xf numFmtId="0" fontId="61" fillId="0" borderId="92" xfId="8" applyFont="1" applyFill="1" applyBorder="1" applyAlignment="1">
      <alignment vertical="center"/>
    </xf>
    <xf numFmtId="0" fontId="85" fillId="0" borderId="0" xfId="0" applyFont="1" applyBorder="1" applyAlignment="1">
      <alignment vertical="center"/>
    </xf>
    <xf numFmtId="0" fontId="64" fillId="0" borderId="29" xfId="8" applyFont="1" applyFill="1" applyBorder="1" applyAlignment="1">
      <alignment vertical="top" wrapText="1"/>
    </xf>
    <xf numFmtId="0" fontId="22" fillId="0" borderId="10" xfId="0" applyFont="1" applyBorder="1" applyAlignment="1">
      <alignment horizontal="center" vertical="center" wrapText="1"/>
    </xf>
    <xf numFmtId="0" fontId="22" fillId="0" borderId="2" xfId="0" applyFont="1" applyBorder="1" applyAlignment="1">
      <alignment horizontal="center"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30" fillId="9" borderId="0" xfId="8" applyFill="1" applyAlignment="1">
      <alignment vertical="center"/>
    </xf>
    <xf numFmtId="0" fontId="28" fillId="0" borderId="0" xfId="2" applyNumberFormat="1" applyFont="1" applyAlignment="1">
      <alignment vertical="top"/>
    </xf>
    <xf numFmtId="0" fontId="27" fillId="3" borderId="0" xfId="2" applyFont="1" applyFill="1" applyAlignment="1">
      <alignment horizontal="center" vertical="top"/>
    </xf>
    <xf numFmtId="0" fontId="27" fillId="3" borderId="56" xfId="2" applyFont="1" applyFill="1" applyBorder="1" applyAlignment="1">
      <alignment horizontal="center" vertical="top"/>
    </xf>
    <xf numFmtId="0" fontId="27" fillId="3" borderId="61" xfId="2" applyFont="1" applyFill="1" applyBorder="1" applyAlignment="1">
      <alignment horizontal="center" vertical="top"/>
    </xf>
    <xf numFmtId="0" fontId="28" fillId="2" borderId="62" xfId="2" applyFont="1" applyFill="1" applyBorder="1" applyAlignment="1" applyProtection="1">
      <alignment vertical="top" wrapText="1"/>
    </xf>
    <xf numFmtId="0" fontId="28" fillId="2" borderId="62" xfId="2" applyFont="1" applyFill="1" applyBorder="1" applyAlignment="1" applyProtection="1">
      <alignment horizontal="left" vertical="top" wrapText="1"/>
    </xf>
    <xf numFmtId="0" fontId="28" fillId="2" borderId="62" xfId="2" applyFont="1" applyFill="1" applyBorder="1" applyAlignment="1" applyProtection="1">
      <alignment horizontal="left" vertical="top"/>
    </xf>
    <xf numFmtId="0" fontId="27" fillId="0" borderId="62" xfId="2" applyFont="1" applyBorder="1" applyAlignment="1" applyProtection="1">
      <alignment horizontal="left" vertical="top"/>
    </xf>
    <xf numFmtId="0" fontId="27" fillId="0" borderId="62" xfId="2" applyFont="1" applyBorder="1" applyAlignment="1" applyProtection="1">
      <alignment horizontal="left" vertical="top" wrapText="1"/>
    </xf>
    <xf numFmtId="0" fontId="27" fillId="0" borderId="62" xfId="2" applyFont="1" applyFill="1" applyBorder="1" applyAlignment="1" applyProtection="1">
      <alignment horizontal="left" vertical="top" wrapText="1"/>
    </xf>
    <xf numFmtId="0" fontId="27" fillId="3" borderId="62" xfId="2" applyFont="1" applyFill="1" applyBorder="1" applyAlignment="1" applyProtection="1">
      <alignment horizontal="left" vertical="top"/>
    </xf>
    <xf numFmtId="0" fontId="27" fillId="2" borderId="62" xfId="2" applyFont="1" applyFill="1" applyBorder="1" applyAlignment="1" applyProtection="1">
      <alignment vertical="top"/>
    </xf>
    <xf numFmtId="0" fontId="27" fillId="3" borderId="55" xfId="2" applyFont="1" applyFill="1" applyBorder="1" applyAlignment="1" applyProtection="1">
      <alignment horizontal="center" vertical="top"/>
    </xf>
    <xf numFmtId="0" fontId="27" fillId="3" borderId="59" xfId="2" applyFont="1" applyFill="1" applyBorder="1" applyAlignment="1" applyProtection="1">
      <alignment horizontal="center" vertical="top"/>
    </xf>
    <xf numFmtId="0" fontId="27" fillId="3" borderId="60" xfId="2" applyFont="1" applyFill="1" applyBorder="1" applyAlignment="1" applyProtection="1">
      <alignment horizontal="center" vertical="top"/>
    </xf>
    <xf numFmtId="37" fontId="28" fillId="2" borderId="62" xfId="2" applyNumberFormat="1" applyFont="1" applyFill="1" applyBorder="1" applyAlignment="1" applyProtection="1">
      <alignment vertical="top"/>
    </xf>
    <xf numFmtId="37" fontId="27" fillId="0" borderId="62" xfId="2" applyNumberFormat="1" applyFont="1" applyBorder="1" applyAlignment="1" applyProtection="1">
      <alignment vertical="top"/>
    </xf>
    <xf numFmtId="37" fontId="28" fillId="5" borderId="62" xfId="2" applyNumberFormat="1" applyFont="1" applyFill="1" applyBorder="1" applyAlignment="1" applyProtection="1">
      <alignment vertical="top"/>
    </xf>
    <xf numFmtId="37" fontId="27" fillId="4" borderId="62" xfId="2" applyNumberFormat="1" applyFont="1" applyFill="1" applyBorder="1" applyAlignment="1" applyProtection="1">
      <alignment vertical="top"/>
    </xf>
    <xf numFmtId="0" fontId="27" fillId="4" borderId="62" xfId="2" applyFont="1" applyFill="1" applyBorder="1" applyAlignment="1" applyProtection="1">
      <alignment horizontal="left" vertical="top"/>
    </xf>
    <xf numFmtId="37" fontId="27" fillId="3" borderId="62" xfId="2" applyNumberFormat="1" applyFont="1" applyFill="1" applyBorder="1" applyAlignment="1" applyProtection="1">
      <alignment vertical="top"/>
    </xf>
    <xf numFmtId="37" fontId="31" fillId="2" borderId="62" xfId="2" applyNumberFormat="1" applyFont="1" applyFill="1" applyBorder="1" applyAlignment="1" applyProtection="1">
      <alignment vertical="top"/>
    </xf>
    <xf numFmtId="37" fontId="27" fillId="2" borderId="62" xfId="2" applyNumberFormat="1" applyFont="1" applyFill="1" applyBorder="1" applyAlignment="1" applyProtection="1">
      <alignment vertical="top"/>
    </xf>
    <xf numFmtId="0" fontId="27" fillId="0" borderId="0" xfId="2" applyFont="1" applyAlignment="1" applyProtection="1">
      <alignment horizontal="left" vertical="top"/>
    </xf>
    <xf numFmtId="0" fontId="41" fillId="0" borderId="43" xfId="7" applyFont="1" applyBorder="1" applyAlignment="1">
      <alignment horizontal="left" wrapText="1"/>
    </xf>
    <xf numFmtId="0" fontId="97" fillId="0" borderId="43" xfId="7" applyFont="1" applyBorder="1" applyAlignment="1">
      <alignment horizontal="left" wrapText="1"/>
    </xf>
    <xf numFmtId="0" fontId="62" fillId="10" borderId="87" xfId="12" applyFont="1" applyFill="1" applyBorder="1" applyAlignment="1" applyProtection="1">
      <alignment horizontal="left" vertical="center" wrapText="1"/>
    </xf>
    <xf numFmtId="0" fontId="97" fillId="0" borderId="66" xfId="7" applyFont="1" applyBorder="1" applyAlignment="1">
      <alignment horizontal="left" wrapText="1"/>
    </xf>
    <xf numFmtId="0" fontId="97" fillId="0" borderId="87" xfId="12" applyFont="1" applyFill="1" applyBorder="1" applyAlignment="1" applyProtection="1">
      <alignment horizontal="left" wrapText="1"/>
    </xf>
    <xf numFmtId="0" fontId="62" fillId="0" borderId="87" xfId="12" applyFont="1" applyFill="1" applyBorder="1" applyAlignment="1" applyProtection="1">
      <alignment horizontal="left" wrapText="1"/>
    </xf>
    <xf numFmtId="168" fontId="45" fillId="4" borderId="43" xfId="5" applyNumberFormat="1" applyFont="1" applyFill="1" applyBorder="1" applyAlignment="1">
      <alignment horizontal="right" vertical="center"/>
    </xf>
    <xf numFmtId="0" fontId="62" fillId="4" borderId="66" xfId="7" applyFont="1" applyFill="1" applyBorder="1" applyAlignment="1">
      <alignment horizontal="left" vertical="center" wrapText="1"/>
    </xf>
    <xf numFmtId="0" fontId="97" fillId="0" borderId="66" xfId="7" applyFont="1" applyFill="1" applyBorder="1" applyAlignment="1">
      <alignment horizontal="left" wrapText="1"/>
    </xf>
    <xf numFmtId="0" fontId="62" fillId="4" borderId="101" xfId="12" applyFont="1" applyFill="1" applyBorder="1" applyAlignment="1" applyProtection="1">
      <alignment horizontal="left" vertical="center" wrapText="1"/>
    </xf>
    <xf numFmtId="0" fontId="62" fillId="3" borderId="86" xfId="12" applyFont="1" applyFill="1" applyBorder="1" applyAlignment="1" applyProtection="1">
      <alignment horizontal="left" vertical="center" wrapText="1"/>
    </xf>
    <xf numFmtId="0" fontId="97" fillId="0" borderId="43" xfId="7" applyFont="1" applyFill="1" applyBorder="1" applyAlignment="1">
      <alignment horizontal="left" wrapText="1"/>
    </xf>
    <xf numFmtId="0" fontId="62" fillId="0" borderId="66" xfId="7" applyFont="1" applyFill="1" applyBorder="1" applyAlignment="1">
      <alignment horizontal="left" vertical="center" wrapText="1"/>
    </xf>
    <xf numFmtId="0" fontId="62" fillId="4" borderId="43" xfId="7" applyFont="1" applyFill="1" applyBorder="1" applyAlignment="1">
      <alignment horizontal="left" vertical="center" wrapText="1"/>
    </xf>
    <xf numFmtId="0" fontId="62" fillId="4" borderId="43" xfId="12" applyFont="1" applyFill="1" applyBorder="1" applyAlignment="1" applyProtection="1">
      <alignment horizontal="left" vertical="center" wrapText="1"/>
    </xf>
    <xf numFmtId="0" fontId="62" fillId="3" borderId="43" xfId="12" applyFont="1" applyFill="1" applyBorder="1" applyAlignment="1" applyProtection="1">
      <alignment horizontal="left" vertical="center" wrapText="1"/>
    </xf>
    <xf numFmtId="0" fontId="62" fillId="10" borderId="43" xfId="7" applyFont="1" applyFill="1" applyBorder="1" applyAlignment="1">
      <alignment horizontal="left" vertical="center" wrapText="1"/>
    </xf>
    <xf numFmtId="0" fontId="62" fillId="0" borderId="74" xfId="7" applyFont="1" applyFill="1" applyBorder="1" applyAlignment="1">
      <alignment horizontal="left" vertical="center" wrapText="1"/>
    </xf>
    <xf numFmtId="3" fontId="62" fillId="10" borderId="43" xfId="7" applyNumberFormat="1" applyFont="1" applyFill="1" applyBorder="1" applyAlignment="1">
      <alignment vertical="center" wrapText="1"/>
    </xf>
    <xf numFmtId="3" fontId="62" fillId="10" borderId="75" xfId="7" applyNumberFormat="1" applyFont="1" applyFill="1" applyBorder="1" applyAlignment="1">
      <alignment vertical="center" wrapText="1"/>
    </xf>
    <xf numFmtId="0" fontId="62" fillId="0" borderId="0" xfId="16" applyFont="1" applyProtection="1"/>
    <xf numFmtId="0" fontId="97" fillId="0" borderId="0" xfId="16" applyFont="1" applyAlignment="1" applyProtection="1">
      <alignment horizontal="left" wrapText="1"/>
    </xf>
    <xf numFmtId="176" fontId="97" fillId="0" borderId="0" xfId="16" applyNumberFormat="1" applyFont="1" applyProtection="1"/>
    <xf numFmtId="0" fontId="97" fillId="0" borderId="0" xfId="16" applyFont="1" applyProtection="1"/>
    <xf numFmtId="176" fontId="62" fillId="3" borderId="87" xfId="2" applyNumberFormat="1" applyFont="1" applyFill="1" applyBorder="1" applyAlignment="1" applyProtection="1">
      <alignment horizontal="center"/>
    </xf>
    <xf numFmtId="176" fontId="62" fillId="3" borderId="79" xfId="2" applyNumberFormat="1" applyFont="1" applyFill="1" applyBorder="1" applyAlignment="1" applyProtection="1">
      <alignment horizontal="center"/>
    </xf>
    <xf numFmtId="0" fontId="62" fillId="4" borderId="0" xfId="16" applyFont="1" applyFill="1" applyBorder="1" applyProtection="1"/>
    <xf numFmtId="0" fontId="62" fillId="4" borderId="71" xfId="16" applyFont="1" applyFill="1" applyBorder="1" applyAlignment="1" applyProtection="1">
      <alignment horizontal="left"/>
    </xf>
    <xf numFmtId="0" fontId="62" fillId="4" borderId="89" xfId="16" applyFont="1" applyFill="1" applyBorder="1" applyAlignment="1" applyProtection="1">
      <alignment horizontal="left" wrapText="1"/>
    </xf>
    <xf numFmtId="168" fontId="62" fillId="4" borderId="90" xfId="7" applyNumberFormat="1" applyFont="1" applyFill="1" applyBorder="1" applyAlignment="1">
      <alignment horizontal="right" vertical="center" wrapText="1"/>
    </xf>
    <xf numFmtId="168" fontId="62" fillId="4" borderId="91" xfId="7" applyNumberFormat="1" applyFont="1" applyFill="1" applyBorder="1" applyAlignment="1">
      <alignment horizontal="right" vertical="center" wrapText="1"/>
    </xf>
    <xf numFmtId="0" fontId="62" fillId="4" borderId="0" xfId="16" applyFont="1" applyFill="1" applyProtection="1"/>
    <xf numFmtId="0" fontId="62" fillId="10" borderId="66" xfId="7" applyFont="1" applyFill="1" applyBorder="1" applyAlignment="1">
      <alignment horizontal="left" wrapText="1"/>
    </xf>
    <xf numFmtId="0" fontId="62" fillId="10" borderId="43" xfId="7" applyFont="1" applyFill="1" applyBorder="1" applyAlignment="1">
      <alignment horizontal="left" wrapText="1"/>
    </xf>
    <xf numFmtId="168" fontId="97" fillId="10" borderId="71" xfId="7" applyNumberFormat="1" applyFont="1" applyFill="1" applyBorder="1" applyAlignment="1">
      <alignment horizontal="right" wrapText="1"/>
    </xf>
    <xf numFmtId="0" fontId="97" fillId="4" borderId="66" xfId="7" applyFont="1" applyFill="1" applyBorder="1" applyAlignment="1">
      <alignment horizontal="left" wrapText="1"/>
    </xf>
    <xf numFmtId="0" fontId="97" fillId="4" borderId="43" xfId="7" applyFont="1" applyFill="1" applyBorder="1" applyAlignment="1">
      <alignment horizontal="left" wrapText="1"/>
    </xf>
    <xf numFmtId="168" fontId="97" fillId="4" borderId="71" xfId="7" applyNumberFormat="1" applyFont="1" applyFill="1" applyBorder="1" applyAlignment="1">
      <alignment horizontal="right" wrapText="1"/>
    </xf>
    <xf numFmtId="0" fontId="97" fillId="4" borderId="0" xfId="7" applyFont="1" applyFill="1" applyBorder="1" applyAlignment="1">
      <alignment horizontal="left" wrapText="1"/>
    </xf>
    <xf numFmtId="0" fontId="62" fillId="10" borderId="87" xfId="16" applyFont="1" applyFill="1" applyBorder="1" applyAlignment="1" applyProtection="1">
      <alignment horizontal="left" vertical="center" wrapText="1"/>
    </xf>
    <xf numFmtId="0" fontId="97" fillId="0" borderId="87" xfId="16" applyFont="1" applyFill="1" applyBorder="1" applyAlignment="1" applyProtection="1">
      <alignment horizontal="left" wrapText="1"/>
    </xf>
    <xf numFmtId="0" fontId="62" fillId="0" borderId="87" xfId="16" applyFont="1" applyFill="1" applyBorder="1" applyAlignment="1" applyProtection="1">
      <alignment horizontal="left" wrapText="1"/>
    </xf>
    <xf numFmtId="0" fontId="62" fillId="4" borderId="0" xfId="7" applyFont="1" applyFill="1" applyBorder="1" applyAlignment="1">
      <alignment horizontal="left" vertical="center" wrapText="1"/>
    </xf>
    <xf numFmtId="0" fontId="62" fillId="4" borderId="101" xfId="16" applyFont="1" applyFill="1" applyBorder="1" applyAlignment="1" applyProtection="1">
      <alignment horizontal="left" vertical="center" wrapText="1"/>
    </xf>
    <xf numFmtId="0" fontId="62" fillId="4" borderId="66" xfId="7" applyFont="1" applyFill="1" applyBorder="1" applyAlignment="1">
      <alignment horizontal="left" vertical="center"/>
    </xf>
    <xf numFmtId="0" fontId="62" fillId="0" borderId="0" xfId="16" applyFont="1" applyFill="1" applyProtection="1"/>
    <xf numFmtId="0" fontId="62" fillId="3" borderId="86" xfId="16" applyFont="1" applyFill="1" applyBorder="1" applyAlignment="1" applyProtection="1">
      <alignment horizontal="left" vertical="center" wrapText="1"/>
    </xf>
    <xf numFmtId="168" fontId="45" fillId="4" borderId="43" xfId="7" applyNumberFormat="1" applyFont="1" applyFill="1" applyBorder="1" applyAlignment="1">
      <alignment horizontal="right" vertical="center"/>
    </xf>
    <xf numFmtId="168" fontId="41" fillId="4" borderId="43" xfId="7" applyNumberFormat="1" applyFont="1" applyFill="1" applyBorder="1" applyAlignment="1">
      <alignment horizontal="right"/>
    </xf>
    <xf numFmtId="176" fontId="62" fillId="3" borderId="87" xfId="0" applyNumberFormat="1" applyFont="1" applyFill="1" applyBorder="1" applyAlignment="1" applyProtection="1">
      <alignment horizontal="center"/>
    </xf>
    <xf numFmtId="176" fontId="62" fillId="3" borderId="79" xfId="0" applyNumberFormat="1" applyFont="1" applyFill="1" applyBorder="1" applyAlignment="1" applyProtection="1">
      <alignment horizontal="center"/>
    </xf>
    <xf numFmtId="0" fontId="62" fillId="3" borderId="86" xfId="0" applyFont="1" applyFill="1" applyBorder="1" applyAlignment="1" applyProtection="1">
      <alignment horizontal="left" vertical="center"/>
    </xf>
    <xf numFmtId="0" fontId="97" fillId="0" borderId="0" xfId="7" applyFont="1" applyAlignment="1">
      <alignment wrapText="1"/>
    </xf>
    <xf numFmtId="168" fontId="97" fillId="0" borderId="90" xfId="7" applyNumberFormat="1" applyFont="1" applyFill="1" applyBorder="1" applyAlignment="1">
      <alignment horizontal="right" wrapText="1"/>
    </xf>
    <xf numFmtId="168" fontId="97" fillId="0" borderId="91" xfId="7" applyNumberFormat="1" applyFont="1" applyFill="1" applyBorder="1" applyAlignment="1">
      <alignment horizontal="right" wrapText="1"/>
    </xf>
    <xf numFmtId="0" fontId="62" fillId="10" borderId="71" xfId="16" applyFont="1" applyFill="1" applyBorder="1" applyAlignment="1" applyProtection="1">
      <alignment horizontal="left" wrapText="1"/>
    </xf>
    <xf numFmtId="0" fontId="62" fillId="10" borderId="43" xfId="16" applyFont="1" applyFill="1" applyBorder="1" applyAlignment="1" applyProtection="1">
      <alignment horizontal="left" wrapText="1"/>
    </xf>
    <xf numFmtId="168" fontId="62" fillId="5" borderId="71" xfId="7" applyNumberFormat="1" applyFont="1" applyFill="1" applyBorder="1" applyAlignment="1">
      <alignment horizontal="right" vertical="center" wrapText="1"/>
    </xf>
    <xf numFmtId="168" fontId="45" fillId="10" borderId="43" xfId="7" applyNumberFormat="1" applyFont="1" applyFill="1" applyBorder="1" applyAlignment="1">
      <alignment horizontal="right" vertical="center"/>
    </xf>
    <xf numFmtId="3" fontId="32" fillId="0" borderId="0" xfId="2" applyNumberFormat="1" applyFont="1" applyAlignment="1">
      <alignment horizontal="left" vertical="center" wrapText="1"/>
    </xf>
    <xf numFmtId="171" fontId="76" fillId="0" borderId="89" xfId="8" applyNumberFormat="1" applyFont="1" applyFill="1" applyBorder="1" applyAlignment="1">
      <alignment horizontal="right" vertical="center"/>
    </xf>
    <xf numFmtId="0" fontId="78" fillId="0" borderId="86" xfId="8" applyFont="1" applyFill="1" applyBorder="1" applyAlignment="1">
      <alignment horizontal="center" vertical="center" wrapText="1"/>
    </xf>
    <xf numFmtId="0" fontId="78" fillId="0" borderId="77" xfId="8" applyFont="1" applyFill="1" applyBorder="1" applyAlignment="1">
      <alignment horizontal="center" vertical="center" wrapText="1"/>
    </xf>
    <xf numFmtId="0" fontId="78" fillId="0" borderId="89" xfId="8" applyFont="1" applyFill="1" applyBorder="1" applyAlignment="1">
      <alignment horizontal="center" vertical="center" wrapText="1"/>
    </xf>
    <xf numFmtId="0" fontId="77" fillId="0" borderId="71" xfId="8" applyFont="1" applyFill="1" applyBorder="1" applyAlignment="1">
      <alignment horizontal="left" vertical="top" wrapText="1"/>
    </xf>
    <xf numFmtId="0" fontId="77" fillId="0" borderId="43" xfId="8" applyFont="1" applyFill="1" applyBorder="1" applyAlignment="1">
      <alignment horizontal="left" vertical="top" wrapText="1"/>
    </xf>
    <xf numFmtId="0" fontId="78" fillId="0" borderId="71" xfId="8" applyFont="1" applyFill="1" applyBorder="1" applyAlignment="1">
      <alignment horizontal="center" vertical="center" wrapText="1"/>
    </xf>
    <xf numFmtId="0" fontId="78" fillId="0" borderId="43" xfId="8" applyFont="1" applyFill="1" applyBorder="1" applyAlignment="1">
      <alignment horizontal="center" vertical="center" wrapText="1"/>
    </xf>
    <xf numFmtId="171" fontId="76" fillId="0" borderId="43" xfId="8" applyNumberFormat="1" applyFont="1" applyFill="1" applyBorder="1" applyAlignment="1">
      <alignment horizontal="right" vertical="center"/>
    </xf>
    <xf numFmtId="0" fontId="78" fillId="0" borderId="43" xfId="8" applyFont="1" applyFill="1" applyBorder="1" applyAlignment="1">
      <alignment horizontal="left" vertical="top" wrapText="1"/>
    </xf>
    <xf numFmtId="0" fontId="78" fillId="0" borderId="71" xfId="8" quotePrefix="1" applyFont="1" applyFill="1" applyBorder="1" applyAlignment="1">
      <alignment horizontal="left" vertical="top" wrapText="1"/>
    </xf>
    <xf numFmtId="0" fontId="78" fillId="0" borderId="43" xfId="8" quotePrefix="1" applyFont="1" applyFill="1" applyBorder="1" applyAlignment="1">
      <alignment horizontal="left" vertical="top" wrapText="1"/>
    </xf>
    <xf numFmtId="0" fontId="78" fillId="0" borderId="118" xfId="8" applyFont="1" applyFill="1" applyBorder="1" applyAlignment="1">
      <alignment horizontal="center" vertical="center" wrapText="1"/>
    </xf>
    <xf numFmtId="0" fontId="30" fillId="0" borderId="0" xfId="8" applyFill="1" applyBorder="1" applyAlignment="1">
      <alignment vertical="center"/>
    </xf>
    <xf numFmtId="0" fontId="76" fillId="0" borderId="89" xfId="8" applyFont="1" applyFill="1" applyBorder="1" applyAlignment="1">
      <alignment horizontal="left" vertical="center"/>
    </xf>
    <xf numFmtId="0" fontId="63" fillId="0" borderId="17" xfId="8" applyFont="1" applyFill="1" applyBorder="1" applyAlignment="1">
      <alignment horizontal="center" vertical="center"/>
    </xf>
    <xf numFmtId="0" fontId="63" fillId="0" borderId="99" xfId="8" applyFont="1" applyFill="1" applyBorder="1" applyAlignment="1">
      <alignment horizontal="center" vertical="center"/>
    </xf>
    <xf numFmtId="0" fontId="68" fillId="0" borderId="99" xfId="8" applyFont="1" applyFill="1" applyBorder="1" applyAlignment="1">
      <alignment horizontal="left"/>
    </xf>
    <xf numFmtId="0" fontId="33" fillId="0" borderId="0" xfId="8" applyFont="1" applyBorder="1" applyAlignment="1">
      <alignment horizontal="center" vertical="top"/>
    </xf>
    <xf numFmtId="0" fontId="33" fillId="0" borderId="0" xfId="8" applyFont="1" applyFill="1" applyBorder="1" applyAlignment="1">
      <alignment horizontal="center" vertical="top"/>
    </xf>
    <xf numFmtId="0" fontId="67" fillId="0" borderId="97" xfId="8" applyFont="1" applyFill="1" applyBorder="1" applyAlignment="1">
      <alignment horizontal="left" vertical="center"/>
    </xf>
    <xf numFmtId="0" fontId="67" fillId="0" borderId="98" xfId="8" applyFont="1" applyFill="1" applyBorder="1" applyAlignment="1">
      <alignment horizontal="left" vertical="center"/>
    </xf>
    <xf numFmtId="0" fontId="95" fillId="0" borderId="99" xfId="8" applyFont="1" applyFill="1" applyBorder="1" applyAlignment="1">
      <alignment horizontal="left"/>
    </xf>
    <xf numFmtId="0" fontId="28" fillId="0" borderId="0" xfId="10" applyFont="1" applyFill="1" applyBorder="1" applyAlignment="1" applyProtection="1">
      <alignment horizontal="center" vertical="top"/>
      <protection locked="0"/>
    </xf>
    <xf numFmtId="0" fontId="28" fillId="0" borderId="0" xfId="8" applyFont="1" applyFill="1" applyBorder="1" applyAlignment="1" applyProtection="1">
      <alignment horizontal="center" vertical="center"/>
      <protection locked="0"/>
    </xf>
    <xf numFmtId="0" fontId="31" fillId="6" borderId="91" xfId="8" applyFont="1" applyFill="1" applyBorder="1"/>
    <xf numFmtId="0" fontId="27" fillId="7" borderId="91" xfId="8" applyFont="1" applyFill="1" applyBorder="1" applyAlignment="1">
      <alignment horizontal="center"/>
    </xf>
    <xf numFmtId="0" fontId="27" fillId="6" borderId="130" xfId="8" applyFont="1" applyFill="1" applyBorder="1"/>
    <xf numFmtId="0" fontId="27" fillId="0" borderId="130" xfId="10" applyFont="1" applyFill="1" applyBorder="1" applyAlignment="1">
      <alignment horizontal="left" vertical="center"/>
    </xf>
    <xf numFmtId="0" fontId="27" fillId="0" borderId="132" xfId="10" applyFont="1" applyFill="1" applyBorder="1" applyAlignment="1">
      <alignment horizontal="left" vertical="center"/>
    </xf>
    <xf numFmtId="0" fontId="27" fillId="0" borderId="131" xfId="10" applyFont="1" applyFill="1" applyBorder="1" applyAlignment="1">
      <alignment horizontal="left" vertical="center"/>
    </xf>
    <xf numFmtId="0" fontId="64" fillId="0" borderId="95" xfId="8" applyFont="1" applyFill="1" applyBorder="1" applyAlignment="1">
      <alignment vertical="center"/>
    </xf>
    <xf numFmtId="1" fontId="64" fillId="0" borderId="99" xfId="8" applyNumberFormat="1" applyFont="1" applyFill="1" applyBorder="1" applyAlignment="1">
      <alignment horizontal="left" vertical="center"/>
    </xf>
    <xf numFmtId="0" fontId="64" fillId="0" borderId="107" xfId="8" applyFont="1" applyFill="1" applyBorder="1" applyAlignment="1">
      <alignment vertical="center" wrapText="1"/>
    </xf>
    <xf numFmtId="0" fontId="64" fillId="0" borderId="99" xfId="8" applyFont="1" applyFill="1" applyBorder="1" applyAlignment="1">
      <alignment vertical="center" wrapText="1"/>
    </xf>
    <xf numFmtId="0" fontId="64" fillId="0" borderId="99" xfId="8" applyFont="1" applyFill="1" applyBorder="1" applyAlignment="1">
      <alignment vertical="top" wrapText="1"/>
    </xf>
    <xf numFmtId="0" fontId="64" fillId="0" borderId="107" xfId="8" applyFont="1" applyFill="1" applyBorder="1" applyAlignment="1">
      <alignment vertical="top" wrapText="1"/>
    </xf>
    <xf numFmtId="0" fontId="28" fillId="0" borderId="0" xfId="10" applyFont="1" applyFill="1" applyBorder="1" applyAlignment="1">
      <alignment vertical="center"/>
    </xf>
    <xf numFmtId="0" fontId="28" fillId="6" borderId="144" xfId="8" applyFont="1" applyFill="1" applyBorder="1"/>
    <xf numFmtId="0" fontId="28" fillId="6" borderId="68" xfId="8" applyFont="1" applyFill="1" applyBorder="1"/>
    <xf numFmtId="0" fontId="27" fillId="0" borderId="0" xfId="2" applyNumberFormat="1" applyFont="1" applyAlignment="1">
      <alignment vertical="center"/>
    </xf>
    <xf numFmtId="0" fontId="26" fillId="0" borderId="0" xfId="2" applyFont="1"/>
    <xf numFmtId="0" fontId="27" fillId="0" borderId="0" xfId="2" applyFont="1" applyAlignment="1">
      <alignment horizontal="right"/>
    </xf>
    <xf numFmtId="0" fontId="26" fillId="0" borderId="0" xfId="2" applyFont="1" applyAlignment="1">
      <alignment horizontal="right"/>
    </xf>
    <xf numFmtId="49" fontId="27" fillId="0" borderId="0" xfId="2" applyNumberFormat="1" applyFont="1" applyBorder="1" applyAlignment="1" applyProtection="1"/>
    <xf numFmtId="0" fontId="30" fillId="0" borderId="0" xfId="2" applyFont="1"/>
    <xf numFmtId="0" fontId="26" fillId="0" borderId="0" xfId="2" applyFont="1" applyAlignment="1">
      <alignment horizontal="left"/>
    </xf>
    <xf numFmtId="0" fontId="26" fillId="0" borderId="0" xfId="2" applyAlignment="1">
      <alignment horizontal="left"/>
    </xf>
    <xf numFmtId="0" fontId="30" fillId="0" borderId="0" xfId="2" applyFont="1" applyAlignment="1">
      <alignment horizontal="right"/>
    </xf>
    <xf numFmtId="9" fontId="26" fillId="0" borderId="0" xfId="2" applyNumberFormat="1" applyFont="1" applyAlignment="1">
      <alignment horizontal="left"/>
    </xf>
    <xf numFmtId="165" fontId="26" fillId="0" borderId="0" xfId="2" applyNumberFormat="1" applyFont="1" applyAlignment="1">
      <alignment horizontal="left"/>
    </xf>
    <xf numFmtId="10" fontId="30" fillId="0" borderId="0" xfId="3" applyNumberFormat="1" applyFont="1" applyFill="1" applyAlignment="1">
      <alignment horizontal="right"/>
    </xf>
    <xf numFmtId="0" fontId="27" fillId="0" borderId="0" xfId="2" applyFont="1" applyBorder="1"/>
    <xf numFmtId="0" fontId="31" fillId="0" borderId="145" xfId="2" applyFont="1" applyBorder="1" applyAlignment="1">
      <alignment vertical="top"/>
    </xf>
    <xf numFmtId="0" fontId="26" fillId="0" borderId="145" xfId="2" applyBorder="1" applyAlignment="1"/>
    <xf numFmtId="3" fontId="28" fillId="2" borderId="62" xfId="2" applyNumberFormat="1" applyFont="1" applyFill="1" applyBorder="1" applyAlignment="1" applyProtection="1">
      <alignment vertical="center"/>
    </xf>
    <xf numFmtId="3" fontId="27" fillId="0" borderId="62" xfId="2" applyNumberFormat="1" applyFont="1" applyBorder="1" applyAlignment="1" applyProtection="1">
      <alignment vertical="center"/>
    </xf>
    <xf numFmtId="3" fontId="33" fillId="0" borderId="62" xfId="2" applyNumberFormat="1" applyFont="1" applyFill="1" applyBorder="1" applyAlignment="1" applyProtection="1">
      <alignment vertical="center"/>
    </xf>
    <xf numFmtId="0" fontId="31" fillId="2" borderId="62" xfId="2" applyFont="1" applyFill="1" applyBorder="1" applyAlignment="1" applyProtection="1">
      <alignment horizontal="left" vertical="center"/>
    </xf>
    <xf numFmtId="0" fontId="33" fillId="3" borderId="62" xfId="2" applyFont="1" applyFill="1" applyBorder="1" applyAlignment="1" applyProtection="1">
      <alignment horizontal="left" vertical="center"/>
    </xf>
    <xf numFmtId="0" fontId="28" fillId="0" borderId="0" xfId="2" applyFont="1" applyAlignment="1">
      <alignment horizontal="right" vertical="center"/>
    </xf>
    <xf numFmtId="10" fontId="26" fillId="0" borderId="0" xfId="2" applyNumberFormat="1" applyFont="1" applyAlignment="1">
      <alignment horizontal="left"/>
    </xf>
    <xf numFmtId="3" fontId="27" fillId="0" borderId="62" xfId="2" applyNumberFormat="1" applyFont="1" applyFill="1" applyBorder="1" applyAlignment="1" applyProtection="1">
      <alignment vertical="center"/>
    </xf>
    <xf numFmtId="0" fontId="27" fillId="0" borderId="0" xfId="2" applyFont="1" applyAlignment="1">
      <alignment horizontal="right" vertical="center"/>
    </xf>
    <xf numFmtId="0" fontId="27" fillId="4" borderId="0" xfId="2" applyFont="1" applyFill="1" applyBorder="1" applyAlignment="1">
      <alignment vertical="center"/>
    </xf>
    <xf numFmtId="0" fontId="31" fillId="4" borderId="0" xfId="2" applyFont="1" applyFill="1" applyBorder="1" applyAlignment="1">
      <alignment vertical="center"/>
    </xf>
    <xf numFmtId="0" fontId="27" fillId="11" borderId="62" xfId="2" applyFont="1" applyFill="1" applyBorder="1" applyAlignment="1" applyProtection="1">
      <alignment horizontal="left" vertical="top"/>
    </xf>
    <xf numFmtId="0" fontId="103" fillId="4" borderId="0" xfId="2" applyFont="1" applyFill="1" applyBorder="1" applyAlignment="1">
      <alignment vertical="center"/>
    </xf>
    <xf numFmtId="0" fontId="27" fillId="11" borderId="62" xfId="2" applyFont="1" applyFill="1" applyBorder="1" applyAlignment="1" applyProtection="1">
      <alignment horizontal="left" vertical="top" wrapText="1"/>
    </xf>
    <xf numFmtId="3" fontId="27" fillId="3" borderId="62" xfId="2" applyNumberFormat="1" applyFont="1" applyFill="1" applyBorder="1" applyAlignment="1" applyProtection="1">
      <alignment vertical="center"/>
    </xf>
    <xf numFmtId="3" fontId="27" fillId="4" borderId="62" xfId="2" applyNumberFormat="1" applyFont="1" applyFill="1" applyBorder="1" applyAlignment="1" applyProtection="1">
      <alignment vertical="center"/>
    </xf>
    <xf numFmtId="0" fontId="29" fillId="4" borderId="0" xfId="2" applyFont="1" applyFill="1" applyBorder="1" applyAlignment="1">
      <alignment vertical="center"/>
    </xf>
    <xf numFmtId="3" fontId="103" fillId="4" borderId="0" xfId="2" applyNumberFormat="1" applyFont="1" applyFill="1" applyBorder="1" applyAlignment="1">
      <alignment vertical="center"/>
    </xf>
    <xf numFmtId="3" fontId="31" fillId="0" borderId="0" xfId="2" applyNumberFormat="1" applyFont="1" applyFill="1" applyAlignment="1">
      <alignment vertical="center"/>
    </xf>
    <xf numFmtId="0" fontId="34" fillId="0" borderId="0" xfId="2" applyFont="1" applyFill="1" applyAlignment="1">
      <alignment vertical="center"/>
    </xf>
    <xf numFmtId="0" fontId="27" fillId="0" borderId="0" xfId="2" applyFont="1" applyFill="1" applyAlignment="1">
      <alignment vertical="center"/>
    </xf>
    <xf numFmtId="3" fontId="27" fillId="0" borderId="0" xfId="2" applyNumberFormat="1" applyFont="1" applyAlignment="1">
      <alignment vertical="center"/>
    </xf>
    <xf numFmtId="0" fontId="28" fillId="0" borderId="0" xfId="2" applyFont="1" applyFill="1" applyAlignment="1">
      <alignment vertical="center"/>
    </xf>
    <xf numFmtId="3" fontId="33" fillId="0" borderId="62" xfId="2" applyNumberFormat="1" applyFont="1" applyBorder="1" applyAlignment="1" applyProtection="1">
      <alignment vertical="center"/>
    </xf>
    <xf numFmtId="3" fontId="28" fillId="0" borderId="62" xfId="2" applyNumberFormat="1" applyFont="1" applyBorder="1" applyAlignment="1" applyProtection="1">
      <alignment vertical="center"/>
    </xf>
    <xf numFmtId="3" fontId="27" fillId="2" borderId="62" xfId="2" applyNumberFormat="1" applyFont="1" applyFill="1" applyBorder="1" applyAlignment="1" applyProtection="1">
      <alignment vertical="center"/>
    </xf>
    <xf numFmtId="167" fontId="27" fillId="0" borderId="0" xfId="2" applyNumberFormat="1" applyFont="1" applyFill="1" applyAlignment="1">
      <alignment vertical="center"/>
    </xf>
    <xf numFmtId="37" fontId="28" fillId="11" borderId="62" xfId="2" applyNumberFormat="1" applyFont="1" applyFill="1" applyBorder="1" applyAlignment="1" applyProtection="1">
      <alignment vertical="top"/>
    </xf>
    <xf numFmtId="167" fontId="28" fillId="0" borderId="0" xfId="2" applyNumberFormat="1" applyFont="1" applyFill="1" applyAlignment="1">
      <alignment vertical="center"/>
    </xf>
    <xf numFmtId="37" fontId="27" fillId="11" borderId="62" xfId="2" applyNumberFormat="1" applyFont="1" applyFill="1" applyBorder="1" applyAlignment="1" applyProtection="1">
      <alignment vertical="top"/>
    </xf>
    <xf numFmtId="167" fontId="103" fillId="0" borderId="0" xfId="2" applyNumberFormat="1" applyFont="1" applyFill="1" applyAlignment="1">
      <alignment vertical="center"/>
    </xf>
    <xf numFmtId="167" fontId="27" fillId="0" borderId="0" xfId="2" applyNumberFormat="1" applyFont="1" applyFill="1" applyAlignment="1">
      <alignment horizontal="left" vertical="center"/>
    </xf>
    <xf numFmtId="3" fontId="28" fillId="5" borderId="62" xfId="2" applyNumberFormat="1" applyFont="1" applyFill="1" applyBorder="1" applyAlignment="1" applyProtection="1">
      <alignment vertical="center"/>
    </xf>
    <xf numFmtId="0" fontId="31" fillId="4" borderId="0" xfId="2" applyFont="1" applyFill="1" applyBorder="1" applyAlignment="1">
      <alignment horizontal="center" vertical="center"/>
    </xf>
    <xf numFmtId="3" fontId="31" fillId="2" borderId="62" xfId="2" applyNumberFormat="1" applyFont="1" applyFill="1" applyBorder="1" applyAlignment="1" applyProtection="1">
      <alignment vertical="center"/>
    </xf>
    <xf numFmtId="0" fontId="27" fillId="0" borderId="0" xfId="2" applyFont="1" applyFill="1"/>
    <xf numFmtId="0" fontId="22" fillId="0" borderId="0" xfId="2" applyFont="1" applyFill="1" applyBorder="1" applyAlignment="1">
      <alignment horizontal="right"/>
    </xf>
    <xf numFmtId="0" fontId="22" fillId="0" borderId="0" xfId="2" applyFont="1" applyFill="1" applyBorder="1" applyAlignment="1">
      <alignment horizontal="center" vertical="center"/>
    </xf>
    <xf numFmtId="0" fontId="22" fillId="0" borderId="0" xfId="2" applyFont="1" applyFill="1" applyBorder="1" applyAlignment="1">
      <alignment horizontal="right" vertical="center"/>
    </xf>
    <xf numFmtId="3" fontId="29" fillId="0" borderId="0" xfId="2" applyNumberFormat="1" applyFont="1" applyFill="1" applyBorder="1" applyAlignment="1">
      <alignment horizontal="center" wrapText="1"/>
    </xf>
    <xf numFmtId="0" fontId="27" fillId="0" borderId="0" xfId="2" applyFont="1" applyFill="1" applyBorder="1"/>
    <xf numFmtId="3" fontId="29" fillId="0" borderId="0" xfId="2" applyNumberFormat="1" applyFont="1" applyFill="1" applyBorder="1" applyAlignment="1">
      <alignment horizontal="center"/>
    </xf>
    <xf numFmtId="10" fontId="29" fillId="0" borderId="0" xfId="3" applyNumberFormat="1" applyFont="1" applyFill="1" applyBorder="1" applyAlignment="1">
      <alignment horizontal="center"/>
    </xf>
    <xf numFmtId="3" fontId="22" fillId="0" borderId="0" xfId="2" applyNumberFormat="1" applyFont="1" applyFill="1" applyBorder="1" applyAlignment="1">
      <alignment horizontal="right"/>
    </xf>
    <xf numFmtId="3" fontId="31" fillId="0" borderId="0" xfId="2" applyNumberFormat="1" applyFont="1" applyFill="1" applyBorder="1" applyAlignment="1">
      <alignment horizontal="right"/>
    </xf>
    <xf numFmtId="0" fontId="27" fillId="0" borderId="0" xfId="2" applyFont="1" applyFill="1" applyBorder="1" applyAlignment="1">
      <alignment horizontal="center" vertical="top"/>
    </xf>
    <xf numFmtId="3" fontId="28" fillId="0" borderId="0" xfId="2" quotePrefix="1" applyNumberFormat="1" applyFont="1" applyFill="1" applyAlignment="1">
      <alignment vertical="center"/>
    </xf>
    <xf numFmtId="3" fontId="27" fillId="0" borderId="0" xfId="2" applyNumberFormat="1" applyFont="1" applyFill="1" applyAlignment="1">
      <alignment horizontal="left" vertical="center"/>
    </xf>
    <xf numFmtId="3" fontId="28" fillId="0" borderId="0" xfId="2" applyNumberFormat="1" applyFont="1" applyFill="1" applyAlignment="1">
      <alignment vertical="center"/>
    </xf>
    <xf numFmtId="0" fontId="27" fillId="0" borderId="0" xfId="2" applyFont="1" applyFill="1" applyAlignment="1">
      <alignment horizontal="left" vertical="center"/>
    </xf>
    <xf numFmtId="3" fontId="32" fillId="0" borderId="0" xfId="2" applyNumberFormat="1" applyFont="1" applyFill="1" applyAlignment="1">
      <alignment vertical="center" wrapText="1"/>
    </xf>
    <xf numFmtId="3" fontId="32" fillId="0" borderId="0" xfId="2" applyNumberFormat="1" applyFont="1" applyFill="1" applyBorder="1" applyAlignment="1">
      <alignment vertical="center" wrapText="1"/>
    </xf>
    <xf numFmtId="0" fontId="27" fillId="0" borderId="0" xfId="2" applyFont="1" applyFill="1" applyBorder="1" applyAlignment="1">
      <alignment vertical="center"/>
    </xf>
    <xf numFmtId="3" fontId="29" fillId="0" borderId="0" xfId="2" applyNumberFormat="1" applyFont="1" applyFill="1" applyBorder="1" applyAlignment="1">
      <alignment vertical="center"/>
    </xf>
    <xf numFmtId="3" fontId="28" fillId="0" borderId="0" xfId="2" applyNumberFormat="1" applyFont="1" applyFill="1" applyBorder="1" applyAlignment="1">
      <alignment vertical="center"/>
    </xf>
    <xf numFmtId="3" fontId="102" fillId="0" borderId="0" xfId="2" applyNumberFormat="1" applyFont="1" applyFill="1" applyBorder="1" applyAlignment="1">
      <alignment vertical="center"/>
    </xf>
    <xf numFmtId="0" fontId="103" fillId="0" borderId="0" xfId="2" applyFont="1" applyFill="1" applyAlignment="1">
      <alignment vertical="center"/>
    </xf>
    <xf numFmtId="0" fontId="29" fillId="0" borderId="0" xfId="2" applyFont="1" applyFill="1" applyBorder="1" applyAlignment="1">
      <alignment vertical="center"/>
    </xf>
    <xf numFmtId="0" fontId="31" fillId="0" borderId="0" xfId="2" applyFont="1" applyFill="1" applyBorder="1" applyAlignment="1">
      <alignment vertical="center"/>
    </xf>
    <xf numFmtId="0" fontId="103" fillId="0" borderId="0" xfId="2" applyFont="1" applyFill="1" applyBorder="1" applyAlignment="1">
      <alignment vertical="center"/>
    </xf>
    <xf numFmtId="3" fontId="104" fillId="0" borderId="0" xfId="2" applyNumberFormat="1" applyFont="1" applyFill="1" applyAlignment="1">
      <alignment vertical="center"/>
    </xf>
    <xf numFmtId="167" fontId="35" fillId="0" borderId="0" xfId="2" applyNumberFormat="1" applyFont="1" applyFill="1" applyAlignment="1">
      <alignment vertical="center"/>
    </xf>
    <xf numFmtId="3" fontId="32" fillId="0" borderId="0" xfId="2" applyNumberFormat="1" applyFont="1" applyFill="1" applyAlignment="1">
      <alignment horizontal="left" vertical="center" wrapText="1"/>
    </xf>
    <xf numFmtId="0" fontId="28" fillId="0" borderId="0" xfId="2" applyNumberFormat="1" applyFont="1" applyAlignment="1" applyProtection="1">
      <alignment vertical="top"/>
    </xf>
    <xf numFmtId="0" fontId="28" fillId="0" borderId="0" xfId="2" applyFont="1" applyAlignment="1">
      <alignment vertical="top"/>
    </xf>
    <xf numFmtId="0" fontId="31" fillId="0" borderId="0" xfId="2" applyFont="1" applyBorder="1" applyAlignment="1">
      <alignment horizontal="right"/>
    </xf>
    <xf numFmtId="0" fontId="29" fillId="0" borderId="0" xfId="2" applyFont="1" applyAlignment="1">
      <alignment horizontal="center" vertical="top"/>
    </xf>
    <xf numFmtId="0" fontId="27" fillId="0" borderId="56" xfId="2" applyFont="1" applyBorder="1" applyAlignment="1">
      <alignment horizontal="center" vertical="top"/>
    </xf>
    <xf numFmtId="0" fontId="27" fillId="0" borderId="61" xfId="2" applyFont="1" applyBorder="1" applyAlignment="1">
      <alignment horizontal="center" vertical="top"/>
    </xf>
    <xf numFmtId="0" fontId="38" fillId="2" borderId="62" xfId="2" applyFont="1" applyFill="1" applyBorder="1" applyAlignment="1">
      <alignment vertical="top"/>
    </xf>
    <xf numFmtId="3" fontId="38" fillId="2" borderId="62" xfId="2" applyNumberFormat="1" applyFont="1" applyFill="1" applyBorder="1" applyAlignment="1">
      <alignment vertical="center"/>
    </xf>
    <xf numFmtId="0" fontId="28" fillId="2" borderId="62" xfId="2" applyFont="1" applyFill="1" applyBorder="1" applyAlignment="1">
      <alignment vertical="top"/>
    </xf>
    <xf numFmtId="3" fontId="28" fillId="2" borderId="62" xfId="2" applyNumberFormat="1" applyFont="1" applyFill="1" applyBorder="1" applyAlignment="1">
      <alignment vertical="center"/>
    </xf>
    <xf numFmtId="0" fontId="31" fillId="3" borderId="62" xfId="2" applyFont="1" applyFill="1" applyBorder="1" applyAlignment="1">
      <alignment horizontal="left" vertical="center"/>
    </xf>
    <xf numFmtId="0" fontId="31" fillId="0" borderId="62" xfId="2" applyFont="1" applyBorder="1" applyAlignment="1">
      <alignment vertical="top"/>
    </xf>
    <xf numFmtId="0" fontId="31" fillId="0" borderId="62" xfId="2" quotePrefix="1" applyFont="1" applyBorder="1" applyAlignment="1">
      <alignment horizontal="center" vertical="center"/>
    </xf>
    <xf numFmtId="3" fontId="31" fillId="0" borderId="62" xfId="2" applyNumberFormat="1" applyFont="1" applyFill="1" applyBorder="1" applyAlignment="1">
      <alignment vertical="center"/>
    </xf>
    <xf numFmtId="3" fontId="31" fillId="0" borderId="62" xfId="2" applyNumberFormat="1" applyFont="1" applyBorder="1" applyAlignment="1">
      <alignment vertical="center"/>
    </xf>
    <xf numFmtId="0" fontId="31" fillId="3" borderId="62" xfId="2" applyFont="1" applyFill="1" applyBorder="1" applyAlignment="1">
      <alignment vertical="center"/>
    </xf>
    <xf numFmtId="3" fontId="31" fillId="0" borderId="0" xfId="2" applyNumberFormat="1" applyFont="1" applyFill="1" applyBorder="1" applyAlignment="1">
      <alignment vertical="center"/>
    </xf>
    <xf numFmtId="0" fontId="31" fillId="0" borderId="62" xfId="2" applyFont="1" applyFill="1" applyBorder="1" applyAlignment="1">
      <alignment vertical="top"/>
    </xf>
    <xf numFmtId="3" fontId="31" fillId="0" borderId="62" xfId="2" applyNumberFormat="1" applyFont="1" applyBorder="1"/>
    <xf numFmtId="0" fontId="27" fillId="0" borderId="62" xfId="2" applyFont="1" applyBorder="1" applyAlignment="1">
      <alignment vertical="top"/>
    </xf>
    <xf numFmtId="3" fontId="27" fillId="0" borderId="62" xfId="2" applyNumberFormat="1" applyFont="1" applyFill="1" applyBorder="1" applyAlignment="1">
      <alignment vertical="center"/>
    </xf>
    <xf numFmtId="3" fontId="27" fillId="0" borderId="62" xfId="2" applyNumberFormat="1" applyFont="1" applyBorder="1" applyAlignment="1">
      <alignment vertical="center"/>
    </xf>
    <xf numFmtId="0" fontId="27" fillId="3" borderId="62" xfId="2" applyFont="1" applyFill="1" applyBorder="1" applyAlignment="1">
      <alignment horizontal="left" vertical="center" indent="1"/>
    </xf>
    <xf numFmtId="0" fontId="31" fillId="2" borderId="62" xfId="2" applyFont="1" applyFill="1" applyBorder="1" applyAlignment="1">
      <alignment vertical="top"/>
    </xf>
    <xf numFmtId="0" fontId="33" fillId="3" borderId="62" xfId="2" applyFont="1" applyFill="1" applyBorder="1" applyAlignment="1">
      <alignment vertical="center"/>
    </xf>
    <xf numFmtId="0" fontId="33" fillId="0" borderId="62" xfId="2" applyFont="1" applyFill="1" applyBorder="1" applyAlignment="1">
      <alignment vertical="top"/>
    </xf>
    <xf numFmtId="0" fontId="33" fillId="0" borderId="62" xfId="2" quotePrefix="1" applyFont="1" applyBorder="1" applyAlignment="1">
      <alignment horizontal="center" vertical="center"/>
    </xf>
    <xf numFmtId="3" fontId="33" fillId="0" borderId="62" xfId="2" applyNumberFormat="1" applyFont="1" applyFill="1" applyBorder="1" applyAlignment="1">
      <alignment vertical="center"/>
    </xf>
    <xf numFmtId="3" fontId="33" fillId="0" borderId="62" xfId="2" applyNumberFormat="1" applyFont="1" applyBorder="1" applyAlignment="1">
      <alignment vertical="center"/>
    </xf>
    <xf numFmtId="0" fontId="27" fillId="0" borderId="62" xfId="2" applyFont="1" applyFill="1" applyBorder="1" applyAlignment="1">
      <alignment vertical="top"/>
    </xf>
    <xf numFmtId="3" fontId="27" fillId="2" borderId="62" xfId="2" applyNumberFormat="1" applyFont="1" applyFill="1" applyBorder="1" applyAlignment="1">
      <alignment vertical="center"/>
    </xf>
    <xf numFmtId="49" fontId="27" fillId="0" borderId="62" xfId="2" applyNumberFormat="1" applyFont="1" applyFill="1" applyBorder="1" applyAlignment="1">
      <alignment vertical="top"/>
    </xf>
    <xf numFmtId="3" fontId="31" fillId="0" borderId="0" xfId="2" applyNumberFormat="1" applyFont="1" applyAlignment="1">
      <alignment vertical="center"/>
    </xf>
    <xf numFmtId="0" fontId="38" fillId="5" borderId="62" xfId="2" quotePrefix="1" applyFont="1" applyFill="1" applyBorder="1" applyAlignment="1">
      <alignment vertical="top"/>
    </xf>
    <xf numFmtId="3" fontId="38" fillId="5" borderId="62" xfId="2" applyNumberFormat="1" applyFont="1" applyFill="1" applyBorder="1" applyAlignment="1">
      <alignment vertical="center"/>
    </xf>
    <xf numFmtId="0" fontId="107" fillId="0" borderId="0" xfId="2" applyFont="1"/>
    <xf numFmtId="0" fontId="31" fillId="0" borderId="0" xfId="2" applyNumberFormat="1" applyFont="1" applyFill="1" applyBorder="1" applyAlignment="1">
      <alignment horizontal="right"/>
    </xf>
    <xf numFmtId="3" fontId="27" fillId="0" borderId="0" xfId="2" applyNumberFormat="1" applyFont="1" applyFill="1" applyBorder="1" applyAlignment="1"/>
    <xf numFmtId="14" fontId="31" fillId="0" borderId="0" xfId="2" applyNumberFormat="1" applyFont="1" applyFill="1" applyBorder="1" applyAlignment="1">
      <alignment horizontal="right" vertical="center"/>
    </xf>
    <xf numFmtId="0" fontId="31" fillId="0" borderId="0" xfId="2" applyFont="1" applyFill="1" applyBorder="1" applyAlignment="1">
      <alignment horizontal="right"/>
    </xf>
    <xf numFmtId="0" fontId="102" fillId="0" borderId="0" xfId="2" applyFont="1" applyFill="1" applyAlignment="1">
      <alignment horizontal="left"/>
    </xf>
    <xf numFmtId="0" fontId="27" fillId="0" borderId="0" xfId="2" applyFont="1" applyFill="1" applyAlignment="1">
      <alignment horizontal="center"/>
    </xf>
    <xf numFmtId="0" fontId="107" fillId="0" borderId="0" xfId="2" applyFont="1" applyFill="1" applyAlignment="1">
      <alignment vertical="center"/>
    </xf>
    <xf numFmtId="3" fontId="38" fillId="0" borderId="0" xfId="2" applyNumberFormat="1" applyFont="1" applyFill="1" applyAlignment="1">
      <alignment vertical="center"/>
    </xf>
    <xf numFmtId="0" fontId="38" fillId="0" borderId="0" xfId="2" applyFont="1" applyFill="1" applyAlignment="1">
      <alignment vertical="center"/>
    </xf>
    <xf numFmtId="3" fontId="103" fillId="0" borderId="0" xfId="2" applyNumberFormat="1" applyFont="1" applyFill="1" applyBorder="1" applyAlignment="1">
      <alignment vertical="center"/>
    </xf>
    <xf numFmtId="3" fontId="27" fillId="0" borderId="0" xfId="2" applyNumberFormat="1" applyFont="1" applyFill="1" applyAlignment="1">
      <alignment vertical="center"/>
    </xf>
    <xf numFmtId="0" fontId="106" fillId="0" borderId="0" xfId="22" applyFont="1" applyFill="1" applyAlignment="1" applyProtection="1">
      <alignment vertical="center"/>
    </xf>
    <xf numFmtId="0" fontId="107" fillId="0" borderId="0" xfId="2" applyFont="1" applyFill="1"/>
    <xf numFmtId="49" fontId="33" fillId="0" borderId="43" xfId="8" applyNumberFormat="1" applyFont="1" applyFill="1" applyBorder="1" applyAlignment="1">
      <alignment horizontal="center" vertical="top" wrapText="1"/>
    </xf>
    <xf numFmtId="0" fontId="64" fillId="0" borderId="90" xfId="8" applyFont="1" applyFill="1" applyBorder="1" applyAlignment="1">
      <alignment vertical="center"/>
    </xf>
    <xf numFmtId="0" fontId="64" fillId="0" borderId="91" xfId="8" applyFont="1" applyFill="1" applyBorder="1" applyAlignment="1">
      <alignment vertical="center"/>
    </xf>
    <xf numFmtId="49" fontId="33" fillId="0" borderId="78" xfId="8" applyNumberFormat="1" applyFont="1" applyFill="1" applyBorder="1" applyAlignment="1">
      <alignment horizontal="center" vertical="top" wrapText="1"/>
    </xf>
    <xf numFmtId="0" fontId="79" fillId="0" borderId="86" xfId="8" applyFont="1" applyFill="1" applyBorder="1" applyAlignment="1">
      <alignment horizontal="center" wrapText="1"/>
    </xf>
    <xf numFmtId="49" fontId="78" fillId="0" borderId="89" xfId="8" applyNumberFormat="1" applyFont="1" applyFill="1" applyBorder="1" applyAlignment="1">
      <alignment horizontal="center" vertical="top"/>
    </xf>
    <xf numFmtId="49" fontId="77" fillId="0" borderId="89" xfId="8" applyNumberFormat="1" applyFont="1" applyFill="1" applyBorder="1" applyAlignment="1">
      <alignment horizontal="center" vertical="top"/>
    </xf>
    <xf numFmtId="49" fontId="78" fillId="0" borderId="117" xfId="8" applyNumberFormat="1" applyFont="1" applyFill="1" applyBorder="1" applyAlignment="1">
      <alignment horizontal="center" vertical="top"/>
    </xf>
    <xf numFmtId="0" fontId="79" fillId="0" borderId="113" xfId="8" applyFont="1" applyFill="1" applyBorder="1" applyAlignment="1">
      <alignment horizontal="center" wrapText="1"/>
    </xf>
    <xf numFmtId="0" fontId="63" fillId="0" borderId="78" xfId="8" applyFont="1" applyFill="1" applyBorder="1" applyAlignment="1">
      <alignment horizontal="left" vertical="center"/>
    </xf>
    <xf numFmtId="171" fontId="76" fillId="0" borderId="89" xfId="8" applyNumberFormat="1" applyFont="1" applyFill="1" applyBorder="1" applyAlignment="1">
      <alignment vertical="center"/>
    </xf>
    <xf numFmtId="171" fontId="76" fillId="0" borderId="91" xfId="8" applyNumberFormat="1" applyFont="1" applyFill="1" applyBorder="1" applyAlignment="1">
      <alignment vertical="center"/>
    </xf>
    <xf numFmtId="0" fontId="60" fillId="0" borderId="0" xfId="18" quotePrefix="1" applyFont="1" applyFill="1" applyAlignment="1">
      <alignment horizontal="left" vertical="center"/>
    </xf>
    <xf numFmtId="0" fontId="64" fillId="0" borderId="0" xfId="18" applyFont="1" applyFill="1" applyAlignment="1">
      <alignment vertical="center"/>
    </xf>
    <xf numFmtId="0" fontId="64" fillId="0" borderId="0" xfId="18" applyFont="1" applyFill="1" applyBorder="1" applyAlignment="1">
      <alignment vertical="center"/>
    </xf>
    <xf numFmtId="0" fontId="64" fillId="0" borderId="0" xfId="18" applyFont="1" applyFill="1" applyAlignment="1">
      <alignment vertical="center" wrapText="1"/>
    </xf>
    <xf numFmtId="0" fontId="108" fillId="0" borderId="116" xfId="18" applyFont="1" applyFill="1" applyBorder="1" applyAlignment="1">
      <alignment horizontal="right" vertical="center" wrapText="1"/>
    </xf>
    <xf numFmtId="0" fontId="65" fillId="0" borderId="0" xfId="18" applyFont="1" applyFill="1" applyAlignment="1">
      <alignment vertical="center" wrapText="1"/>
    </xf>
    <xf numFmtId="171" fontId="108" fillId="0" borderId="43" xfId="18" applyNumberFormat="1" applyFont="1" applyFill="1" applyBorder="1" applyAlignment="1">
      <alignment horizontal="right" vertical="center"/>
    </xf>
    <xf numFmtId="0" fontId="76" fillId="0" borderId="116" xfId="18" applyFont="1" applyFill="1" applyBorder="1" applyAlignment="1">
      <alignment horizontal="right" vertical="center" wrapText="1"/>
    </xf>
    <xf numFmtId="171" fontId="76" fillId="0" borderId="43" xfId="18" applyNumberFormat="1" applyFont="1" applyFill="1" applyBorder="1" applyAlignment="1">
      <alignment horizontal="right" vertical="center"/>
    </xf>
    <xf numFmtId="0" fontId="65" fillId="0" borderId="0" xfId="18" applyFont="1" applyFill="1" applyAlignment="1">
      <alignment vertical="center"/>
    </xf>
    <xf numFmtId="0" fontId="64" fillId="0" borderId="0" xfId="18" applyFont="1" applyFill="1"/>
    <xf numFmtId="171" fontId="108" fillId="0" borderId="118" xfId="18" applyNumberFormat="1" applyFont="1" applyFill="1" applyBorder="1" applyAlignment="1">
      <alignment horizontal="right" vertical="center"/>
    </xf>
    <xf numFmtId="0" fontId="77" fillId="0" borderId="0" xfId="18" applyFont="1" applyFill="1" applyBorder="1" applyAlignment="1">
      <alignment horizontal="right" vertical="top" wrapText="1"/>
    </xf>
    <xf numFmtId="0" fontId="77" fillId="0" borderId="0" xfId="18" applyFont="1" applyFill="1" applyBorder="1" applyAlignment="1">
      <alignment horizontal="left" vertical="top" wrapText="1"/>
    </xf>
    <xf numFmtId="49" fontId="77" fillId="0" borderId="0" xfId="18" applyNumberFormat="1" applyFont="1" applyFill="1" applyBorder="1" applyAlignment="1">
      <alignment horizontal="center" vertical="top"/>
    </xf>
    <xf numFmtId="171" fontId="76" fillId="0" borderId="0" xfId="18" applyNumberFormat="1" applyFont="1" applyFill="1" applyBorder="1" applyAlignment="1">
      <alignment horizontal="right" vertical="center"/>
    </xf>
    <xf numFmtId="0" fontId="79" fillId="0" borderId="70" xfId="18" applyFont="1" applyFill="1" applyBorder="1" applyAlignment="1">
      <alignment horizontal="center" wrapText="1"/>
    </xf>
    <xf numFmtId="0" fontId="78" fillId="0" borderId="66" xfId="18" applyFont="1" applyFill="1" applyBorder="1" applyAlignment="1">
      <alignment horizontal="left" vertical="top"/>
    </xf>
    <xf numFmtId="49" fontId="78" fillId="0" borderId="43" xfId="18" applyNumberFormat="1" applyFont="1" applyFill="1" applyBorder="1" applyAlignment="1">
      <alignment horizontal="center" vertical="top"/>
    </xf>
    <xf numFmtId="0" fontId="77" fillId="0" borderId="66" xfId="18" applyFont="1" applyFill="1" applyBorder="1" applyAlignment="1">
      <alignment horizontal="left" vertical="top"/>
    </xf>
    <xf numFmtId="49" fontId="77" fillId="0" borderId="43" xfId="18" applyNumberFormat="1" applyFont="1" applyFill="1" applyBorder="1" applyAlignment="1">
      <alignment horizontal="center" vertical="top"/>
    </xf>
    <xf numFmtId="0" fontId="77" fillId="0" borderId="66" xfId="18" applyFont="1" applyFill="1" applyBorder="1" applyAlignment="1">
      <alignment horizontal="left" vertical="top" wrapText="1"/>
    </xf>
    <xf numFmtId="0" fontId="78" fillId="0" borderId="66" xfId="18" applyFont="1" applyFill="1" applyBorder="1" applyAlignment="1">
      <alignment horizontal="left" vertical="top" wrapText="1"/>
    </xf>
    <xf numFmtId="0" fontId="30" fillId="0" borderId="0" xfId="18" applyFont="1" applyFill="1" applyBorder="1" applyAlignment="1">
      <alignment horizontal="left" vertical="top" wrapText="1"/>
    </xf>
    <xf numFmtId="171" fontId="76" fillId="0" borderId="90" xfId="18" applyNumberFormat="1" applyFont="1" applyFill="1" applyBorder="1" applyAlignment="1">
      <alignment horizontal="right" vertical="center"/>
    </xf>
    <xf numFmtId="0" fontId="78" fillId="0" borderId="101" xfId="18" applyFont="1" applyFill="1" applyBorder="1" applyAlignment="1">
      <alignment horizontal="center" vertical="center" wrapText="1"/>
    </xf>
    <xf numFmtId="0" fontId="78" fillId="0" borderId="87" xfId="18" applyFont="1" applyFill="1" applyBorder="1" applyAlignment="1">
      <alignment horizontal="center" vertical="center" wrapText="1"/>
    </xf>
    <xf numFmtId="0" fontId="63" fillId="0" borderId="0" xfId="8" applyFont="1" applyFill="1" applyBorder="1" applyAlignment="1">
      <alignment horizontal="left" vertical="center"/>
    </xf>
    <xf numFmtId="0" fontId="79" fillId="0" borderId="86" xfId="18" applyFont="1" applyFill="1" applyBorder="1" applyAlignment="1">
      <alignment horizontal="center" wrapText="1"/>
    </xf>
    <xf numFmtId="2" fontId="78" fillId="0" borderId="89" xfId="18" applyNumberFormat="1" applyFont="1" applyFill="1" applyBorder="1" applyAlignment="1">
      <alignment horizontal="center" vertical="top"/>
    </xf>
    <xf numFmtId="49" fontId="78" fillId="0" borderId="89" xfId="18" applyNumberFormat="1" applyFont="1" applyFill="1" applyBorder="1" applyAlignment="1">
      <alignment horizontal="center" vertical="top"/>
    </xf>
    <xf numFmtId="49" fontId="77" fillId="0" borderId="89" xfId="18" applyNumberFormat="1" applyFont="1" applyFill="1" applyBorder="1" applyAlignment="1">
      <alignment horizontal="center" vertical="top"/>
    </xf>
    <xf numFmtId="0" fontId="76" fillId="0" borderId="89" xfId="8" applyFont="1" applyFill="1" applyBorder="1" applyAlignment="1">
      <alignment vertical="center"/>
    </xf>
    <xf numFmtId="0" fontId="76" fillId="0" borderId="90" xfId="8" applyFont="1" applyFill="1" applyBorder="1" applyAlignment="1">
      <alignment vertical="center"/>
    </xf>
    <xf numFmtId="0" fontId="76" fillId="0" borderId="91" xfId="8" applyFont="1" applyFill="1" applyBorder="1" applyAlignment="1">
      <alignment vertical="center"/>
    </xf>
    <xf numFmtId="0" fontId="63" fillId="0" borderId="43" xfId="8" applyFont="1" applyFill="1" applyBorder="1" applyAlignment="1">
      <alignment horizontal="left" vertical="center"/>
    </xf>
    <xf numFmtId="0" fontId="78" fillId="0" borderId="117" xfId="18" quotePrefix="1" applyFont="1" applyFill="1" applyBorder="1" applyAlignment="1">
      <alignment horizontal="left" vertical="top" wrapText="1"/>
    </xf>
    <xf numFmtId="0" fontId="78" fillId="0" borderId="86" xfId="18" quotePrefix="1" applyFont="1" applyFill="1" applyBorder="1" applyAlignment="1">
      <alignment horizontal="left" vertical="top" wrapText="1"/>
    </xf>
    <xf numFmtId="171" fontId="108" fillId="0" borderId="91" xfId="18" applyNumberFormat="1" applyFont="1" applyFill="1" applyBorder="1" applyAlignment="1">
      <alignment horizontal="right" vertical="center"/>
    </xf>
    <xf numFmtId="171" fontId="76" fillId="0" borderId="91" xfId="18" applyNumberFormat="1" applyFont="1" applyFill="1" applyBorder="1" applyAlignment="1">
      <alignment horizontal="right" vertical="center"/>
    </xf>
    <xf numFmtId="0" fontId="78" fillId="0" borderId="0" xfId="18" applyFont="1" applyFill="1" applyBorder="1" applyAlignment="1">
      <alignment horizontal="center" vertical="center" wrapText="1"/>
    </xf>
    <xf numFmtId="0" fontId="78" fillId="0" borderId="0" xfId="18" applyFont="1" applyFill="1" applyBorder="1" applyAlignment="1">
      <alignment horizontal="left" vertical="top" wrapText="1"/>
    </xf>
    <xf numFmtId="171" fontId="108" fillId="0" borderId="90" xfId="18" applyNumberFormat="1" applyFont="1" applyFill="1" applyBorder="1" applyAlignment="1">
      <alignment horizontal="right" vertical="center"/>
    </xf>
    <xf numFmtId="0" fontId="78" fillId="0" borderId="77" xfId="18" quotePrefix="1" applyFont="1" applyFill="1" applyBorder="1" applyAlignment="1">
      <alignment horizontal="left" vertical="top" wrapText="1"/>
    </xf>
    <xf numFmtId="0" fontId="77" fillId="0" borderId="101" xfId="18" applyFont="1" applyFill="1" applyBorder="1" applyAlignment="1">
      <alignment horizontal="left" vertical="top" wrapText="1"/>
    </xf>
    <xf numFmtId="171" fontId="76" fillId="0" borderId="121" xfId="18" applyNumberFormat="1" applyFont="1" applyFill="1" applyBorder="1" applyAlignment="1">
      <alignment horizontal="right" vertical="center"/>
    </xf>
    <xf numFmtId="171" fontId="108" fillId="0" borderId="0" xfId="18" applyNumberFormat="1" applyFont="1" applyFill="1" applyBorder="1" applyAlignment="1">
      <alignment horizontal="right" vertical="center"/>
    </xf>
    <xf numFmtId="0" fontId="64" fillId="0" borderId="99" xfId="18" applyFont="1" applyFill="1" applyBorder="1" applyAlignment="1">
      <alignment vertical="center"/>
    </xf>
    <xf numFmtId="0" fontId="77" fillId="0" borderId="63" xfId="18" applyFont="1" applyFill="1" applyBorder="1" applyAlignment="1">
      <alignment horizontal="center" vertical="center"/>
    </xf>
    <xf numFmtId="0" fontId="77" fillId="0" borderId="113" xfId="18" applyFont="1" applyFill="1" applyBorder="1" applyAlignment="1">
      <alignment horizontal="center" vertical="center"/>
    </xf>
    <xf numFmtId="0" fontId="77" fillId="0" borderId="114" xfId="18" applyFont="1" applyFill="1" applyBorder="1" applyAlignment="1">
      <alignment horizontal="center" vertical="center"/>
    </xf>
    <xf numFmtId="0" fontId="77" fillId="0" borderId="64" xfId="18" applyFont="1" applyFill="1" applyBorder="1" applyAlignment="1">
      <alignment horizontal="center" vertical="center"/>
    </xf>
    <xf numFmtId="0" fontId="77" fillId="0" borderId="0" xfId="18" applyFont="1" applyFill="1" applyAlignment="1">
      <alignment vertical="center" wrapText="1"/>
    </xf>
    <xf numFmtId="0" fontId="78" fillId="0" borderId="43" xfId="18" applyFont="1" applyFill="1" applyBorder="1" applyAlignment="1">
      <alignment horizontal="center" wrapText="1"/>
    </xf>
    <xf numFmtId="0" fontId="78" fillId="0" borderId="67" xfId="18" applyFont="1" applyFill="1" applyBorder="1" applyAlignment="1">
      <alignment horizontal="center" vertical="center" wrapText="1"/>
    </xf>
    <xf numFmtId="171" fontId="108" fillId="0" borderId="67" xfId="18" applyNumberFormat="1" applyFont="1" applyFill="1" applyBorder="1" applyAlignment="1">
      <alignment horizontal="right" vertical="center"/>
    </xf>
    <xf numFmtId="171" fontId="76" fillId="0" borderId="67" xfId="18" applyNumberFormat="1" applyFont="1" applyFill="1" applyBorder="1" applyAlignment="1">
      <alignment horizontal="right" vertical="center"/>
    </xf>
    <xf numFmtId="0" fontId="78" fillId="0" borderId="0" xfId="18" applyFont="1" applyFill="1" applyAlignment="1">
      <alignment vertical="center" wrapText="1"/>
    </xf>
    <xf numFmtId="0" fontId="78" fillId="0" borderId="70" xfId="18" applyFont="1" applyFill="1" applyBorder="1" applyAlignment="1">
      <alignment horizontal="left" vertical="top" wrapText="1"/>
    </xf>
    <xf numFmtId="0" fontId="78" fillId="0" borderId="87" xfId="18" applyFont="1" applyFill="1" applyBorder="1" applyAlignment="1">
      <alignment horizontal="left" vertical="top" wrapText="1"/>
    </xf>
    <xf numFmtId="0" fontId="77" fillId="0" borderId="0" xfId="18" applyFont="1" applyFill="1" applyAlignment="1">
      <alignment vertical="center"/>
    </xf>
    <xf numFmtId="0" fontId="109" fillId="0" borderId="66" xfId="18" applyFont="1" applyFill="1" applyBorder="1" applyAlignment="1">
      <alignment horizontal="left" vertical="top" wrapText="1"/>
    </xf>
    <xf numFmtId="0" fontId="78" fillId="0" borderId="0" xfId="18" applyFont="1" applyFill="1" applyAlignment="1">
      <alignment vertical="center"/>
    </xf>
    <xf numFmtId="0" fontId="77" fillId="0" borderId="66" xfId="18" quotePrefix="1" applyFont="1" applyFill="1" applyBorder="1" applyAlignment="1">
      <alignment horizontal="left" vertical="top" wrapText="1"/>
    </xf>
    <xf numFmtId="0" fontId="78" fillId="0" borderId="66" xfId="18" quotePrefix="1" applyFont="1" applyFill="1" applyBorder="1" applyAlignment="1">
      <alignment horizontal="left" vertical="top" wrapText="1"/>
    </xf>
    <xf numFmtId="0" fontId="77" fillId="0" borderId="70" xfId="18" applyFont="1" applyFill="1" applyBorder="1" applyAlignment="1">
      <alignment horizontal="left" vertical="top" wrapText="1"/>
    </xf>
    <xf numFmtId="0" fontId="77" fillId="0" borderId="87" xfId="18" applyFont="1" applyFill="1" applyBorder="1" applyAlignment="1">
      <alignment horizontal="left" vertical="top" wrapText="1"/>
    </xf>
    <xf numFmtId="0" fontId="77" fillId="0" borderId="117" xfId="18" quotePrefix="1" applyFont="1" applyFill="1" applyBorder="1" applyAlignment="1">
      <alignment horizontal="left" vertical="top" wrapText="1"/>
    </xf>
    <xf numFmtId="0" fontId="77" fillId="0" borderId="86" xfId="18" quotePrefix="1" applyFont="1" applyFill="1" applyBorder="1" applyAlignment="1">
      <alignment horizontal="left" vertical="top" wrapText="1"/>
    </xf>
    <xf numFmtId="0" fontId="78" fillId="0" borderId="77" xfId="18" applyFont="1" applyFill="1" applyBorder="1" applyAlignment="1">
      <alignment horizontal="left" vertical="top" wrapText="1"/>
    </xf>
    <xf numFmtId="0" fontId="77" fillId="0" borderId="120" xfId="18" applyFont="1" applyFill="1" applyBorder="1" applyAlignment="1">
      <alignment horizontal="left" vertical="top" wrapText="1"/>
    </xf>
    <xf numFmtId="0" fontId="77" fillId="0" borderId="121" xfId="18" applyFont="1" applyFill="1" applyBorder="1" applyAlignment="1">
      <alignment horizontal="left" vertical="top" wrapText="1"/>
    </xf>
    <xf numFmtId="49" fontId="78" fillId="0" borderId="90" xfId="18" applyNumberFormat="1" applyFont="1" applyFill="1" applyBorder="1" applyAlignment="1">
      <alignment horizontal="center" vertical="top"/>
    </xf>
    <xf numFmtId="49" fontId="77" fillId="0" borderId="90" xfId="18" applyNumberFormat="1" applyFont="1" applyFill="1" applyBorder="1" applyAlignment="1">
      <alignment horizontal="center" vertical="top"/>
    </xf>
    <xf numFmtId="0" fontId="77" fillId="0" borderId="103" xfId="18" applyFont="1" applyFill="1" applyBorder="1" applyAlignment="1">
      <alignment horizontal="right" vertical="top" wrapText="1"/>
    </xf>
    <xf numFmtId="0" fontId="78" fillId="0" borderId="120" xfId="18" applyFont="1" applyFill="1" applyBorder="1" applyAlignment="1">
      <alignment horizontal="center" vertical="center" wrapText="1"/>
    </xf>
    <xf numFmtId="0" fontId="78" fillId="0" borderId="79" xfId="18" applyFont="1" applyFill="1" applyBorder="1" applyAlignment="1">
      <alignment horizontal="center" vertical="center" wrapText="1"/>
    </xf>
    <xf numFmtId="0" fontId="78" fillId="0" borderId="120" xfId="18" applyFont="1" applyFill="1" applyBorder="1" applyAlignment="1">
      <alignment horizontal="left" vertical="top" wrapText="1"/>
    </xf>
    <xf numFmtId="0" fontId="77" fillId="4" borderId="120" xfId="18" applyFont="1" applyFill="1" applyBorder="1" applyAlignment="1">
      <alignment horizontal="left" vertical="top" wrapText="1"/>
    </xf>
    <xf numFmtId="0" fontId="77" fillId="4" borderId="87" xfId="18" applyFont="1" applyFill="1" applyBorder="1" applyAlignment="1">
      <alignment horizontal="left" vertical="top" wrapText="1"/>
    </xf>
    <xf numFmtId="171" fontId="108" fillId="0" borderId="120" xfId="18" applyNumberFormat="1" applyFont="1" applyFill="1" applyBorder="1" applyAlignment="1">
      <alignment horizontal="right" vertical="center"/>
    </xf>
    <xf numFmtId="49" fontId="77" fillId="0" borderId="101" xfId="18" applyNumberFormat="1" applyFont="1" applyFill="1" applyBorder="1" applyAlignment="1">
      <alignment horizontal="center" vertical="top"/>
    </xf>
    <xf numFmtId="0" fontId="79" fillId="0" borderId="91" xfId="18" applyFont="1" applyFill="1" applyBorder="1" applyAlignment="1">
      <alignment horizontal="center" wrapText="1"/>
    </xf>
    <xf numFmtId="2" fontId="78" fillId="0" borderId="90" xfId="18" applyNumberFormat="1" applyFont="1" applyFill="1" applyBorder="1" applyAlignment="1">
      <alignment horizontal="center" vertical="top"/>
    </xf>
    <xf numFmtId="49" fontId="77" fillId="0" borderId="86" xfId="18" applyNumberFormat="1" applyFont="1" applyFill="1" applyBorder="1" applyAlignment="1">
      <alignment horizontal="center" vertical="top"/>
    </xf>
    <xf numFmtId="49" fontId="78" fillId="0" borderId="86" xfId="18" applyNumberFormat="1" applyFont="1" applyFill="1" applyBorder="1" applyAlignment="1">
      <alignment horizontal="center" vertical="top"/>
    </xf>
    <xf numFmtId="49" fontId="78" fillId="0" borderId="101" xfId="18" applyNumberFormat="1" applyFont="1" applyFill="1" applyBorder="1" applyAlignment="1">
      <alignment horizontal="center" vertical="top"/>
    </xf>
    <xf numFmtId="0" fontId="77" fillId="0" borderId="43" xfId="18" applyFont="1" applyFill="1" applyBorder="1" applyAlignment="1">
      <alignment horizontal="left" vertical="top" wrapText="1"/>
    </xf>
    <xf numFmtId="0" fontId="77" fillId="0" borderId="115" xfId="18" applyFont="1" applyFill="1" applyBorder="1" applyAlignment="1">
      <alignment horizontal="center" vertical="center"/>
    </xf>
    <xf numFmtId="0" fontId="30" fillId="0" borderId="43" xfId="8" applyFont="1" applyFill="1" applyBorder="1" applyAlignment="1">
      <alignment horizontal="left" vertical="center"/>
    </xf>
    <xf numFmtId="0" fontId="76" fillId="0" borderId="43" xfId="8" applyFont="1" applyFill="1" applyBorder="1" applyAlignment="1">
      <alignment horizontal="left" vertical="center"/>
    </xf>
    <xf numFmtId="0" fontId="77" fillId="0" borderId="66" xfId="18" applyFont="1" applyFill="1" applyBorder="1" applyAlignment="1">
      <alignment vertical="top" wrapText="1"/>
    </xf>
    <xf numFmtId="0" fontId="78" fillId="0" borderId="66" xfId="18" applyFont="1" applyFill="1" applyBorder="1" applyAlignment="1">
      <alignment vertical="top" wrapText="1"/>
    </xf>
    <xf numFmtId="49" fontId="78" fillId="0" borderId="0" xfId="18" applyNumberFormat="1" applyFont="1" applyFill="1" applyBorder="1" applyAlignment="1">
      <alignment horizontal="center" vertical="top"/>
    </xf>
    <xf numFmtId="0" fontId="77" fillId="0" borderId="97" xfId="18" applyFont="1" applyFill="1" applyBorder="1" applyAlignment="1">
      <alignment horizontal="left" vertical="top" wrapText="1"/>
    </xf>
    <xf numFmtId="0" fontId="77" fillId="0" borderId="0" xfId="18" applyFont="1" applyFill="1" applyBorder="1" applyAlignment="1">
      <alignment vertical="center" wrapText="1"/>
    </xf>
    <xf numFmtId="0" fontId="30" fillId="0" borderId="0" xfId="8" applyFill="1" applyAlignment="1">
      <alignment vertical="center"/>
    </xf>
    <xf numFmtId="0" fontId="30" fillId="0" borderId="0" xfId="8" applyFill="1" applyBorder="1" applyAlignment="1">
      <alignment vertical="center"/>
    </xf>
    <xf numFmtId="0" fontId="61" fillId="0" borderId="92" xfId="8" applyFont="1" applyFill="1" applyBorder="1" applyAlignment="1">
      <alignment vertical="center"/>
    </xf>
    <xf numFmtId="0" fontId="30" fillId="0" borderId="93" xfId="8" applyFill="1" applyBorder="1" applyAlignment="1">
      <alignment vertical="center"/>
    </xf>
    <xf numFmtId="0" fontId="78" fillId="0" borderId="91" xfId="18" applyFont="1" applyFill="1" applyBorder="1" applyAlignment="1">
      <alignment horizontal="center" vertical="center" wrapText="1"/>
    </xf>
    <xf numFmtId="171" fontId="108" fillId="0" borderId="43" xfId="18" applyNumberFormat="1" applyFont="1" applyFill="1" applyBorder="1" applyAlignment="1">
      <alignment horizontal="right" vertical="center"/>
    </xf>
    <xf numFmtId="0" fontId="79" fillId="0" borderId="43" xfId="18" applyFont="1" applyFill="1" applyBorder="1" applyAlignment="1">
      <alignment horizontal="center" vertical="center" wrapText="1"/>
    </xf>
    <xf numFmtId="0" fontId="78" fillId="0" borderId="43" xfId="18" applyFont="1" applyFill="1" applyBorder="1" applyAlignment="1">
      <alignment horizontal="center" vertical="center" wrapText="1"/>
    </xf>
    <xf numFmtId="171" fontId="76" fillId="0" borderId="43" xfId="18" applyNumberFormat="1" applyFont="1" applyFill="1" applyBorder="1" applyAlignment="1">
      <alignment horizontal="right" vertical="center"/>
    </xf>
    <xf numFmtId="0" fontId="79" fillId="0" borderId="66" xfId="18" applyFont="1" applyFill="1" applyBorder="1" applyAlignment="1">
      <alignment horizontal="center" vertical="center" wrapText="1"/>
    </xf>
    <xf numFmtId="171" fontId="108" fillId="0" borderId="104" xfId="18" applyNumberFormat="1" applyFont="1" applyFill="1" applyBorder="1" applyAlignment="1">
      <alignment horizontal="right" vertical="center"/>
    </xf>
    <xf numFmtId="49" fontId="77" fillId="0" borderId="71" xfId="18" applyNumberFormat="1" applyFont="1" applyFill="1" applyBorder="1" applyAlignment="1">
      <alignment horizontal="center" vertical="top"/>
    </xf>
    <xf numFmtId="49" fontId="78" fillId="0" borderId="71" xfId="18" applyNumberFormat="1" applyFont="1" applyFill="1" applyBorder="1" applyAlignment="1">
      <alignment horizontal="center" vertical="top"/>
    </xf>
    <xf numFmtId="171" fontId="76" fillId="0" borderId="101" xfId="18" applyNumberFormat="1" applyFont="1" applyFill="1" applyBorder="1" applyAlignment="1">
      <alignment horizontal="right" vertical="center"/>
    </xf>
    <xf numFmtId="0" fontId="33" fillId="0" borderId="99" xfId="8" applyFont="1" applyBorder="1" applyAlignment="1">
      <alignment horizontal="center" vertical="top"/>
    </xf>
    <xf numFmtId="0" fontId="30" fillId="0" borderId="0" xfId="8" applyFill="1" applyAlignment="1">
      <alignment vertical="center"/>
    </xf>
    <xf numFmtId="0" fontId="30" fillId="0" borderId="0" xfId="8" applyFill="1" applyBorder="1" applyAlignment="1">
      <alignment vertical="center"/>
    </xf>
    <xf numFmtId="0" fontId="61" fillId="0" borderId="0" xfId="8" applyFont="1" applyFill="1" applyBorder="1" applyAlignment="1">
      <alignment vertical="center"/>
    </xf>
    <xf numFmtId="0" fontId="67" fillId="0" borderId="94" xfId="8" applyFont="1" applyFill="1" applyBorder="1" applyAlignment="1">
      <alignment horizontal="left" vertical="center"/>
    </xf>
    <xf numFmtId="0" fontId="64" fillId="0" borderId="97" xfId="8" applyFont="1" applyFill="1" applyBorder="1" applyAlignment="1">
      <alignment horizontal="left"/>
    </xf>
    <xf numFmtId="0" fontId="64" fillId="0" borderId="106" xfId="8" applyFont="1" applyFill="1" applyBorder="1" applyAlignment="1">
      <alignment horizontal="left" vertical="center"/>
    </xf>
    <xf numFmtId="0" fontId="78" fillId="0" borderId="86" xfId="18" applyFont="1" applyFill="1" applyBorder="1" applyAlignment="1">
      <alignment horizontal="center" vertical="center" wrapText="1"/>
    </xf>
    <xf numFmtId="0" fontId="78" fillId="0" borderId="101" xfId="18" applyFont="1" applyFill="1" applyBorder="1" applyAlignment="1">
      <alignment horizontal="center" vertical="center" wrapText="1"/>
    </xf>
    <xf numFmtId="0" fontId="78" fillId="0" borderId="87" xfId="18" applyFont="1" applyFill="1" applyBorder="1" applyAlignment="1">
      <alignment horizontal="center" vertical="center" wrapText="1"/>
    </xf>
    <xf numFmtId="171" fontId="76" fillId="0" borderId="91" xfId="18" applyNumberFormat="1" applyFont="1" applyFill="1" applyBorder="1" applyAlignment="1">
      <alignment horizontal="right" vertical="center"/>
    </xf>
    <xf numFmtId="0" fontId="78" fillId="0" borderId="91" xfId="18" applyFont="1" applyFill="1" applyBorder="1" applyAlignment="1">
      <alignment horizontal="center" vertical="center" wrapText="1"/>
    </xf>
    <xf numFmtId="171" fontId="108" fillId="0" borderId="91" xfId="18" applyNumberFormat="1" applyFont="1" applyFill="1" applyBorder="1" applyAlignment="1">
      <alignment horizontal="right" vertical="center"/>
    </xf>
    <xf numFmtId="171" fontId="108" fillId="0" borderId="104" xfId="18" applyNumberFormat="1" applyFont="1" applyFill="1" applyBorder="1" applyAlignment="1">
      <alignment horizontal="right" vertical="center"/>
    </xf>
    <xf numFmtId="0" fontId="77" fillId="0" borderId="66" xfId="18" applyFont="1" applyFill="1" applyBorder="1" applyAlignment="1">
      <alignment horizontal="right" vertical="top" wrapText="1"/>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71" xfId="18" applyNumberFormat="1" applyFont="1" applyFill="1" applyBorder="1" applyAlignment="1">
      <alignment horizontal="center" vertical="top"/>
    </xf>
    <xf numFmtId="171" fontId="76" fillId="0" borderId="43" xfId="18" applyNumberFormat="1" applyFont="1" applyFill="1" applyBorder="1" applyAlignment="1">
      <alignment horizontal="right" vertical="center"/>
    </xf>
    <xf numFmtId="171" fontId="76" fillId="0" borderId="90" xfId="18" applyNumberFormat="1" applyFont="1" applyFill="1" applyBorder="1" applyAlignment="1">
      <alignment horizontal="right" vertical="center"/>
    </xf>
    <xf numFmtId="0" fontId="78" fillId="0" borderId="66" xfId="18" applyFont="1" applyFill="1" applyBorder="1" applyAlignment="1">
      <alignment horizontal="right" vertical="top" wrapText="1"/>
    </xf>
    <xf numFmtId="0" fontId="78" fillId="0" borderId="117" xfId="18" applyFont="1" applyFill="1" applyBorder="1" applyAlignment="1">
      <alignment horizontal="left" vertical="top" wrapText="1"/>
    </xf>
    <xf numFmtId="0" fontId="78" fillId="0" borderId="86" xfId="18" applyFont="1" applyFill="1" applyBorder="1" applyAlignment="1">
      <alignment horizontal="left" vertical="top" wrapText="1"/>
    </xf>
    <xf numFmtId="49" fontId="78" fillId="0" borderId="71" xfId="18" applyNumberFormat="1" applyFont="1" applyFill="1" applyBorder="1" applyAlignment="1">
      <alignment horizontal="center" vertical="top"/>
    </xf>
    <xf numFmtId="171" fontId="108" fillId="0" borderId="43" xfId="18" applyNumberFormat="1" applyFont="1" applyFill="1" applyBorder="1" applyAlignment="1">
      <alignment horizontal="right" vertical="center"/>
    </xf>
    <xf numFmtId="171" fontId="108" fillId="0" borderId="90" xfId="18" applyNumberFormat="1" applyFont="1" applyFill="1" applyBorder="1" applyAlignment="1">
      <alignment horizontal="right" vertical="center"/>
    </xf>
    <xf numFmtId="171" fontId="76" fillId="0" borderId="101" xfId="18" applyNumberFormat="1" applyFont="1" applyFill="1" applyBorder="1" applyAlignment="1">
      <alignment horizontal="right" vertical="center"/>
    </xf>
    <xf numFmtId="0" fontId="79" fillId="0" borderId="66" xfId="18" applyFont="1" applyFill="1" applyBorder="1" applyAlignment="1">
      <alignment horizontal="center" vertical="center" wrapText="1"/>
    </xf>
    <xf numFmtId="0" fontId="79" fillId="0" borderId="43" xfId="18" applyFont="1" applyFill="1" applyBorder="1" applyAlignment="1">
      <alignment horizontal="center" vertical="center" wrapText="1"/>
    </xf>
    <xf numFmtId="0" fontId="78" fillId="0" borderId="77" xfId="18" applyFont="1" applyFill="1" applyBorder="1" applyAlignment="1">
      <alignment horizontal="center" vertical="center" wrapText="1"/>
    </xf>
    <xf numFmtId="0" fontId="78" fillId="0" borderId="70" xfId="18" applyFont="1" applyFill="1" applyBorder="1" applyAlignment="1">
      <alignment horizontal="right" vertical="top" wrapText="1"/>
    </xf>
    <xf numFmtId="0" fontId="78" fillId="0" borderId="87" xfId="18" applyFont="1" applyFill="1" applyBorder="1" applyAlignment="1">
      <alignment horizontal="left" vertical="top" wrapText="1"/>
    </xf>
    <xf numFmtId="0" fontId="30" fillId="0" borderId="0" xfId="8" applyFill="1" applyBorder="1" applyAlignment="1">
      <alignment vertical="center"/>
    </xf>
    <xf numFmtId="0" fontId="61" fillId="0" borderId="92" xfId="8" applyFont="1" applyFill="1" applyBorder="1" applyAlignment="1">
      <alignment vertical="center"/>
    </xf>
    <xf numFmtId="0" fontId="76" fillId="0" borderId="89" xfId="8" applyFont="1" applyFill="1" applyBorder="1" applyAlignment="1">
      <alignment horizontal="left" vertical="center"/>
    </xf>
    <xf numFmtId="0" fontId="30" fillId="0" borderId="93" xfId="8" applyFill="1" applyBorder="1" applyAlignment="1">
      <alignment vertical="center"/>
    </xf>
    <xf numFmtId="0" fontId="78" fillId="0" borderId="106" xfId="18" applyFont="1" applyFill="1" applyBorder="1" applyAlignment="1">
      <alignment horizontal="center" vertical="center" wrapText="1"/>
    </xf>
    <xf numFmtId="0" fontId="30" fillId="7" borderId="0" xfId="8" applyFill="1" applyAlignment="1">
      <alignment vertical="center"/>
    </xf>
    <xf numFmtId="0" fontId="64" fillId="7" borderId="0" xfId="8" applyFont="1" applyFill="1" applyBorder="1" applyAlignment="1">
      <alignment horizontal="left"/>
    </xf>
    <xf numFmtId="0" fontId="64" fillId="7" borderId="95" xfId="8" applyFont="1" applyFill="1" applyBorder="1" applyAlignment="1">
      <alignment horizontal="left" vertical="center"/>
    </xf>
    <xf numFmtId="0" fontId="67" fillId="7" borderId="95" xfId="8" applyFont="1" applyFill="1" applyBorder="1" applyAlignment="1">
      <alignment horizontal="left" vertical="center"/>
    </xf>
    <xf numFmtId="0" fontId="68" fillId="7" borderId="95" xfId="8" applyFont="1" applyFill="1" applyBorder="1" applyAlignment="1">
      <alignment horizontal="left" vertical="center"/>
    </xf>
    <xf numFmtId="0" fontId="67" fillId="7" borderId="96" xfId="8" applyFont="1" applyFill="1" applyBorder="1" applyAlignment="1">
      <alignment horizontal="left" vertical="center"/>
    </xf>
    <xf numFmtId="0" fontId="64" fillId="7" borderId="94" xfId="8" applyFont="1" applyFill="1" applyBorder="1" applyAlignment="1">
      <alignment horizontal="left" vertical="center"/>
    </xf>
    <xf numFmtId="0" fontId="68" fillId="7" borderId="0" xfId="8" applyFont="1" applyFill="1" applyBorder="1" applyAlignment="1">
      <alignment horizontal="left"/>
    </xf>
    <xf numFmtId="0" fontId="67" fillId="7" borderId="0" xfId="8" applyFont="1" applyFill="1" applyBorder="1" applyAlignment="1">
      <alignment horizontal="left" vertical="center"/>
    </xf>
    <xf numFmtId="0" fontId="68" fillId="7" borderId="0" xfId="8" applyFont="1" applyFill="1" applyBorder="1" applyAlignment="1">
      <alignment horizontal="left" vertical="center"/>
    </xf>
    <xf numFmtId="0" fontId="70" fillId="7" borderId="0" xfId="8" applyFont="1" applyFill="1" applyBorder="1" applyAlignment="1">
      <alignment horizontal="center" vertical="center"/>
    </xf>
    <xf numFmtId="0" fontId="95" fillId="7" borderId="99" xfId="8" applyFont="1" applyFill="1" applyBorder="1" applyAlignment="1">
      <alignment horizontal="left"/>
    </xf>
    <xf numFmtId="0" fontId="67" fillId="7" borderId="99" xfId="8" applyFont="1" applyFill="1" applyBorder="1" applyAlignment="1">
      <alignment horizontal="left" vertical="center"/>
    </xf>
    <xf numFmtId="0" fontId="68" fillId="7" borderId="99" xfId="8" applyFont="1" applyFill="1" applyBorder="1" applyAlignment="1">
      <alignment horizontal="left" vertical="center"/>
    </xf>
    <xf numFmtId="0" fontId="64" fillId="7" borderId="97" xfId="8" applyFont="1" applyFill="1" applyBorder="1" applyAlignment="1">
      <alignment vertical="center"/>
    </xf>
    <xf numFmtId="0" fontId="68" fillId="7" borderId="0" xfId="8" applyFont="1" applyFill="1" applyBorder="1" applyAlignment="1">
      <alignment horizontal="center" vertical="center"/>
    </xf>
    <xf numFmtId="0" fontId="74" fillId="0" borderId="97" xfId="8" applyFont="1" applyFill="1" applyBorder="1" applyAlignment="1">
      <alignment horizontal="left" vertical="center"/>
    </xf>
    <xf numFmtId="0" fontId="33" fillId="0" borderId="99" xfId="8" applyFont="1" applyFill="1" applyBorder="1" applyAlignment="1">
      <alignment horizontal="center" vertical="top"/>
    </xf>
    <xf numFmtId="0" fontId="27" fillId="7" borderId="65" xfId="8" applyFont="1" applyFill="1" applyBorder="1" applyAlignment="1" applyProtection="1">
      <alignment horizontal="center" wrapText="1"/>
      <protection locked="0"/>
    </xf>
    <xf numFmtId="0" fontId="30" fillId="0" borderId="92" xfId="8" applyFill="1" applyBorder="1" applyAlignment="1">
      <alignment vertical="center"/>
    </xf>
    <xf numFmtId="0" fontId="61" fillId="0" borderId="29" xfId="8" applyFont="1" applyFill="1" applyBorder="1" applyAlignment="1">
      <alignment horizontal="left" vertical="center"/>
    </xf>
    <xf numFmtId="0" fontId="68" fillId="0" borderId="97" xfId="8" applyFont="1" applyFill="1" applyBorder="1" applyAlignment="1">
      <alignment horizontal="left" vertical="center"/>
    </xf>
    <xf numFmtId="0" fontId="64" fillId="0" borderId="93" xfId="8" applyFont="1" applyFill="1" applyBorder="1" applyAlignment="1">
      <alignment horizontal="left" vertical="center"/>
    </xf>
    <xf numFmtId="0" fontId="68" fillId="0" borderId="93" xfId="8" applyFont="1" applyFill="1" applyBorder="1" applyAlignment="1">
      <alignment horizontal="left" vertical="center"/>
    </xf>
    <xf numFmtId="0" fontId="61" fillId="7" borderId="0" xfId="8" applyFont="1" applyFill="1" applyBorder="1" applyAlignment="1">
      <alignment vertical="center"/>
    </xf>
    <xf numFmtId="0" fontId="30" fillId="7" borderId="0" xfId="8" applyFill="1" applyBorder="1" applyAlignment="1">
      <alignment vertical="center"/>
    </xf>
    <xf numFmtId="0" fontId="77" fillId="0" borderId="108" xfId="18" applyFont="1" applyFill="1" applyBorder="1" applyAlignment="1">
      <alignment horizontal="left" vertical="top" wrapText="1"/>
    </xf>
    <xf numFmtId="171" fontId="76" fillId="0" borderId="111" xfId="18" applyNumberFormat="1" applyFont="1" applyFill="1" applyBorder="1" applyAlignment="1">
      <alignment horizontal="right" vertical="center"/>
    </xf>
    <xf numFmtId="0" fontId="76" fillId="0" borderId="67" xfId="18" applyFont="1" applyFill="1" applyBorder="1" applyAlignment="1">
      <alignment horizontal="right" vertical="center" wrapText="1"/>
    </xf>
    <xf numFmtId="171" fontId="76" fillId="0" borderId="75" xfId="18" applyNumberFormat="1" applyFont="1" applyFill="1" applyBorder="1" applyAlignment="1">
      <alignment horizontal="right" vertical="center"/>
    </xf>
    <xf numFmtId="0" fontId="78" fillId="0" borderId="108" xfId="18" applyFont="1" applyFill="1" applyBorder="1" applyAlignment="1">
      <alignment horizontal="left" vertical="top" wrapText="1"/>
    </xf>
    <xf numFmtId="0" fontId="60" fillId="0" borderId="0" xfId="18" quotePrefix="1" applyFont="1" applyFill="1" applyBorder="1" applyAlignment="1">
      <alignment horizontal="left" vertical="center"/>
    </xf>
    <xf numFmtId="0" fontId="78" fillId="0" borderId="95" xfId="18" applyFont="1" applyFill="1" applyBorder="1" applyAlignment="1">
      <alignment horizontal="center" vertical="center" wrapText="1"/>
    </xf>
    <xf numFmtId="0" fontId="78" fillId="0" borderId="105" xfId="18" applyFont="1" applyFill="1" applyBorder="1" applyAlignment="1">
      <alignment horizontal="center" vertical="center" wrapText="1"/>
    </xf>
    <xf numFmtId="0" fontId="77" fillId="0" borderId="107" xfId="18" applyFont="1" applyFill="1" applyBorder="1" applyAlignment="1">
      <alignment horizontal="left" vertical="top" wrapText="1"/>
    </xf>
    <xf numFmtId="0" fontId="77" fillId="0" borderId="121" xfId="18" applyFont="1" applyFill="1" applyBorder="1" applyAlignment="1">
      <alignment horizontal="right" vertical="top" wrapText="1"/>
    </xf>
    <xf numFmtId="0" fontId="79" fillId="0" borderId="63" xfId="18" applyFont="1" applyFill="1" applyBorder="1" applyAlignment="1">
      <alignment horizontal="center" wrapText="1"/>
    </xf>
    <xf numFmtId="0" fontId="79" fillId="0" borderId="113" xfId="18" applyFont="1" applyFill="1" applyBorder="1" applyAlignment="1">
      <alignment horizontal="center" wrapText="1"/>
    </xf>
    <xf numFmtId="0" fontId="79" fillId="0" borderId="114" xfId="18" applyFont="1" applyFill="1" applyBorder="1" applyAlignment="1">
      <alignment horizontal="center" wrapText="1"/>
    </xf>
    <xf numFmtId="0" fontId="78" fillId="0" borderId="74" xfId="18" applyFont="1" applyFill="1" applyBorder="1" applyAlignment="1">
      <alignment horizontal="left" vertical="top"/>
    </xf>
    <xf numFmtId="49" fontId="77" fillId="0" borderId="110" xfId="18" applyNumberFormat="1" applyFont="1" applyFill="1" applyBorder="1" applyAlignment="1">
      <alignment horizontal="center" vertical="top"/>
    </xf>
    <xf numFmtId="49" fontId="77" fillId="0" borderId="137" xfId="18" applyNumberFormat="1" applyFont="1" applyFill="1" applyBorder="1" applyAlignment="1">
      <alignment horizontal="center" vertical="top"/>
    </xf>
    <xf numFmtId="0" fontId="77" fillId="0" borderId="74" xfId="18" applyFont="1" applyFill="1" applyBorder="1" applyAlignment="1">
      <alignment horizontal="left" vertical="top" wrapText="1"/>
    </xf>
    <xf numFmtId="0" fontId="77" fillId="0" borderId="74" xfId="18" applyFont="1" applyFill="1" applyBorder="1" applyAlignment="1">
      <alignment horizontal="right" vertical="top" wrapText="1"/>
    </xf>
    <xf numFmtId="0" fontId="78" fillId="0" borderId="74" xfId="18" applyFont="1" applyFill="1" applyBorder="1" applyAlignment="1">
      <alignment horizontal="left" vertical="top" wrapText="1"/>
    </xf>
    <xf numFmtId="49" fontId="78" fillId="0" borderId="75" xfId="18" applyNumberFormat="1" applyFont="1" applyFill="1" applyBorder="1" applyAlignment="1">
      <alignment horizontal="center" vertical="top"/>
    </xf>
    <xf numFmtId="171" fontId="108" fillId="0" borderId="75" xfId="18" applyNumberFormat="1" applyFont="1" applyFill="1" applyBorder="1" applyAlignment="1">
      <alignment horizontal="right" vertical="center"/>
    </xf>
    <xf numFmtId="171" fontId="108" fillId="0" borderId="76" xfId="18" applyNumberFormat="1" applyFont="1" applyFill="1" applyBorder="1" applyAlignment="1">
      <alignment horizontal="right" vertical="center"/>
    </xf>
    <xf numFmtId="171" fontId="76" fillId="0" borderId="111" xfId="18" applyNumberFormat="1" applyFont="1" applyFill="1" applyBorder="1" applyAlignment="1">
      <alignment horizontal="right" vertical="center"/>
    </xf>
    <xf numFmtId="171" fontId="76" fillId="0" borderId="91" xfId="18" applyNumberFormat="1" applyFont="1" applyFill="1" applyBorder="1" applyAlignment="1">
      <alignment horizontal="right" vertical="center"/>
    </xf>
    <xf numFmtId="171" fontId="76" fillId="0" borderId="104" xfId="18" applyNumberFormat="1" applyFont="1" applyFill="1" applyBorder="1" applyAlignment="1">
      <alignment horizontal="right" vertical="center"/>
    </xf>
    <xf numFmtId="0" fontId="78" fillId="0" borderId="106" xfId="18" applyFont="1" applyFill="1" applyBorder="1" applyAlignment="1">
      <alignment horizontal="center" vertical="center" wrapText="1"/>
    </xf>
    <xf numFmtId="0" fontId="78" fillId="0" borderId="86" xfId="18" applyFont="1" applyFill="1" applyBorder="1" applyAlignment="1">
      <alignment horizontal="center" vertical="center" wrapText="1"/>
    </xf>
    <xf numFmtId="0" fontId="78" fillId="0" borderId="66" xfId="18" applyFont="1" applyFill="1" applyBorder="1" applyAlignment="1">
      <alignment horizontal="right" vertical="top" wrapText="1"/>
    </xf>
    <xf numFmtId="171" fontId="76" fillId="0" borderId="43" xfId="18" applyNumberFormat="1" applyFont="1" applyFill="1" applyBorder="1" applyAlignment="1">
      <alignment horizontal="right" vertical="center"/>
    </xf>
    <xf numFmtId="171" fontId="76" fillId="0" borderId="90" xfId="18" applyNumberFormat="1" applyFont="1" applyFill="1" applyBorder="1" applyAlignment="1">
      <alignment horizontal="right" vertical="center"/>
    </xf>
    <xf numFmtId="171" fontId="76" fillId="0" borderId="75" xfId="18" applyNumberFormat="1" applyFont="1" applyFill="1" applyBorder="1" applyAlignment="1">
      <alignment horizontal="right" vertical="center"/>
    </xf>
    <xf numFmtId="171" fontId="108" fillId="0" borderId="43" xfId="18" applyNumberFormat="1" applyFont="1" applyFill="1" applyBorder="1" applyAlignment="1">
      <alignment horizontal="right" vertical="center"/>
    </xf>
    <xf numFmtId="171" fontId="108" fillId="0" borderId="90" xfId="18" applyNumberFormat="1" applyFont="1" applyFill="1" applyBorder="1" applyAlignment="1">
      <alignment horizontal="right" vertical="center"/>
    </xf>
    <xf numFmtId="171" fontId="108" fillId="0" borderId="91" xfId="18" applyNumberFormat="1" applyFont="1" applyFill="1" applyBorder="1" applyAlignment="1">
      <alignment horizontal="right" vertical="center"/>
    </xf>
    <xf numFmtId="171" fontId="108" fillId="0" borderId="104" xfId="18" applyNumberFormat="1" applyFont="1" applyFill="1" applyBorder="1" applyAlignment="1">
      <alignment horizontal="right" vertical="center"/>
    </xf>
    <xf numFmtId="0" fontId="78" fillId="0" borderId="43" xfId="18" applyFont="1" applyFill="1" applyBorder="1" applyAlignment="1">
      <alignment horizontal="left" vertical="top" wrapText="1"/>
    </xf>
    <xf numFmtId="0" fontId="77" fillId="0" borderId="66" xfId="18" applyFont="1" applyFill="1" applyBorder="1" applyAlignment="1">
      <alignment horizontal="right" vertical="top" wrapText="1"/>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71" xfId="18" applyNumberFormat="1" applyFont="1" applyFill="1" applyBorder="1" applyAlignment="1">
      <alignment horizontal="center" vertical="top"/>
    </xf>
    <xf numFmtId="0" fontId="78" fillId="0" borderId="117" xfId="18" applyFont="1" applyFill="1" applyBorder="1" applyAlignment="1">
      <alignment horizontal="left" vertical="top" wrapText="1"/>
    </xf>
    <xf numFmtId="0" fontId="78" fillId="0" borderId="86" xfId="18" applyFont="1" applyFill="1" applyBorder="1" applyAlignment="1">
      <alignment horizontal="left" vertical="top" wrapText="1"/>
    </xf>
    <xf numFmtId="49" fontId="78" fillId="0" borderId="71" xfId="18" applyNumberFormat="1" applyFont="1" applyFill="1" applyBorder="1" applyAlignment="1">
      <alignment horizontal="center" vertical="top"/>
    </xf>
    <xf numFmtId="171" fontId="76" fillId="0" borderId="101" xfId="18" applyNumberFormat="1" applyFont="1" applyFill="1" applyBorder="1" applyAlignment="1">
      <alignment horizontal="right" vertical="center"/>
    </xf>
    <xf numFmtId="171" fontId="108" fillId="0" borderId="118" xfId="18" applyNumberFormat="1" applyFont="1" applyFill="1" applyBorder="1" applyAlignment="1">
      <alignment horizontal="right" vertical="center"/>
    </xf>
    <xf numFmtId="0" fontId="77" fillId="0" borderId="74" xfId="18" applyFont="1" applyFill="1" applyBorder="1" applyAlignment="1">
      <alignment horizontal="right" vertical="top" wrapText="1"/>
    </xf>
    <xf numFmtId="0" fontId="77" fillId="0" borderId="108" xfId="18" applyFont="1" applyFill="1" applyBorder="1" applyAlignment="1">
      <alignment horizontal="left" vertical="top" wrapText="1"/>
    </xf>
    <xf numFmtId="0" fontId="78" fillId="0" borderId="120" xfId="18" applyFont="1" applyFill="1" applyBorder="1" applyAlignment="1">
      <alignment horizontal="center" vertical="center" wrapText="1"/>
    </xf>
    <xf numFmtId="0" fontId="77" fillId="4" borderId="117" xfId="18" applyFont="1" applyFill="1" applyBorder="1" applyAlignment="1">
      <alignment horizontal="left" vertical="top" wrapText="1"/>
    </xf>
    <xf numFmtId="0" fontId="77" fillId="4" borderId="86" xfId="18" applyFont="1" applyFill="1" applyBorder="1" applyAlignment="1">
      <alignment horizontal="left" vertical="top" wrapText="1"/>
    </xf>
    <xf numFmtId="0" fontId="78" fillId="0" borderId="70" xfId="18" applyFont="1" applyFill="1" applyBorder="1" applyAlignment="1">
      <alignment horizontal="right" vertical="top" wrapText="1"/>
    </xf>
    <xf numFmtId="0" fontId="77" fillId="0" borderId="70" xfId="18" applyFont="1" applyFill="1" applyBorder="1" applyAlignment="1">
      <alignment horizontal="left" vertical="top" wrapText="1"/>
    </xf>
    <xf numFmtId="0" fontId="78" fillId="0" borderId="70" xfId="18" applyFont="1" applyFill="1" applyBorder="1" applyAlignment="1">
      <alignment horizontal="left" vertical="top" wrapText="1"/>
    </xf>
    <xf numFmtId="0" fontId="78" fillId="0" borderId="66" xfId="18" applyFont="1" applyFill="1" applyBorder="1" applyAlignment="1">
      <alignment horizontal="left" vertical="top" wrapText="1"/>
    </xf>
    <xf numFmtId="0" fontId="78" fillId="0" borderId="43" xfId="8" applyFont="1" applyFill="1" applyBorder="1" applyAlignment="1">
      <alignment horizontal="center" vertical="center" wrapText="1"/>
    </xf>
    <xf numFmtId="0" fontId="79" fillId="0" borderId="66" xfId="8" applyFont="1" applyFill="1" applyBorder="1" applyAlignment="1">
      <alignment horizontal="center" vertical="center" wrapText="1"/>
    </xf>
    <xf numFmtId="0" fontId="79" fillId="0" borderId="43" xfId="8" applyFont="1" applyFill="1" applyBorder="1" applyAlignment="1">
      <alignment horizontal="center" vertical="center" wrapText="1"/>
    </xf>
    <xf numFmtId="0" fontId="78" fillId="0" borderId="91" xfId="18" applyFont="1" applyFill="1" applyBorder="1" applyAlignment="1">
      <alignment horizontal="center" vertical="center" wrapText="1"/>
    </xf>
    <xf numFmtId="0" fontId="76" fillId="0" borderId="89" xfId="8" applyFont="1" applyFill="1" applyBorder="1" applyAlignment="1">
      <alignment horizontal="left" vertical="center"/>
    </xf>
    <xf numFmtId="0" fontId="78" fillId="0" borderId="87" xfId="18" applyFont="1" applyFill="1" applyBorder="1" applyAlignment="1">
      <alignment horizontal="left" vertical="top" wrapText="1"/>
    </xf>
    <xf numFmtId="0" fontId="77" fillId="0" borderId="106" xfId="18" applyFont="1" applyFill="1" applyBorder="1" applyAlignment="1">
      <alignment horizontal="left" vertical="top" wrapText="1"/>
    </xf>
    <xf numFmtId="171" fontId="76" fillId="0" borderId="115" xfId="18" applyNumberFormat="1" applyFont="1" applyFill="1" applyBorder="1" applyAlignment="1">
      <alignment horizontal="right" vertical="center"/>
    </xf>
    <xf numFmtId="0" fontId="76" fillId="0" borderId="65" xfId="18" applyFont="1" applyFill="1" applyBorder="1" applyAlignment="1">
      <alignment horizontal="right" vertical="center" wrapText="1"/>
    </xf>
    <xf numFmtId="171" fontId="108" fillId="0" borderId="13" xfId="18" applyNumberFormat="1" applyFont="1" applyFill="1" applyBorder="1" applyAlignment="1">
      <alignment horizontal="right" vertical="center"/>
    </xf>
    <xf numFmtId="0" fontId="108" fillId="0" borderId="54" xfId="18" applyFont="1" applyFill="1" applyBorder="1" applyAlignment="1">
      <alignment horizontal="right" vertical="center" wrapText="1"/>
    </xf>
    <xf numFmtId="0" fontId="76" fillId="0" borderId="54" xfId="18" applyFont="1" applyFill="1" applyBorder="1" applyAlignment="1">
      <alignment horizontal="right" vertical="center" wrapText="1"/>
    </xf>
    <xf numFmtId="0" fontId="23" fillId="0" borderId="0" xfId="0" applyFont="1" applyAlignment="1">
      <alignment horizontal="left" vertical="center"/>
    </xf>
    <xf numFmtId="0" fontId="8" fillId="0" borderId="0" xfId="0" applyFont="1" applyAlignment="1">
      <alignment horizontal="left" vertical="center"/>
    </xf>
    <xf numFmtId="0" fontId="27" fillId="11" borderId="62" xfId="0" applyFont="1" applyFill="1" applyBorder="1" applyAlignment="1" applyProtection="1">
      <alignment horizontal="left" vertical="top" wrapText="1"/>
    </xf>
    <xf numFmtId="0" fontId="110" fillId="0" borderId="0" xfId="0" applyFont="1" applyAlignment="1">
      <alignment vertical="center"/>
    </xf>
    <xf numFmtId="0" fontId="37" fillId="0" borderId="0" xfId="0" applyFont="1" applyAlignment="1">
      <alignment vertical="center"/>
    </xf>
    <xf numFmtId="0" fontId="111" fillId="0" borderId="0" xfId="0" applyFont="1" applyAlignment="1">
      <alignment vertical="center"/>
    </xf>
    <xf numFmtId="0" fontId="77" fillId="0" borderId="0" xfId="18" applyFont="1" applyFill="1" applyAlignment="1">
      <alignment horizontal="left" vertical="center" wrapText="1"/>
    </xf>
    <xf numFmtId="0" fontId="0" fillId="0" borderId="0" xfId="0" applyAlignment="1">
      <alignment horizontal="justify" vertical="top" wrapText="1"/>
    </xf>
    <xf numFmtId="168" fontId="41" fillId="10" borderId="43" xfId="7" applyNumberFormat="1" applyFont="1" applyFill="1" applyBorder="1" applyAlignment="1">
      <alignment horizontal="right"/>
    </xf>
    <xf numFmtId="0" fontId="31" fillId="12" borderId="62" xfId="2" applyFont="1" applyFill="1" applyBorder="1" applyAlignment="1">
      <alignment vertical="center"/>
    </xf>
    <xf numFmtId="0" fontId="31" fillId="12" borderId="62" xfId="2" applyFont="1" applyFill="1" applyBorder="1" applyAlignment="1">
      <alignment vertical="top"/>
    </xf>
    <xf numFmtId="0" fontId="31" fillId="12" borderId="62" xfId="2" quotePrefix="1" applyFont="1" applyFill="1" applyBorder="1" applyAlignment="1">
      <alignment horizontal="center" vertical="center"/>
    </xf>
    <xf numFmtId="3" fontId="31" fillId="12" borderId="62" xfId="2" applyNumberFormat="1" applyFont="1" applyFill="1" applyBorder="1" applyAlignment="1">
      <alignment vertical="center"/>
    </xf>
    <xf numFmtId="0" fontId="28" fillId="12" borderId="62" xfId="2" applyFont="1" applyFill="1" applyBorder="1" applyAlignment="1">
      <alignment vertical="center"/>
    </xf>
    <xf numFmtId="0" fontId="28" fillId="12" borderId="62" xfId="2" applyFont="1" applyFill="1" applyBorder="1" applyAlignment="1">
      <alignment vertical="top"/>
    </xf>
    <xf numFmtId="0" fontId="28" fillId="12" borderId="62" xfId="2" quotePrefix="1" applyFont="1" applyFill="1" applyBorder="1" applyAlignment="1">
      <alignment horizontal="center" vertical="center"/>
    </xf>
    <xf numFmtId="3" fontId="28" fillId="12" borderId="62" xfId="2" applyNumberFormat="1" applyFont="1" applyFill="1" applyBorder="1" applyAlignment="1">
      <alignment vertical="center"/>
    </xf>
    <xf numFmtId="37" fontId="27" fillId="12" borderId="62" xfId="2" applyNumberFormat="1" applyFont="1" applyFill="1" applyBorder="1" applyAlignment="1" applyProtection="1">
      <alignment vertical="center"/>
    </xf>
    <xf numFmtId="0" fontId="27" fillId="12" borderId="62" xfId="2" applyFont="1" applyFill="1" applyBorder="1" applyAlignment="1" applyProtection="1">
      <alignment horizontal="left" vertical="top"/>
    </xf>
    <xf numFmtId="37" fontId="27" fillId="12" borderId="62" xfId="2" quotePrefix="1" applyNumberFormat="1" applyFont="1" applyFill="1" applyBorder="1" applyAlignment="1" applyProtection="1">
      <alignment horizontal="center" vertical="center"/>
    </xf>
    <xf numFmtId="3" fontId="27" fillId="12" borderId="62" xfId="2" applyNumberFormat="1" applyFont="1" applyFill="1" applyBorder="1" applyAlignment="1" applyProtection="1">
      <alignment vertical="center"/>
    </xf>
    <xf numFmtId="0" fontId="112" fillId="13" borderId="0" xfId="8" applyFont="1" applyFill="1" applyBorder="1" applyAlignment="1">
      <alignment horizontal="left"/>
    </xf>
    <xf numFmtId="0" fontId="22" fillId="0" borderId="0" xfId="0" applyFont="1" applyAlignment="1">
      <alignment horizontal="center"/>
    </xf>
    <xf numFmtId="0" fontId="1" fillId="0" borderId="136" xfId="0" applyFont="1" applyBorder="1" applyAlignment="1"/>
    <xf numFmtId="0" fontId="1" fillId="0" borderId="0" xfId="0" applyFont="1"/>
    <xf numFmtId="0" fontId="102" fillId="0" borderId="0" xfId="0" applyFont="1"/>
    <xf numFmtId="0" fontId="22" fillId="0" borderId="0" xfId="0" applyFont="1"/>
    <xf numFmtId="0" fontId="22" fillId="0" borderId="78" xfId="0" applyFont="1" applyBorder="1" applyAlignment="1">
      <alignment vertical="center"/>
    </xf>
    <xf numFmtId="3" fontId="22" fillId="0" borderId="78" xfId="0" applyNumberFormat="1" applyFont="1" applyBorder="1" applyAlignment="1">
      <alignment vertical="center"/>
    </xf>
    <xf numFmtId="0" fontId="22" fillId="0" borderId="0" xfId="0" applyFont="1" applyAlignment="1">
      <alignment horizontal="center" vertical="center"/>
    </xf>
    <xf numFmtId="3" fontId="22" fillId="0" borderId="117" xfId="0" applyNumberFormat="1" applyFont="1" applyBorder="1"/>
    <xf numFmtId="3" fontId="22" fillId="0" borderId="120" xfId="0" applyNumberFormat="1" applyFont="1" applyBorder="1"/>
    <xf numFmtId="3" fontId="22" fillId="0" borderId="79" xfId="0" applyNumberFormat="1" applyFont="1" applyBorder="1"/>
    <xf numFmtId="0" fontId="22" fillId="0" borderId="79" xfId="0" applyFont="1" applyBorder="1"/>
    <xf numFmtId="3" fontId="22" fillId="0" borderId="77" xfId="0" applyNumberFormat="1" applyFont="1" applyBorder="1"/>
    <xf numFmtId="3" fontId="22" fillId="0" borderId="77" xfId="0" applyNumberFormat="1" applyFont="1" applyFill="1" applyBorder="1"/>
    <xf numFmtId="3" fontId="22" fillId="0" borderId="79" xfId="0" applyNumberFormat="1" applyFont="1" applyFill="1" applyBorder="1"/>
    <xf numFmtId="3" fontId="23" fillId="2" borderId="132" xfId="0" applyNumberFormat="1" applyFont="1" applyFill="1" applyBorder="1" applyAlignment="1">
      <alignment horizontal="right" vertical="center"/>
    </xf>
    <xf numFmtId="0" fontId="22" fillId="0" borderId="37" xfId="0" applyFont="1" applyBorder="1" applyAlignment="1">
      <alignment horizontal="center" vertical="center" wrapText="1"/>
    </xf>
    <xf numFmtId="0" fontId="23" fillId="0" borderId="92" xfId="0" applyFont="1" applyBorder="1" applyAlignment="1">
      <alignment horizontal="left" vertical="center"/>
    </xf>
    <xf numFmtId="0" fontId="23" fillId="0" borderId="93" xfId="0" applyFont="1" applyBorder="1" applyAlignment="1">
      <alignment horizontal="left" vertical="center"/>
    </xf>
    <xf numFmtId="3" fontId="23" fillId="2" borderId="128" xfId="0" applyNumberFormat="1" applyFont="1" applyFill="1" applyBorder="1" applyAlignment="1">
      <alignment horizontal="right" vertical="center" wrapText="1"/>
    </xf>
    <xf numFmtId="3" fontId="23" fillId="2" borderId="131" xfId="0" applyNumberFormat="1" applyFont="1" applyFill="1" applyBorder="1" applyAlignment="1">
      <alignment horizontal="right" vertical="center" wrapText="1"/>
    </xf>
    <xf numFmtId="3" fontId="23" fillId="2" borderId="130" xfId="0" applyNumberFormat="1" applyFont="1" applyFill="1" applyBorder="1" applyAlignment="1">
      <alignment horizontal="right" vertical="center"/>
    </xf>
    <xf numFmtId="0" fontId="102" fillId="0" borderId="0" xfId="0" applyFont="1" applyAlignment="1">
      <alignment horizontal="center"/>
    </xf>
    <xf numFmtId="0" fontId="113" fillId="0" borderId="0" xfId="0" applyFont="1" applyAlignment="1">
      <alignment horizontal="justify" vertical="top" wrapText="1"/>
    </xf>
    <xf numFmtId="0" fontId="114" fillId="0" borderId="0" xfId="0" applyFont="1"/>
    <xf numFmtId="0" fontId="102" fillId="0" borderId="0" xfId="0" applyFont="1" applyAlignment="1"/>
    <xf numFmtId="0" fontId="22" fillId="0" borderId="1" xfId="0" applyFont="1" applyBorder="1" applyAlignment="1">
      <alignment horizontal="center" vertical="center" wrapText="1"/>
    </xf>
    <xf numFmtId="0" fontId="102" fillId="0" borderId="0" xfId="0" applyFont="1" applyAlignment="1">
      <alignment horizontal="center"/>
    </xf>
    <xf numFmtId="0" fontId="22" fillId="0" borderId="0" xfId="0" applyFont="1" applyAlignment="1">
      <alignment horizontal="center"/>
    </xf>
    <xf numFmtId="0" fontId="116" fillId="8" borderId="0" xfId="0" applyFont="1" applyFill="1" applyAlignment="1"/>
    <xf numFmtId="0" fontId="113" fillId="0" borderId="0" xfId="0" applyFont="1" applyAlignment="1">
      <alignment horizontal="left" wrapText="1"/>
    </xf>
    <xf numFmtId="0" fontId="113" fillId="0" borderId="0" xfId="0" applyFont="1" applyAlignment="1">
      <alignment horizontal="left" vertical="top" wrapText="1"/>
    </xf>
    <xf numFmtId="0" fontId="113" fillId="0" borderId="0" xfId="0" applyFont="1"/>
    <xf numFmtId="0" fontId="23" fillId="0" borderId="0" xfId="0" applyFont="1" applyBorder="1" applyAlignment="1">
      <alignment horizontal="left" vertical="center" wrapText="1"/>
    </xf>
    <xf numFmtId="3" fontId="23" fillId="0" borderId="0" xfId="0" applyNumberFormat="1" applyFont="1" applyBorder="1" applyAlignment="1">
      <alignment horizontal="right" vertical="center"/>
    </xf>
    <xf numFmtId="0" fontId="114" fillId="0" borderId="0" xfId="0" applyFont="1" applyFill="1"/>
    <xf numFmtId="0" fontId="113" fillId="0" borderId="0" xfId="0" applyFont="1" applyFill="1" applyAlignment="1">
      <alignment horizontal="justify" vertical="top" wrapText="1"/>
    </xf>
    <xf numFmtId="0" fontId="117" fillId="0" borderId="37" xfId="0" applyFont="1" applyBorder="1" applyAlignment="1">
      <alignment horizontal="center" vertical="center"/>
    </xf>
    <xf numFmtId="0" fontId="117" fillId="0" borderId="37" xfId="0" applyFont="1" applyBorder="1" applyAlignment="1">
      <alignment horizontal="center" vertical="center" wrapText="1"/>
    </xf>
    <xf numFmtId="0" fontId="102" fillId="0" borderId="92" xfId="0" applyFont="1" applyBorder="1" applyAlignment="1">
      <alignment horizontal="left" vertical="center"/>
    </xf>
    <xf numFmtId="0" fontId="102" fillId="0" borderId="93" xfId="0" applyFont="1" applyBorder="1" applyAlignment="1">
      <alignment horizontal="left" vertical="center"/>
    </xf>
    <xf numFmtId="3" fontId="102" fillId="2" borderId="130" xfId="0" applyNumberFormat="1" applyFont="1" applyFill="1" applyBorder="1" applyAlignment="1">
      <alignment horizontal="right" vertical="center"/>
    </xf>
    <xf numFmtId="3" fontId="102" fillId="2" borderId="132" xfId="0" applyNumberFormat="1" applyFont="1" applyFill="1" applyBorder="1" applyAlignment="1">
      <alignment horizontal="right" vertical="center"/>
    </xf>
    <xf numFmtId="3" fontId="102" fillId="2" borderId="131" xfId="0" applyNumberFormat="1" applyFont="1" applyFill="1" applyBorder="1" applyAlignment="1">
      <alignment horizontal="right" vertical="center" wrapText="1"/>
    </xf>
    <xf numFmtId="3" fontId="102" fillId="2" borderId="128" xfId="0" applyNumberFormat="1" applyFont="1" applyFill="1" applyBorder="1" applyAlignment="1">
      <alignment horizontal="right" vertical="center" wrapText="1"/>
    </xf>
    <xf numFmtId="0" fontId="114" fillId="0" borderId="0" xfId="0" applyFont="1" applyAlignment="1">
      <alignment vertical="center"/>
    </xf>
    <xf numFmtId="0" fontId="33" fillId="0" borderId="0" xfId="0" applyFont="1" applyAlignment="1">
      <alignment horizontal="center"/>
    </xf>
    <xf numFmtId="0" fontId="119" fillId="0" borderId="0" xfId="0" applyFont="1"/>
    <xf numFmtId="0" fontId="33" fillId="0" borderId="0" xfId="0" applyFont="1"/>
    <xf numFmtId="0" fontId="31" fillId="0" borderId="1" xfId="0" applyFont="1" applyBorder="1" applyAlignment="1">
      <alignment horizontal="center" vertical="center" wrapText="1"/>
    </xf>
    <xf numFmtId="0" fontId="33" fillId="0" borderId="117" xfId="0" applyFont="1" applyBorder="1"/>
    <xf numFmtId="0" fontId="33" fillId="0" borderId="121" xfId="0" applyFont="1" applyBorder="1"/>
    <xf numFmtId="0" fontId="33" fillId="0" borderId="120" xfId="0" applyFont="1" applyBorder="1"/>
    <xf numFmtId="0" fontId="117" fillId="0" borderId="1" xfId="0" applyFont="1" applyBorder="1" applyAlignment="1">
      <alignment horizontal="center" vertical="center" wrapText="1"/>
    </xf>
    <xf numFmtId="0" fontId="102" fillId="0" borderId="117" xfId="0" applyFont="1" applyBorder="1"/>
    <xf numFmtId="0" fontId="102" fillId="0" borderId="120" xfId="0" applyFont="1" applyBorder="1"/>
    <xf numFmtId="3" fontId="102" fillId="0" borderId="117" xfId="0" applyNumberFormat="1" applyFont="1" applyBorder="1"/>
    <xf numFmtId="3" fontId="102" fillId="0" borderId="120" xfId="0" applyNumberFormat="1" applyFont="1" applyBorder="1"/>
    <xf numFmtId="0" fontId="102" fillId="0" borderId="0" xfId="0" applyFont="1" applyAlignment="1">
      <alignment horizontal="center" wrapText="1"/>
    </xf>
    <xf numFmtId="0" fontId="114" fillId="0" borderId="0" xfId="0" applyFont="1" applyAlignment="1">
      <alignment wrapText="1"/>
    </xf>
    <xf numFmtId="0" fontId="102" fillId="0" borderId="0" xfId="0" applyFont="1" applyAlignment="1">
      <alignment wrapText="1"/>
    </xf>
    <xf numFmtId="0" fontId="102" fillId="0" borderId="77" xfId="0" applyFont="1" applyBorder="1"/>
    <xf numFmtId="0" fontId="102" fillId="0" borderId="0" xfId="0" applyFont="1" applyBorder="1"/>
    <xf numFmtId="3" fontId="102" fillId="0" borderId="79" xfId="0" applyNumberFormat="1" applyFont="1" applyBorder="1"/>
    <xf numFmtId="0" fontId="115" fillId="0" borderId="78" xfId="0" applyFont="1" applyBorder="1"/>
    <xf numFmtId="3" fontId="102" fillId="0" borderId="86" xfId="0" applyNumberFormat="1" applyFont="1" applyBorder="1"/>
    <xf numFmtId="3" fontId="102" fillId="0" borderId="101" xfId="0" applyNumberFormat="1" applyFont="1" applyBorder="1"/>
    <xf numFmtId="3" fontId="102" fillId="0" borderId="87" xfId="0" applyNumberFormat="1" applyFont="1" applyBorder="1"/>
    <xf numFmtId="3" fontId="102" fillId="0" borderId="71" xfId="0" applyNumberFormat="1" applyFont="1" applyBorder="1"/>
    <xf numFmtId="0" fontId="117" fillId="0" borderId="21" xfId="0" applyFont="1" applyBorder="1" applyAlignment="1">
      <alignment horizontal="center" vertical="center" wrapText="1"/>
    </xf>
    <xf numFmtId="0" fontId="102" fillId="0" borderId="121" xfId="0" applyFont="1" applyBorder="1"/>
    <xf numFmtId="0" fontId="115" fillId="0" borderId="118" xfId="0" applyFont="1" applyBorder="1"/>
    <xf numFmtId="0" fontId="117" fillId="0" borderId="12" xfId="0" applyFont="1" applyBorder="1" applyAlignment="1">
      <alignment horizontal="center" vertical="center" wrapText="1"/>
    </xf>
    <xf numFmtId="0" fontId="102" fillId="0" borderId="79" xfId="0" applyFont="1" applyBorder="1"/>
    <xf numFmtId="3" fontId="102" fillId="0" borderId="117" xfId="0" applyNumberFormat="1" applyFont="1" applyBorder="1" applyAlignment="1">
      <alignment vertical="center"/>
    </xf>
    <xf numFmtId="3" fontId="102" fillId="0" borderId="120" xfId="0" applyNumberFormat="1" applyFont="1" applyBorder="1" applyAlignment="1">
      <alignment vertical="center"/>
    </xf>
    <xf numFmtId="0" fontId="102" fillId="0" borderId="77" xfId="0" applyFont="1" applyBorder="1" applyAlignment="1">
      <alignment vertical="center"/>
    </xf>
    <xf numFmtId="0" fontId="102" fillId="0" borderId="79" xfId="0" applyFont="1" applyBorder="1" applyAlignment="1">
      <alignment vertical="center"/>
    </xf>
    <xf numFmtId="0" fontId="102" fillId="0" borderId="0" xfId="0" applyFont="1" applyAlignment="1">
      <alignment horizontal="center" vertical="center"/>
    </xf>
    <xf numFmtId="0" fontId="120" fillId="0" borderId="0" xfId="0" applyFont="1" applyAlignment="1">
      <alignment horizontal="justify"/>
    </xf>
    <xf numFmtId="0" fontId="115" fillId="0" borderId="0" xfId="0" applyFont="1"/>
    <xf numFmtId="0" fontId="102" fillId="0" borderId="77" xfId="0" applyNumberFormat="1" applyFont="1" applyBorder="1" applyAlignment="1">
      <alignment horizontal="right"/>
    </xf>
    <xf numFmtId="0" fontId="102" fillId="0" borderId="79" xfId="0" applyNumberFormat="1" applyFont="1" applyBorder="1" applyAlignment="1">
      <alignment horizontal="right"/>
    </xf>
    <xf numFmtId="0" fontId="102" fillId="0" borderId="95" xfId="0" applyFont="1" applyBorder="1" applyAlignment="1"/>
    <xf numFmtId="0" fontId="102" fillId="0" borderId="0" xfId="0" applyFont="1" applyAlignment="1">
      <alignment vertical="center"/>
    </xf>
    <xf numFmtId="0" fontId="122" fillId="0" borderId="0" xfId="0" applyFont="1"/>
    <xf numFmtId="0" fontId="102" fillId="0" borderId="0" xfId="0" applyFont="1" applyAlignment="1">
      <alignment horizontal="center" vertical="center"/>
    </xf>
    <xf numFmtId="0" fontId="22" fillId="0" borderId="0" xfId="0" applyFont="1" applyAlignment="1">
      <alignment horizontal="center"/>
    </xf>
    <xf numFmtId="0" fontId="102" fillId="0" borderId="0" xfId="0" applyFont="1" applyAlignment="1">
      <alignment horizontal="center"/>
    </xf>
    <xf numFmtId="0" fontId="23" fillId="0" borderId="0" xfId="0" applyFont="1" applyAlignment="1">
      <alignment horizontal="center" vertical="center"/>
    </xf>
    <xf numFmtId="0" fontId="1" fillId="0" borderId="0" xfId="0" applyFont="1" applyAlignment="1">
      <alignment horizontal="center"/>
    </xf>
    <xf numFmtId="0" fontId="33" fillId="0" borderId="0" xfId="0" applyFont="1" applyAlignment="1">
      <alignment horizontal="center" wrapText="1"/>
    </xf>
    <xf numFmtId="0" fontId="33" fillId="0" borderId="0" xfId="0" applyFont="1" applyAlignment="1">
      <alignment wrapText="1"/>
    </xf>
    <xf numFmtId="0" fontId="33" fillId="7" borderId="77" xfId="0" applyFont="1" applyFill="1" applyBorder="1"/>
    <xf numFmtId="0" fontId="33" fillId="7" borderId="79" xfId="0" applyFont="1" applyFill="1" applyBorder="1"/>
    <xf numFmtId="3" fontId="33" fillId="0" borderId="77" xfId="0" applyNumberFormat="1" applyFont="1" applyBorder="1"/>
    <xf numFmtId="3" fontId="33" fillId="0" borderId="79" xfId="0" applyNumberFormat="1" applyFont="1" applyBorder="1"/>
    <xf numFmtId="0" fontId="33" fillId="0" borderId="77" xfId="0" applyFont="1" applyBorder="1"/>
    <xf numFmtId="0" fontId="33" fillId="0" borderId="79" xfId="0" applyFont="1" applyBorder="1"/>
    <xf numFmtId="0" fontId="33" fillId="0" borderId="86" xfId="0" applyFont="1" applyBorder="1"/>
    <xf numFmtId="0" fontId="33" fillId="0" borderId="87" xfId="0" applyFont="1" applyBorder="1"/>
    <xf numFmtId="0" fontId="33" fillId="0" borderId="77" xfId="0" applyFont="1" applyBorder="1" applyAlignment="1">
      <alignment vertical="center"/>
    </xf>
    <xf numFmtId="0" fontId="33" fillId="0" borderId="79" xfId="0" applyFont="1" applyBorder="1" applyAlignment="1">
      <alignment vertical="center"/>
    </xf>
    <xf numFmtId="0" fontId="29" fillId="0" borderId="0" xfId="0" applyFont="1" applyBorder="1" applyAlignment="1">
      <alignment vertical="center" wrapText="1"/>
    </xf>
    <xf numFmtId="0" fontId="31" fillId="0" borderId="0" xfId="0" applyFont="1" applyAlignment="1">
      <alignment horizontal="center" wrapText="1"/>
    </xf>
    <xf numFmtId="0" fontId="31" fillId="0" borderId="0" xfId="0" applyFont="1" applyAlignment="1">
      <alignment wrapText="1"/>
    </xf>
    <xf numFmtId="3" fontId="31" fillId="0" borderId="77" xfId="0" applyNumberFormat="1" applyFont="1" applyBorder="1"/>
    <xf numFmtId="3" fontId="31" fillId="0" borderId="79" xfId="0" applyNumberFormat="1" applyFont="1" applyBorder="1"/>
    <xf numFmtId="0" fontId="123" fillId="3" borderId="128" xfId="8" applyFont="1" applyFill="1" applyBorder="1" applyAlignment="1" applyProtection="1">
      <alignment horizontal="center" vertical="center"/>
      <protection locked="0"/>
    </xf>
    <xf numFmtId="0" fontId="33" fillId="15" borderId="62" xfId="2" applyFont="1" applyFill="1" applyBorder="1" applyAlignment="1" applyProtection="1">
      <alignment horizontal="left" vertical="center"/>
    </xf>
    <xf numFmtId="0" fontId="27" fillId="15" borderId="62" xfId="2" applyFont="1" applyFill="1" applyBorder="1" applyAlignment="1" applyProtection="1">
      <alignment horizontal="left" vertical="top" wrapText="1"/>
    </xf>
    <xf numFmtId="0" fontId="27" fillId="15" borderId="62" xfId="2" quotePrefix="1" applyFont="1" applyFill="1" applyBorder="1" applyAlignment="1" applyProtection="1">
      <alignment horizontal="center" vertical="center"/>
    </xf>
    <xf numFmtId="3" fontId="27" fillId="15" borderId="62" xfId="2" applyNumberFormat="1" applyFont="1" applyFill="1" applyBorder="1" applyAlignment="1" applyProtection="1">
      <alignment vertical="center"/>
    </xf>
    <xf numFmtId="0" fontId="9" fillId="0" borderId="0" xfId="0" applyFont="1" applyAlignment="1">
      <alignment horizontal="justify" vertical="top" wrapText="1"/>
    </xf>
    <xf numFmtId="3" fontId="22" fillId="0" borderId="77" xfId="0" applyNumberFormat="1" applyFont="1" applyBorder="1" applyAlignment="1">
      <alignment horizontal="right"/>
    </xf>
    <xf numFmtId="3" fontId="22" fillId="0" borderId="79" xfId="0" applyNumberFormat="1" applyFont="1" applyBorder="1" applyAlignment="1">
      <alignment horizontal="right"/>
    </xf>
    <xf numFmtId="3" fontId="102" fillId="0" borderId="77" xfId="0" applyNumberFormat="1" applyFont="1" applyBorder="1"/>
    <xf numFmtId="0" fontId="102" fillId="0" borderId="77" xfId="0" applyFont="1" applyFill="1" applyBorder="1"/>
    <xf numFmtId="0" fontId="102" fillId="0" borderId="79" xfId="0" applyFont="1" applyFill="1" applyBorder="1"/>
    <xf numFmtId="0" fontId="33" fillId="0" borderId="0" xfId="0" applyFont="1" applyAlignment="1">
      <alignment horizontal="left"/>
    </xf>
    <xf numFmtId="0" fontId="33" fillId="0" borderId="0" xfId="0" applyFont="1" applyBorder="1"/>
    <xf numFmtId="3" fontId="33" fillId="0" borderId="78" xfId="0" applyNumberFormat="1" applyFont="1" applyBorder="1"/>
    <xf numFmtId="3" fontId="33" fillId="0" borderId="86" xfId="0" applyNumberFormat="1" applyFont="1" applyBorder="1"/>
    <xf numFmtId="3" fontId="33" fillId="0" borderId="101" xfId="0" applyNumberFormat="1" applyFont="1" applyBorder="1"/>
    <xf numFmtId="3" fontId="33" fillId="0" borderId="87" xfId="0" applyNumberFormat="1" applyFont="1" applyBorder="1"/>
    <xf numFmtId="3" fontId="33" fillId="0" borderId="71" xfId="0" applyNumberFormat="1" applyFont="1" applyBorder="1"/>
    <xf numFmtId="0" fontId="31" fillId="0" borderId="0" xfId="0" applyFont="1" applyBorder="1" applyAlignment="1">
      <alignment horizontal="left" vertical="center" wrapText="1"/>
    </xf>
    <xf numFmtId="0" fontId="33" fillId="0" borderId="0" xfId="0" applyFont="1" applyAlignment="1">
      <alignment horizontal="center"/>
    </xf>
    <xf numFmtId="3" fontId="33" fillId="2" borderId="130" xfId="0" applyNumberFormat="1" applyFont="1" applyFill="1" applyBorder="1" applyAlignment="1">
      <alignment horizontal="right" vertical="center"/>
    </xf>
    <xf numFmtId="3" fontId="33" fillId="2" borderId="132" xfId="0" applyNumberFormat="1" applyFont="1" applyFill="1" applyBorder="1" applyAlignment="1">
      <alignment horizontal="right" vertical="center"/>
    </xf>
    <xf numFmtId="0" fontId="31" fillId="0" borderId="0" xfId="0" applyFont="1"/>
    <xf numFmtId="0" fontId="15" fillId="0" borderId="0" xfId="0" applyFont="1" applyAlignment="1">
      <alignment horizontal="justify" vertical="top" wrapText="1"/>
    </xf>
    <xf numFmtId="0" fontId="31" fillId="0" borderId="0" xfId="0" applyFont="1" applyFill="1" applyBorder="1" applyAlignment="1">
      <alignment horizontal="left" vertical="center" wrapText="1"/>
    </xf>
    <xf numFmtId="3" fontId="31" fillId="0" borderId="0" xfId="0" applyNumberFormat="1" applyFont="1" applyFill="1" applyBorder="1" applyAlignment="1">
      <alignment horizontal="right" vertical="center"/>
    </xf>
    <xf numFmtId="0" fontId="33" fillId="0" borderId="118" xfId="0" applyFont="1" applyBorder="1" applyAlignment="1">
      <alignment vertical="center"/>
    </xf>
    <xf numFmtId="3" fontId="33" fillId="0" borderId="118" xfId="0" applyNumberFormat="1" applyFont="1" applyBorder="1" applyAlignment="1">
      <alignment vertical="center"/>
    </xf>
    <xf numFmtId="0" fontId="33" fillId="0" borderId="78" xfId="0" applyFont="1" applyBorder="1" applyAlignment="1">
      <alignment vertical="center"/>
    </xf>
    <xf numFmtId="3" fontId="33" fillId="0" borderId="78" xfId="0" applyNumberFormat="1" applyFont="1" applyBorder="1" applyAlignment="1">
      <alignment vertical="center"/>
    </xf>
    <xf numFmtId="0" fontId="33" fillId="0" borderId="92" xfId="0" applyFont="1" applyBorder="1" applyAlignment="1">
      <alignment horizontal="left" vertical="center"/>
    </xf>
    <xf numFmtId="0" fontId="33" fillId="0" borderId="93" xfId="0" applyFont="1" applyBorder="1" applyAlignment="1">
      <alignment horizontal="left" vertical="center"/>
    </xf>
    <xf numFmtId="3" fontId="33" fillId="2" borderId="131" xfId="0" applyNumberFormat="1" applyFont="1" applyFill="1" applyBorder="1" applyAlignment="1">
      <alignment horizontal="right" vertical="center" wrapText="1"/>
    </xf>
    <xf numFmtId="3" fontId="33" fillId="0" borderId="0" xfId="0" applyNumberFormat="1" applyFont="1" applyBorder="1"/>
    <xf numFmtId="0" fontId="31" fillId="0" borderId="77" xfId="0" applyFont="1" applyBorder="1"/>
    <xf numFmtId="0" fontId="9" fillId="0" borderId="0" xfId="0" applyFont="1" applyAlignment="1">
      <alignment horizontal="justify" vertical="top" wrapText="1"/>
    </xf>
    <xf numFmtId="0" fontId="15" fillId="0" borderId="0" xfId="0" applyFont="1" applyAlignment="1">
      <alignment horizontal="justify" vertical="top" wrapText="1"/>
    </xf>
    <xf numFmtId="0" fontId="5" fillId="0" borderId="137" xfId="0" applyFont="1" applyBorder="1" applyAlignment="1">
      <alignment vertical="center"/>
    </xf>
    <xf numFmtId="0" fontId="5" fillId="0" borderId="111" xfId="0" applyFont="1" applyBorder="1" applyAlignment="1">
      <alignment vertical="center"/>
    </xf>
    <xf numFmtId="0" fontId="124" fillId="0" borderId="0" xfId="0" applyFont="1"/>
    <xf numFmtId="0" fontId="9" fillId="0" borderId="91" xfId="0" applyFont="1" applyBorder="1" applyAlignment="1">
      <alignment horizontal="left" vertical="center" indent="1"/>
    </xf>
    <xf numFmtId="0" fontId="23" fillId="0" borderId="103" xfId="0" applyFont="1" applyBorder="1" applyAlignment="1">
      <alignment horizontal="center" vertical="center"/>
    </xf>
    <xf numFmtId="0" fontId="23" fillId="0" borderId="90" xfId="0" applyFont="1" applyBorder="1" applyAlignment="1">
      <alignment horizontal="center" vertical="center"/>
    </xf>
    <xf numFmtId="0" fontId="23" fillId="0" borderId="104" xfId="0" applyFont="1" applyBorder="1" applyAlignment="1">
      <alignment horizontal="center" vertical="center"/>
    </xf>
    <xf numFmtId="0" fontId="33" fillId="0" borderId="103" xfId="0" applyFont="1" applyBorder="1" applyAlignment="1">
      <alignment horizontal="center" vertical="center"/>
    </xf>
    <xf numFmtId="0" fontId="33" fillId="0" borderId="90" xfId="0" applyFont="1" applyBorder="1" applyAlignment="1">
      <alignment horizontal="center" vertical="center"/>
    </xf>
    <xf numFmtId="0" fontId="33" fillId="0" borderId="104" xfId="0" applyFont="1" applyBorder="1" applyAlignment="1">
      <alignment horizontal="center" vertical="center"/>
    </xf>
    <xf numFmtId="0" fontId="63" fillId="8" borderId="0" xfId="0" applyFont="1" applyFill="1" applyAlignment="1"/>
    <xf numFmtId="0" fontId="9" fillId="0" borderId="0" xfId="0" applyFont="1" applyAlignment="1">
      <alignment horizontal="left" vertical="top"/>
    </xf>
    <xf numFmtId="0" fontId="15" fillId="0" borderId="0" xfId="0" applyFont="1" applyAlignment="1">
      <alignment horizontal="justify" vertical="top" wrapText="1"/>
    </xf>
    <xf numFmtId="0" fontId="0" fillId="0" borderId="0" xfId="0" applyAlignment="1">
      <alignment wrapText="1"/>
    </xf>
    <xf numFmtId="0" fontId="9" fillId="0" borderId="0" xfId="0" applyFont="1" applyAlignment="1">
      <alignment horizontal="left" vertical="top"/>
    </xf>
    <xf numFmtId="0" fontId="14" fillId="0" borderId="0" xfId="0" applyFont="1" applyAlignment="1">
      <alignment horizontal="left" vertical="top"/>
    </xf>
    <xf numFmtId="0" fontId="30" fillId="0" borderId="0" xfId="0" applyFont="1" applyAlignment="1">
      <alignment horizontal="justify" vertical="top" wrapText="1"/>
    </xf>
    <xf numFmtId="0" fontId="126" fillId="0" borderId="0" xfId="0" applyFont="1"/>
    <xf numFmtId="0" fontId="23" fillId="0" borderId="103" xfId="0" applyFont="1" applyFill="1" applyBorder="1" applyAlignment="1">
      <alignment horizontal="right" vertical="center"/>
    </xf>
    <xf numFmtId="0" fontId="23" fillId="0" borderId="90" xfId="0" applyFont="1" applyFill="1" applyBorder="1" applyAlignment="1">
      <alignment horizontal="right" vertical="center"/>
    </xf>
    <xf numFmtId="0" fontId="23" fillId="0" borderId="104" xfId="0" applyFont="1" applyFill="1" applyBorder="1" applyAlignment="1">
      <alignment horizontal="right" vertical="center"/>
    </xf>
    <xf numFmtId="0" fontId="9" fillId="0" borderId="0" xfId="0" applyFont="1" applyAlignment="1">
      <alignment horizontal="justify" vertical="top" wrapText="1"/>
    </xf>
    <xf numFmtId="0" fontId="0" fillId="0" borderId="0" xfId="0" applyAlignment="1">
      <alignment vertical="top" wrapText="1"/>
    </xf>
    <xf numFmtId="0" fontId="94" fillId="0" borderId="89" xfId="15" applyBorder="1" applyAlignment="1" applyProtection="1"/>
    <xf numFmtId="0" fontId="33" fillId="0" borderId="91" xfId="8" applyFont="1" applyBorder="1"/>
    <xf numFmtId="0" fontId="92" fillId="0" borderId="0" xfId="9" applyFont="1" applyFill="1" applyBorder="1" applyAlignment="1" applyProtection="1">
      <alignment horizontal="left" vertical="center" wrapText="1" indent="1"/>
      <protection hidden="1"/>
    </xf>
    <xf numFmtId="0" fontId="28" fillId="6" borderId="92" xfId="8" applyFont="1" applyFill="1" applyBorder="1" applyAlignment="1">
      <alignment horizontal="center" vertical="center" wrapText="1"/>
    </xf>
    <xf numFmtId="0" fontId="28" fillId="6" borderId="93" xfId="8" applyFont="1" applyFill="1" applyBorder="1" applyAlignment="1">
      <alignment horizontal="center" vertical="center" wrapText="1"/>
    </xf>
    <xf numFmtId="0" fontId="27" fillId="7" borderId="129" xfId="8" applyFont="1" applyFill="1" applyBorder="1" applyAlignment="1">
      <alignment horizontal="left" vertical="top" wrapText="1"/>
    </xf>
    <xf numFmtId="0" fontId="27" fillId="7" borderId="116" xfId="8" applyFont="1" applyFill="1" applyBorder="1" applyAlignment="1">
      <alignment horizontal="left" vertical="top" wrapText="1"/>
    </xf>
    <xf numFmtId="0" fontId="27" fillId="7" borderId="58" xfId="8" applyFont="1" applyFill="1" applyBorder="1" applyAlignment="1">
      <alignment horizontal="left" vertical="top" wrapText="1"/>
    </xf>
    <xf numFmtId="0" fontId="31" fillId="0" borderId="0" xfId="2" applyFont="1" applyFill="1" applyBorder="1" applyAlignment="1">
      <alignment horizontal="center" vertical="center"/>
    </xf>
    <xf numFmtId="0" fontId="106" fillId="0" borderId="0" xfId="22" applyFont="1" applyFill="1" applyAlignment="1" applyProtection="1">
      <alignment horizontal="left" vertical="center"/>
    </xf>
    <xf numFmtId="0" fontId="22" fillId="0" borderId="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77" xfId="0" applyFont="1" applyBorder="1" applyAlignment="1">
      <alignment horizontal="center"/>
    </xf>
    <xf numFmtId="0" fontId="22" fillId="0" borderId="0" xfId="0" applyFont="1" applyBorder="1" applyAlignment="1">
      <alignment horizontal="center"/>
    </xf>
    <xf numFmtId="0" fontId="22" fillId="0" borderId="79" xfId="0" applyFont="1" applyBorder="1" applyAlignment="1">
      <alignment horizontal="center"/>
    </xf>
    <xf numFmtId="0" fontId="22"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5"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21" fillId="0" borderId="77" xfId="0" applyFont="1" applyBorder="1" applyAlignment="1">
      <alignment horizontal="center"/>
    </xf>
    <xf numFmtId="0" fontId="21" fillId="0" borderId="0" xfId="0" applyFont="1" applyBorder="1" applyAlignment="1">
      <alignment horizontal="center"/>
    </xf>
    <xf numFmtId="0" fontId="21" fillId="0" borderId="79" xfId="0" applyFont="1" applyBorder="1" applyAlignment="1">
      <alignment horizontal="center"/>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4" xfId="0" applyFont="1" applyBorder="1" applyAlignment="1">
      <alignment horizontal="center" vertical="center" wrapText="1"/>
    </xf>
    <xf numFmtId="0" fontId="21" fillId="0" borderId="84" xfId="0" applyFont="1" applyBorder="1" applyAlignment="1">
      <alignment horizontal="center"/>
    </xf>
    <xf numFmtId="0" fontId="21" fillId="0" borderId="51" xfId="0" applyFont="1" applyBorder="1" applyAlignment="1">
      <alignment horizontal="center"/>
    </xf>
    <xf numFmtId="0" fontId="21" fillId="0" borderId="83" xfId="0" applyFont="1" applyBorder="1" applyAlignment="1">
      <alignment horizontal="center"/>
    </xf>
    <xf numFmtId="0" fontId="22" fillId="0" borderId="2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 xfId="0" applyFont="1" applyBorder="1" applyAlignment="1">
      <alignment horizontal="center" vertical="center"/>
    </xf>
    <xf numFmtId="0" fontId="22" fillId="0" borderId="9" xfId="0" applyFont="1" applyBorder="1" applyAlignment="1">
      <alignment horizontal="center" vertical="center"/>
    </xf>
    <xf numFmtId="0" fontId="22" fillId="0" borderId="7" xfId="0" applyFont="1" applyBorder="1" applyAlignment="1">
      <alignment horizontal="center" vertical="center"/>
    </xf>
    <xf numFmtId="0" fontId="22" fillId="0" borderId="47" xfId="0" applyFont="1" applyBorder="1" applyAlignment="1">
      <alignment horizontal="center" vertical="center"/>
    </xf>
    <xf numFmtId="0" fontId="22" fillId="0" borderId="23" xfId="0" applyFont="1" applyBorder="1" applyAlignment="1">
      <alignment horizontal="center" vertical="center"/>
    </xf>
    <xf numFmtId="0" fontId="22" fillId="0" borderId="4" xfId="0" applyFont="1" applyBorder="1" applyAlignment="1">
      <alignment horizontal="center" vertical="center"/>
    </xf>
    <xf numFmtId="0" fontId="22" fillId="0" borderId="35" xfId="0" applyFont="1" applyBorder="1" applyAlignment="1">
      <alignment horizontal="center" vertical="center"/>
    </xf>
    <xf numFmtId="0" fontId="22" fillId="0" borderId="46" xfId="0" applyFont="1" applyBorder="1" applyAlignment="1">
      <alignment horizontal="center" vertical="center"/>
    </xf>
    <xf numFmtId="0" fontId="54" fillId="0" borderId="84" xfId="0" applyNumberFormat="1" applyFont="1" applyBorder="1" applyAlignment="1">
      <alignment horizontal="center"/>
    </xf>
    <xf numFmtId="0" fontId="55" fillId="0" borderId="83" xfId="0" applyNumberFormat="1" applyFont="1" applyBorder="1" applyAlignment="1">
      <alignment horizontal="center"/>
    </xf>
    <xf numFmtId="0" fontId="21" fillId="0" borderId="86" xfId="0" applyFont="1" applyBorder="1" applyAlignment="1">
      <alignment horizontal="center"/>
    </xf>
    <xf numFmtId="0" fontId="21" fillId="0" borderId="87" xfId="0" applyFont="1" applyBorder="1" applyAlignment="1">
      <alignment horizontal="center"/>
    </xf>
    <xf numFmtId="0" fontId="23" fillId="0" borderId="1" xfId="0" applyFont="1" applyBorder="1" applyAlignment="1">
      <alignment vertical="center"/>
    </xf>
    <xf numFmtId="0" fontId="23" fillId="0" borderId="7" xfId="0" applyFont="1" applyBorder="1" applyAlignment="1">
      <alignment vertical="center"/>
    </xf>
    <xf numFmtId="0" fontId="23" fillId="0" borderId="28" xfId="0" applyFont="1" applyBorder="1" applyAlignment="1">
      <alignment vertical="center"/>
    </xf>
    <xf numFmtId="0" fontId="23" fillId="0" borderId="5" xfId="0" applyFont="1" applyBorder="1" applyAlignment="1">
      <alignment vertical="center"/>
    </xf>
    <xf numFmtId="0" fontId="22" fillId="0" borderId="19" xfId="0" applyFont="1" applyBorder="1" applyAlignment="1">
      <alignment horizontal="center" vertical="center" wrapText="1"/>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4" xfId="0" applyFont="1" applyBorder="1" applyAlignment="1">
      <alignment horizontal="center" vertical="center"/>
    </xf>
    <xf numFmtId="0" fontId="23" fillId="0" borderId="25"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26" xfId="0" applyFont="1" applyBorder="1" applyAlignment="1">
      <alignment horizontal="center" vertical="center" wrapText="1"/>
    </xf>
    <xf numFmtId="3" fontId="32" fillId="0" borderId="0" xfId="2" applyNumberFormat="1" applyFont="1" applyFill="1" applyAlignment="1">
      <alignment vertical="center" wrapText="1"/>
    </xf>
    <xf numFmtId="3" fontId="32" fillId="0" borderId="0" xfId="2" applyNumberFormat="1" applyFont="1" applyFill="1" applyAlignment="1">
      <alignment horizontal="left" vertical="center" wrapText="1"/>
    </xf>
    <xf numFmtId="3" fontId="32" fillId="0" borderId="0" xfId="2" applyNumberFormat="1" applyFont="1" applyFill="1" applyAlignment="1">
      <alignment horizontal="left" vertical="top" wrapText="1"/>
    </xf>
    <xf numFmtId="0" fontId="31" fillId="4" borderId="0" xfId="2" applyFont="1" applyFill="1" applyBorder="1" applyAlignment="1">
      <alignment horizontal="center" vertical="center"/>
    </xf>
    <xf numFmtId="0" fontId="64" fillId="0" borderId="95" xfId="8" applyFont="1" applyFill="1" applyBorder="1" applyAlignment="1">
      <alignment horizontal="left" vertical="top" wrapText="1"/>
    </xf>
    <xf numFmtId="0" fontId="64" fillId="0" borderId="96" xfId="8" applyFont="1" applyFill="1" applyBorder="1" applyAlignment="1">
      <alignment horizontal="left" vertical="top" wrapText="1"/>
    </xf>
    <xf numFmtId="0" fontId="64" fillId="0" borderId="0" xfId="8" applyFont="1" applyFill="1" applyBorder="1" applyAlignment="1">
      <alignment horizontal="left" vertical="top" wrapText="1"/>
    </xf>
    <xf numFmtId="0" fontId="64" fillId="0" borderId="29" xfId="8" applyFont="1" applyFill="1" applyBorder="1" applyAlignment="1">
      <alignment horizontal="left" vertical="top" wrapText="1"/>
    </xf>
    <xf numFmtId="0" fontId="64" fillId="0" borderId="77" xfId="8" applyFont="1" applyFill="1" applyBorder="1" applyAlignment="1">
      <alignment horizontal="center"/>
    </xf>
    <xf numFmtId="0" fontId="64" fillId="0" borderId="0" xfId="8" applyFont="1" applyFill="1" applyBorder="1" applyAlignment="1">
      <alignment horizontal="center"/>
    </xf>
    <xf numFmtId="0" fontId="64" fillId="0" borderId="29" xfId="8" applyFont="1" applyFill="1" applyBorder="1" applyAlignment="1">
      <alignment horizontal="center"/>
    </xf>
    <xf numFmtId="0" fontId="64" fillId="0" borderId="108" xfId="8" applyFont="1" applyFill="1" applyBorder="1" applyAlignment="1">
      <alignment horizontal="center"/>
    </xf>
    <xf numFmtId="0" fontId="64" fillId="0" borderId="99" xfId="8" applyFont="1" applyFill="1" applyBorder="1" applyAlignment="1">
      <alignment horizontal="center"/>
    </xf>
    <xf numFmtId="0" fontId="64" fillId="0" borderId="13" xfId="8" applyFont="1" applyFill="1" applyBorder="1" applyAlignment="1">
      <alignment horizontal="center"/>
    </xf>
    <xf numFmtId="0" fontId="78" fillId="0" borderId="113" xfId="18" applyFont="1" applyFill="1" applyBorder="1" applyAlignment="1">
      <alignment horizontal="center" vertical="center" wrapText="1"/>
    </xf>
    <xf numFmtId="0" fontId="78" fillId="0" borderId="115" xfId="18" applyFont="1" applyFill="1" applyBorder="1" applyAlignment="1">
      <alignment horizontal="center" vertical="center" wrapText="1"/>
    </xf>
    <xf numFmtId="0" fontId="78" fillId="0" borderId="114" xfId="18" applyFont="1" applyFill="1" applyBorder="1" applyAlignment="1">
      <alignment horizontal="center" vertical="center" wrapText="1"/>
    </xf>
    <xf numFmtId="0" fontId="78" fillId="0" borderId="112" xfId="18" applyFont="1" applyFill="1" applyBorder="1" applyAlignment="1">
      <alignment horizontal="center" vertical="center" wrapText="1"/>
    </xf>
    <xf numFmtId="0" fontId="78" fillId="0" borderId="89" xfId="18" applyFont="1" applyFill="1" applyBorder="1" applyAlignment="1">
      <alignment horizontal="center" vertical="center" wrapText="1"/>
    </xf>
    <xf numFmtId="0" fontId="78" fillId="0" borderId="104" xfId="18" applyFont="1" applyFill="1" applyBorder="1" applyAlignment="1">
      <alignment horizontal="center" vertical="center" wrapText="1"/>
    </xf>
    <xf numFmtId="0" fontId="77" fillId="0" borderId="110" xfId="18" applyFont="1" applyFill="1" applyBorder="1" applyAlignment="1">
      <alignment horizontal="left" vertical="top" wrapText="1"/>
    </xf>
    <xf numFmtId="0" fontId="77" fillId="0" borderId="137" xfId="18" applyFont="1" applyFill="1" applyBorder="1" applyAlignment="1">
      <alignment horizontal="left" vertical="top" wrapText="1"/>
    </xf>
    <xf numFmtId="0" fontId="77" fillId="0" borderId="111" xfId="18" applyFont="1" applyFill="1" applyBorder="1" applyAlignment="1">
      <alignment horizontal="left" vertical="top" wrapText="1"/>
    </xf>
    <xf numFmtId="171" fontId="76" fillId="0" borderId="110" xfId="18" applyNumberFormat="1" applyFont="1" applyFill="1" applyBorder="1" applyAlignment="1">
      <alignment horizontal="right" vertical="center"/>
    </xf>
    <xf numFmtId="171" fontId="76" fillId="0" borderId="111" xfId="18" applyNumberFormat="1" applyFont="1" applyFill="1" applyBorder="1" applyAlignment="1">
      <alignment horizontal="right" vertical="center"/>
    </xf>
    <xf numFmtId="171" fontId="76" fillId="0" borderId="109" xfId="18" applyNumberFormat="1" applyFont="1" applyFill="1" applyBorder="1" applyAlignment="1">
      <alignment horizontal="right" vertical="center"/>
    </xf>
    <xf numFmtId="0" fontId="77" fillId="0" borderId="89" xfId="18" applyFont="1" applyFill="1" applyBorder="1" applyAlignment="1">
      <alignment horizontal="left" vertical="top" wrapText="1"/>
    </xf>
    <xf numFmtId="0" fontId="77" fillId="0" borderId="90" xfId="18" applyFont="1" applyFill="1" applyBorder="1" applyAlignment="1">
      <alignment horizontal="left" vertical="top" wrapText="1"/>
    </xf>
    <xf numFmtId="0" fontId="77" fillId="0" borderId="91" xfId="18" applyFont="1" applyFill="1" applyBorder="1" applyAlignment="1">
      <alignment horizontal="left" vertical="top" wrapText="1"/>
    </xf>
    <xf numFmtId="171" fontId="76" fillId="0" borderId="89" xfId="18" applyNumberFormat="1" applyFont="1" applyFill="1" applyBorder="1" applyAlignment="1">
      <alignment horizontal="right" vertical="center"/>
    </xf>
    <xf numFmtId="171" fontId="76" fillId="0" borderId="91" xfId="18" applyNumberFormat="1" applyFont="1" applyFill="1" applyBorder="1" applyAlignment="1">
      <alignment horizontal="right" vertical="center"/>
    </xf>
    <xf numFmtId="171" fontId="76" fillId="0" borderId="104" xfId="18" applyNumberFormat="1" applyFont="1" applyFill="1" applyBorder="1" applyAlignment="1">
      <alignment horizontal="right" vertical="center"/>
    </xf>
    <xf numFmtId="0" fontId="79" fillId="0" borderId="126" xfId="18" applyFont="1" applyFill="1" applyBorder="1" applyAlignment="1">
      <alignment horizontal="center" vertical="center" wrapText="1"/>
    </xf>
    <xf numFmtId="0" fontId="79" fillId="0" borderId="144" xfId="18" applyFont="1" applyFill="1" applyBorder="1" applyAlignment="1">
      <alignment horizontal="center" vertical="center" wrapText="1"/>
    </xf>
    <xf numFmtId="0" fontId="79" fillId="0" borderId="70" xfId="18" applyFont="1" applyFill="1" applyBorder="1" applyAlignment="1">
      <alignment horizontal="center" vertical="center" wrapText="1"/>
    </xf>
    <xf numFmtId="0" fontId="78" fillId="0" borderId="138" xfId="18" applyFont="1" applyFill="1" applyBorder="1" applyAlignment="1">
      <alignment horizontal="center" vertical="center" wrapText="1"/>
    </xf>
    <xf numFmtId="0" fontId="78" fillId="0" borderId="78" xfId="18" applyFont="1" applyFill="1" applyBorder="1" applyAlignment="1">
      <alignment horizontal="center" vertical="center" wrapText="1"/>
    </xf>
    <xf numFmtId="0" fontId="78" fillId="0" borderId="71" xfId="18" applyFont="1" applyFill="1" applyBorder="1" applyAlignment="1">
      <alignment horizontal="center" vertical="center" wrapText="1"/>
    </xf>
    <xf numFmtId="0" fontId="79" fillId="0" borderId="105" xfId="18" applyFont="1" applyFill="1" applyBorder="1" applyAlignment="1">
      <alignment horizontal="center" vertical="center" wrapText="1"/>
    </xf>
    <xf numFmtId="0" fontId="79" fillId="0" borderId="79" xfId="18" applyFont="1" applyFill="1" applyBorder="1" applyAlignment="1">
      <alignment horizontal="center" vertical="center" wrapText="1"/>
    </xf>
    <xf numFmtId="0" fontId="79" fillId="0" borderId="87" xfId="18" applyFont="1" applyFill="1" applyBorder="1" applyAlignment="1">
      <alignment horizontal="center" vertical="center" wrapText="1"/>
    </xf>
    <xf numFmtId="0" fontId="78" fillId="0" borderId="106" xfId="18" applyFont="1" applyFill="1" applyBorder="1" applyAlignment="1">
      <alignment horizontal="center" vertical="center" wrapText="1"/>
    </xf>
    <xf numFmtId="0" fontId="78" fillId="0" borderId="96" xfId="18" applyFont="1" applyFill="1" applyBorder="1" applyAlignment="1">
      <alignment horizontal="center" vertical="center" wrapText="1"/>
    </xf>
    <xf numFmtId="0" fontId="78" fillId="0" borderId="86" xfId="18" applyFont="1" applyFill="1" applyBorder="1" applyAlignment="1">
      <alignment horizontal="center" vertical="center" wrapText="1"/>
    </xf>
    <xf numFmtId="0" fontId="78" fillId="0" borderId="102" xfId="18" applyFont="1" applyFill="1" applyBorder="1" applyAlignment="1">
      <alignment horizontal="center" vertical="center" wrapText="1"/>
    </xf>
    <xf numFmtId="1" fontId="78" fillId="0" borderId="118" xfId="18" applyNumberFormat="1" applyFont="1" applyFill="1" applyBorder="1" applyAlignment="1">
      <alignment horizontal="center" vertical="center"/>
    </xf>
    <xf numFmtId="1" fontId="78" fillId="0" borderId="71" xfId="18" applyNumberFormat="1" applyFont="1" applyFill="1" applyBorder="1" applyAlignment="1">
      <alignment horizontal="center" vertical="center"/>
    </xf>
    <xf numFmtId="0" fontId="78" fillId="0" borderId="90" xfId="18" applyFont="1" applyFill="1" applyBorder="1" applyAlignment="1">
      <alignment horizontal="center" vertical="center" wrapText="1"/>
    </xf>
    <xf numFmtId="0" fontId="78" fillId="0" borderId="89" xfId="18" applyFont="1" applyFill="1" applyBorder="1" applyAlignment="1">
      <alignment horizontal="center" wrapText="1"/>
    </xf>
    <xf numFmtId="0" fontId="78" fillId="0" borderId="91" xfId="18" applyFont="1" applyFill="1" applyBorder="1" applyAlignment="1">
      <alignment horizontal="center" wrapText="1"/>
    </xf>
    <xf numFmtId="0" fontId="78" fillId="0" borderId="66" xfId="18" applyFont="1" applyFill="1" applyBorder="1" applyAlignment="1">
      <alignment horizontal="right" vertical="top" wrapText="1"/>
    </xf>
    <xf numFmtId="0" fontId="78" fillId="0" borderId="74" xfId="18" applyFont="1" applyFill="1" applyBorder="1" applyAlignment="1">
      <alignment horizontal="right" vertical="top" wrapText="1"/>
    </xf>
    <xf numFmtId="0" fontId="78" fillId="0" borderId="118" xfId="18" applyFont="1" applyFill="1" applyBorder="1" applyAlignment="1">
      <alignment horizontal="left" vertical="top" wrapText="1"/>
    </xf>
    <xf numFmtId="0" fontId="78" fillId="0" borderId="69" xfId="18" applyFont="1" applyFill="1" applyBorder="1" applyAlignment="1">
      <alignment horizontal="left" vertical="top" wrapText="1"/>
    </xf>
    <xf numFmtId="49" fontId="78" fillId="0" borderId="120" xfId="18" applyNumberFormat="1" applyFont="1" applyFill="1" applyBorder="1" applyAlignment="1">
      <alignment horizontal="center" vertical="top"/>
    </xf>
    <xf numFmtId="49" fontId="78" fillId="0" borderId="107" xfId="18" applyNumberFormat="1" applyFont="1" applyFill="1" applyBorder="1" applyAlignment="1">
      <alignment horizontal="center" vertical="top"/>
    </xf>
    <xf numFmtId="171" fontId="76" fillId="0" borderId="43" xfId="18" applyNumberFormat="1" applyFont="1" applyFill="1" applyBorder="1" applyAlignment="1">
      <alignment horizontal="right" vertical="center"/>
    </xf>
    <xf numFmtId="171" fontId="76" fillId="0" borderId="90" xfId="18" applyNumberFormat="1" applyFont="1" applyFill="1" applyBorder="1" applyAlignment="1">
      <alignment horizontal="right" vertical="center"/>
    </xf>
    <xf numFmtId="171" fontId="76" fillId="0" borderId="75" xfId="18" applyNumberFormat="1" applyFont="1" applyFill="1" applyBorder="1" applyAlignment="1">
      <alignment horizontal="right" vertical="center"/>
    </xf>
    <xf numFmtId="171" fontId="76" fillId="0" borderId="137" xfId="18" applyNumberFormat="1" applyFont="1" applyFill="1" applyBorder="1" applyAlignment="1">
      <alignment horizontal="right" vertical="center"/>
    </xf>
    <xf numFmtId="0" fontId="78" fillId="0" borderId="71" xfId="18" applyFont="1" applyFill="1" applyBorder="1" applyAlignment="1">
      <alignment horizontal="left" vertical="top" wrapText="1"/>
    </xf>
    <xf numFmtId="49" fontId="78" fillId="0" borderId="87" xfId="18" applyNumberFormat="1" applyFont="1" applyFill="1" applyBorder="1" applyAlignment="1">
      <alignment horizontal="center" vertical="top"/>
    </xf>
    <xf numFmtId="171" fontId="108" fillId="0" borderId="43" xfId="18" applyNumberFormat="1" applyFont="1" applyFill="1" applyBorder="1" applyAlignment="1">
      <alignment horizontal="right" vertical="center"/>
    </xf>
    <xf numFmtId="171" fontId="108" fillId="0" borderId="89" xfId="18" applyNumberFormat="1" applyFont="1" applyFill="1" applyBorder="1" applyAlignment="1">
      <alignment horizontal="right" vertical="center"/>
    </xf>
    <xf numFmtId="171" fontId="108" fillId="0" borderId="90" xfId="18" applyNumberFormat="1" applyFont="1" applyFill="1" applyBorder="1" applyAlignment="1">
      <alignment horizontal="right" vertical="center"/>
    </xf>
    <xf numFmtId="171" fontId="108" fillId="0" borderId="91" xfId="18" applyNumberFormat="1" applyFont="1" applyFill="1" applyBorder="1" applyAlignment="1">
      <alignment horizontal="right" vertical="center"/>
    </xf>
    <xf numFmtId="0" fontId="78" fillId="0" borderId="89" xfId="18" applyFont="1" applyFill="1" applyBorder="1" applyAlignment="1">
      <alignment horizontal="left" vertical="top" wrapText="1"/>
    </xf>
    <xf numFmtId="0" fontId="78" fillId="0" borderId="90" xfId="18" applyFont="1" applyFill="1" applyBorder="1" applyAlignment="1">
      <alignment horizontal="left" vertical="top" wrapText="1"/>
    </xf>
    <xf numFmtId="0" fontId="78" fillId="0" borderId="91" xfId="18" applyFont="1" applyFill="1" applyBorder="1" applyAlignment="1">
      <alignment horizontal="left" vertical="top" wrapText="1"/>
    </xf>
    <xf numFmtId="171" fontId="108" fillId="0" borderId="104" xfId="18" applyNumberFormat="1" applyFont="1" applyFill="1" applyBorder="1" applyAlignment="1">
      <alignment horizontal="right" vertical="center"/>
    </xf>
    <xf numFmtId="0" fontId="63" fillId="0" borderId="71" xfId="18" applyFont="1" applyFill="1" applyBorder="1" applyAlignment="1">
      <alignment horizontal="left" vertical="top" wrapText="1"/>
    </xf>
    <xf numFmtId="171" fontId="108" fillId="0" borderId="86" xfId="18" applyNumberFormat="1" applyFont="1" applyFill="1" applyBorder="1" applyAlignment="1">
      <alignment horizontal="right" vertical="center"/>
    </xf>
    <xf numFmtId="171" fontId="108" fillId="0" borderId="87" xfId="18" applyNumberFormat="1" applyFont="1" applyFill="1" applyBorder="1" applyAlignment="1">
      <alignment horizontal="right" vertical="center"/>
    </xf>
    <xf numFmtId="171" fontId="108" fillId="0" borderId="102" xfId="18" applyNumberFormat="1" applyFont="1" applyFill="1" applyBorder="1" applyAlignment="1">
      <alignment horizontal="right" vertical="center"/>
    </xf>
    <xf numFmtId="0" fontId="77" fillId="0" borderId="71" xfId="18" applyFont="1" applyFill="1" applyBorder="1" applyAlignment="1">
      <alignment horizontal="left" vertical="top" wrapText="1"/>
    </xf>
    <xf numFmtId="0" fontId="30" fillId="0" borderId="71" xfId="18" applyFont="1" applyFill="1" applyBorder="1" applyAlignment="1">
      <alignment horizontal="left" vertical="top" wrapText="1"/>
    </xf>
    <xf numFmtId="171" fontId="76" fillId="0" borderId="86" xfId="18" applyNumberFormat="1" applyFont="1" applyFill="1" applyBorder="1" applyAlignment="1">
      <alignment horizontal="right" vertical="center"/>
    </xf>
    <xf numFmtId="171" fontId="76" fillId="0" borderId="87" xfId="18" applyNumberFormat="1" applyFont="1" applyFill="1" applyBorder="1" applyAlignment="1">
      <alignment horizontal="right" vertical="center"/>
    </xf>
    <xf numFmtId="171" fontId="76" fillId="0" borderId="102" xfId="18" applyNumberFormat="1" applyFont="1" applyFill="1" applyBorder="1" applyAlignment="1">
      <alignment horizontal="right" vertical="center"/>
    </xf>
    <xf numFmtId="0" fontId="78" fillId="0" borderId="43" xfId="18" applyFont="1" applyFill="1" applyBorder="1" applyAlignment="1">
      <alignment horizontal="left" vertical="top" wrapText="1"/>
    </xf>
    <xf numFmtId="0" fontId="30" fillId="0" borderId="43" xfId="18" applyFill="1" applyBorder="1" applyAlignment="1">
      <alignment horizontal="left" vertical="top" wrapText="1"/>
    </xf>
    <xf numFmtId="0" fontId="77" fillId="0" borderId="66" xfId="18" applyFont="1" applyFill="1" applyBorder="1" applyAlignment="1">
      <alignment horizontal="right" vertical="top" wrapText="1"/>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118" xfId="18" applyNumberFormat="1" applyFont="1" applyFill="1" applyBorder="1" applyAlignment="1">
      <alignment horizontal="center" vertical="top"/>
    </xf>
    <xf numFmtId="49" fontId="77" fillId="0" borderId="71" xfId="18" applyNumberFormat="1" applyFont="1" applyFill="1" applyBorder="1" applyAlignment="1">
      <alignment horizontal="center" vertical="top"/>
    </xf>
    <xf numFmtId="0" fontId="78" fillId="0" borderId="117" xfId="18" applyFont="1" applyFill="1" applyBorder="1" applyAlignment="1">
      <alignment horizontal="left" vertical="top" wrapText="1"/>
    </xf>
    <xf numFmtId="0" fontId="78" fillId="0" borderId="86" xfId="18" applyFont="1" applyFill="1" applyBorder="1" applyAlignment="1">
      <alignment horizontal="left" vertical="top" wrapText="1"/>
    </xf>
    <xf numFmtId="49" fontId="78" fillId="0" borderId="118" xfId="18" applyNumberFormat="1" applyFont="1" applyFill="1" applyBorder="1" applyAlignment="1">
      <alignment horizontal="center" vertical="top"/>
    </xf>
    <xf numFmtId="49" fontId="78" fillId="0" borderId="71" xfId="18" applyNumberFormat="1" applyFont="1" applyFill="1" applyBorder="1" applyAlignment="1">
      <alignment horizontal="center" vertical="top"/>
    </xf>
    <xf numFmtId="171" fontId="76" fillId="0" borderId="101" xfId="18" applyNumberFormat="1" applyFont="1" applyFill="1" applyBorder="1" applyAlignment="1">
      <alignment horizontal="right" vertical="center"/>
    </xf>
    <xf numFmtId="171" fontId="108" fillId="0" borderId="118" xfId="18" applyNumberFormat="1" applyFont="1" applyFill="1" applyBorder="1" applyAlignment="1">
      <alignment horizontal="right" vertical="center"/>
    </xf>
    <xf numFmtId="171" fontId="108" fillId="0" borderId="117" xfId="18" applyNumberFormat="1" applyFont="1" applyFill="1" applyBorder="1" applyAlignment="1">
      <alignment horizontal="right" vertical="center"/>
    </xf>
    <xf numFmtId="0" fontId="77" fillId="0" borderId="74" xfId="18" applyFont="1" applyFill="1" applyBorder="1" applyAlignment="1">
      <alignment horizontal="right" vertical="top" wrapText="1"/>
    </xf>
    <xf numFmtId="0" fontId="77" fillId="0" borderId="108" xfId="18" applyFont="1" applyFill="1" applyBorder="1" applyAlignment="1">
      <alignment horizontal="left" vertical="top" wrapText="1"/>
    </xf>
    <xf numFmtId="49" fontId="77" fillId="0" borderId="69" xfId="18" applyNumberFormat="1" applyFont="1" applyFill="1" applyBorder="1" applyAlignment="1">
      <alignment horizontal="center" vertical="top"/>
    </xf>
    <xf numFmtId="0" fontId="79" fillId="0" borderId="66" xfId="18" applyFont="1" applyFill="1" applyBorder="1" applyAlignment="1">
      <alignment horizontal="center" vertical="center" wrapText="1"/>
    </xf>
    <xf numFmtId="0" fontId="79" fillId="0" borderId="71" xfId="18" applyFont="1" applyFill="1" applyBorder="1" applyAlignment="1">
      <alignment horizontal="center" vertical="center" wrapText="1"/>
    </xf>
    <xf numFmtId="0" fontId="79" fillId="0" borderId="43" xfId="18" applyFont="1" applyFill="1" applyBorder="1" applyAlignment="1">
      <alignment horizontal="center" vertical="center" wrapText="1"/>
    </xf>
    <xf numFmtId="0" fontId="78" fillId="0" borderId="101" xfId="18" applyFont="1" applyFill="1" applyBorder="1" applyAlignment="1">
      <alignment horizontal="center" vertical="center" wrapText="1"/>
    </xf>
    <xf numFmtId="0" fontId="78" fillId="0" borderId="87" xfId="18" applyFont="1" applyFill="1" applyBorder="1" applyAlignment="1">
      <alignment horizontal="center" vertical="center" wrapText="1"/>
    </xf>
    <xf numFmtId="0" fontId="78" fillId="0" borderId="117" xfId="18" applyFont="1" applyFill="1" applyBorder="1" applyAlignment="1">
      <alignment horizontal="center" vertical="center" wrapText="1"/>
    </xf>
    <xf numFmtId="0" fontId="78" fillId="0" borderId="142" xfId="18" applyFont="1" applyFill="1" applyBorder="1" applyAlignment="1">
      <alignment horizontal="center" vertical="center" wrapText="1"/>
    </xf>
    <xf numFmtId="1" fontId="78" fillId="0" borderId="43" xfId="18" applyNumberFormat="1" applyFont="1" applyFill="1" applyBorder="1" applyAlignment="1">
      <alignment horizontal="center" vertical="center"/>
    </xf>
    <xf numFmtId="0" fontId="78" fillId="0" borderId="43" xfId="18" applyFont="1" applyFill="1" applyBorder="1" applyAlignment="1">
      <alignment horizontal="center" vertical="center" wrapText="1"/>
    </xf>
    <xf numFmtId="0" fontId="78" fillId="0" borderId="86" xfId="18" applyFont="1" applyFill="1" applyBorder="1" applyAlignment="1">
      <alignment horizontal="center" wrapText="1"/>
    </xf>
    <xf numFmtId="0" fontId="78" fillId="0" borderId="87" xfId="18" applyFont="1" applyFill="1" applyBorder="1" applyAlignment="1">
      <alignment horizontal="center" wrapText="1"/>
    </xf>
    <xf numFmtId="0" fontId="60" fillId="0" borderId="117" xfId="18" applyFont="1" applyFill="1" applyBorder="1" applyAlignment="1">
      <alignment horizontal="left" vertical="top" wrapText="1"/>
    </xf>
    <xf numFmtId="0" fontId="60" fillId="0" borderId="86" xfId="18" applyFont="1" applyFill="1" applyBorder="1" applyAlignment="1">
      <alignment horizontal="left" vertical="top" wrapText="1"/>
    </xf>
    <xf numFmtId="0" fontId="77" fillId="4" borderId="117" xfId="18" applyFont="1" applyFill="1" applyBorder="1" applyAlignment="1">
      <alignment horizontal="left" vertical="top" wrapText="1"/>
    </xf>
    <xf numFmtId="0" fontId="77" fillId="4" borderId="86" xfId="18" applyFont="1" applyFill="1" applyBorder="1" applyAlignment="1">
      <alignment horizontal="left" vertical="top" wrapText="1"/>
    </xf>
    <xf numFmtId="0" fontId="79" fillId="0" borderId="63" xfId="18" applyFont="1" applyFill="1" applyBorder="1" applyAlignment="1">
      <alignment horizontal="center" vertical="center" wrapText="1"/>
    </xf>
    <xf numFmtId="0" fontId="79" fillId="0" borderId="64" xfId="18" applyFont="1" applyFill="1" applyBorder="1" applyAlignment="1">
      <alignment horizontal="center" vertical="center" wrapText="1"/>
    </xf>
    <xf numFmtId="0" fontId="60" fillId="0" borderId="118" xfId="18" applyFont="1" applyFill="1" applyBorder="1" applyAlignment="1">
      <alignment horizontal="left" vertical="top" wrapText="1"/>
    </xf>
    <xf numFmtId="0" fontId="60" fillId="0" borderId="69" xfId="18" applyFont="1" applyFill="1" applyBorder="1" applyAlignment="1">
      <alignment horizontal="left" vertical="top" wrapText="1"/>
    </xf>
    <xf numFmtId="49" fontId="77" fillId="0" borderId="120" xfId="18" applyNumberFormat="1" applyFont="1" applyFill="1" applyBorder="1" applyAlignment="1">
      <alignment horizontal="center" vertical="top"/>
    </xf>
    <xf numFmtId="49" fontId="77" fillId="0" borderId="107" xfId="18" applyNumberFormat="1" applyFont="1" applyFill="1" applyBorder="1" applyAlignment="1">
      <alignment horizontal="center" vertical="top"/>
    </xf>
    <xf numFmtId="0" fontId="77" fillId="0" borderId="118" xfId="18" quotePrefix="1" applyFont="1" applyFill="1" applyBorder="1" applyAlignment="1">
      <alignment horizontal="left" vertical="top" wrapText="1"/>
    </xf>
    <xf numFmtId="0" fontId="77" fillId="0" borderId="71" xfId="18" quotePrefix="1" applyFont="1" applyFill="1" applyBorder="1" applyAlignment="1">
      <alignment horizontal="left" vertical="top" wrapText="1"/>
    </xf>
    <xf numFmtId="49" fontId="77" fillId="0" borderId="87" xfId="18" applyNumberFormat="1" applyFont="1" applyFill="1" applyBorder="1" applyAlignment="1">
      <alignment horizontal="center" vertical="top"/>
    </xf>
    <xf numFmtId="0" fontId="77" fillId="0" borderId="118" xfId="18" applyFont="1" applyFill="1" applyBorder="1" applyAlignment="1">
      <alignment horizontal="left" vertical="top" wrapText="1"/>
    </xf>
    <xf numFmtId="0" fontId="60" fillId="0" borderId="71" xfId="18" applyFont="1" applyFill="1" applyBorder="1" applyAlignment="1">
      <alignment horizontal="left" vertical="top" wrapText="1"/>
    </xf>
    <xf numFmtId="0" fontId="77" fillId="0" borderId="69" xfId="18" applyFont="1" applyFill="1" applyBorder="1" applyAlignment="1">
      <alignment horizontal="left" vertical="top" wrapText="1"/>
    </xf>
    <xf numFmtId="0" fontId="78" fillId="0" borderId="101" xfId="18" applyFont="1" applyFill="1" applyBorder="1" applyAlignment="1">
      <alignment horizontal="center" wrapText="1"/>
    </xf>
    <xf numFmtId="0" fontId="78" fillId="0" borderId="64" xfId="18" applyFont="1" applyFill="1" applyBorder="1" applyAlignment="1">
      <alignment horizontal="center" vertical="center" wrapText="1"/>
    </xf>
    <xf numFmtId="1" fontId="78" fillId="0" borderId="91" xfId="18" applyNumberFormat="1" applyFont="1" applyFill="1" applyBorder="1" applyAlignment="1">
      <alignment horizontal="center" vertical="center"/>
    </xf>
    <xf numFmtId="0" fontId="77" fillId="0" borderId="70" xfId="18" applyFont="1" applyFill="1" applyBorder="1" applyAlignment="1">
      <alignment horizontal="right" vertical="top" wrapText="1"/>
    </xf>
    <xf numFmtId="0" fontId="78" fillId="0" borderId="70" xfId="18" applyFont="1" applyFill="1" applyBorder="1" applyAlignment="1">
      <alignment horizontal="right" vertical="top" wrapText="1"/>
    </xf>
    <xf numFmtId="0" fontId="78" fillId="0" borderId="118" xfId="18" quotePrefix="1" applyFont="1" applyFill="1" applyBorder="1" applyAlignment="1">
      <alignment horizontal="left" vertical="top" wrapText="1"/>
    </xf>
    <xf numFmtId="0" fontId="78" fillId="0" borderId="71" xfId="18" quotePrefix="1" applyFont="1" applyFill="1" applyBorder="1" applyAlignment="1">
      <alignment horizontal="left" vertical="top" wrapText="1"/>
    </xf>
    <xf numFmtId="0" fontId="77" fillId="0" borderId="119" xfId="18" applyFont="1" applyFill="1" applyBorder="1" applyAlignment="1">
      <alignment horizontal="right" vertical="top" wrapText="1"/>
    </xf>
    <xf numFmtId="0" fontId="77" fillId="0" borderId="119" xfId="18" applyFont="1" applyFill="1" applyBorder="1" applyAlignment="1">
      <alignment horizontal="left" vertical="top" wrapText="1"/>
    </xf>
    <xf numFmtId="0" fontId="77" fillId="0" borderId="70" xfId="18" applyFont="1" applyFill="1" applyBorder="1" applyAlignment="1">
      <alignment horizontal="left" vertical="top" wrapText="1"/>
    </xf>
    <xf numFmtId="0" fontId="78" fillId="0" borderId="119" xfId="18" applyFont="1" applyFill="1" applyBorder="1" applyAlignment="1">
      <alignment horizontal="left" vertical="top" wrapText="1"/>
    </xf>
    <xf numFmtId="0" fontId="78" fillId="0" borderId="70" xfId="18" applyFont="1" applyFill="1" applyBorder="1" applyAlignment="1">
      <alignment horizontal="left" vertical="top" wrapText="1"/>
    </xf>
    <xf numFmtId="0" fontId="78" fillId="0" borderId="119" xfId="18" quotePrefix="1" applyFont="1" applyFill="1" applyBorder="1" applyAlignment="1">
      <alignment horizontal="left" vertical="top" wrapText="1"/>
    </xf>
    <xf numFmtId="0" fontId="78" fillId="0" borderId="70" xfId="18" quotePrefix="1" applyFont="1" applyFill="1" applyBorder="1" applyAlignment="1">
      <alignment horizontal="left" vertical="top" wrapText="1"/>
    </xf>
    <xf numFmtId="0" fontId="78" fillId="0" borderId="66" xfId="18" applyFont="1" applyFill="1" applyBorder="1" applyAlignment="1">
      <alignment horizontal="left" vertical="top" wrapText="1"/>
    </xf>
    <xf numFmtId="0" fontId="78" fillId="0" borderId="89" xfId="18" quotePrefix="1" applyFont="1" applyFill="1" applyBorder="1" applyAlignment="1">
      <alignment horizontal="left" vertical="top" wrapText="1"/>
    </xf>
    <xf numFmtId="0" fontId="78" fillId="0" borderId="90" xfId="18" quotePrefix="1" applyFont="1" applyFill="1" applyBorder="1" applyAlignment="1">
      <alignment horizontal="left" vertical="top" wrapText="1"/>
    </xf>
    <xf numFmtId="0" fontId="78" fillId="0" borderId="91" xfId="18" quotePrefix="1" applyFont="1" applyFill="1" applyBorder="1" applyAlignment="1">
      <alignment horizontal="left" vertical="top" wrapText="1"/>
    </xf>
    <xf numFmtId="0" fontId="78" fillId="0" borderId="110" xfId="18" applyFont="1" applyFill="1" applyBorder="1" applyAlignment="1">
      <alignment horizontal="left" vertical="top" wrapText="1"/>
    </xf>
    <xf numFmtId="0" fontId="78" fillId="0" borderId="137" xfId="18" applyFont="1" applyFill="1" applyBorder="1" applyAlignment="1">
      <alignment horizontal="left" vertical="top" wrapText="1"/>
    </xf>
    <xf numFmtId="0" fontId="78" fillId="0" borderId="111" xfId="18" applyFont="1" applyFill="1" applyBorder="1" applyAlignment="1">
      <alignment horizontal="left" vertical="top" wrapText="1"/>
    </xf>
    <xf numFmtId="0" fontId="109" fillId="0" borderId="89" xfId="18" quotePrefix="1" applyFont="1" applyFill="1" applyBorder="1" applyAlignment="1">
      <alignment horizontal="left" vertical="top" wrapText="1"/>
    </xf>
    <xf numFmtId="0" fontId="109" fillId="0" borderId="90" xfId="18" quotePrefix="1" applyFont="1" applyFill="1" applyBorder="1" applyAlignment="1">
      <alignment horizontal="left" vertical="top" wrapText="1"/>
    </xf>
    <xf numFmtId="0" fontId="109" fillId="0" borderId="91" xfId="18" quotePrefix="1" applyFont="1" applyFill="1" applyBorder="1" applyAlignment="1">
      <alignment horizontal="left" vertical="top" wrapText="1"/>
    </xf>
    <xf numFmtId="0" fontId="77" fillId="0" borderId="89" xfId="18" quotePrefix="1" applyFont="1" applyFill="1" applyBorder="1" applyAlignment="1">
      <alignment horizontal="left" vertical="top" wrapText="1"/>
    </xf>
    <xf numFmtId="0" fontId="77" fillId="0" borderId="90" xfId="18" quotePrefix="1" applyFont="1" applyFill="1" applyBorder="1" applyAlignment="1">
      <alignment horizontal="left" vertical="top" wrapText="1"/>
    </xf>
    <xf numFmtId="0" fontId="77" fillId="0" borderId="91" xfId="18" quotePrefix="1" applyFont="1" applyFill="1" applyBorder="1" applyAlignment="1">
      <alignment horizontal="left" vertical="top" wrapText="1"/>
    </xf>
    <xf numFmtId="0" fontId="109" fillId="0" borderId="89" xfId="18" applyFont="1" applyFill="1" applyBorder="1" applyAlignment="1">
      <alignment horizontal="left" vertical="top" wrapText="1"/>
    </xf>
    <xf numFmtId="0" fontId="109" fillId="0" borderId="90" xfId="18" applyFont="1" applyFill="1" applyBorder="1" applyAlignment="1">
      <alignment horizontal="left" vertical="top" wrapText="1"/>
    </xf>
    <xf numFmtId="0" fontId="109" fillId="0" borderId="91" xfId="18" applyFont="1" applyFill="1" applyBorder="1" applyAlignment="1">
      <alignment horizontal="left" vertical="top" wrapText="1"/>
    </xf>
    <xf numFmtId="0" fontId="78" fillId="0" borderId="65" xfId="18" applyFont="1" applyFill="1" applyBorder="1" applyAlignment="1">
      <alignment horizontal="center" vertical="center" wrapText="1"/>
    </xf>
    <xf numFmtId="3" fontId="33" fillId="0" borderId="132" xfId="0" applyNumberFormat="1" applyFont="1" applyBorder="1" applyAlignment="1">
      <alignment horizontal="right" vertical="center" wrapText="1"/>
    </xf>
    <xf numFmtId="0" fontId="9" fillId="8" borderId="0" xfId="0" applyFont="1" applyFill="1" applyAlignment="1">
      <alignment horizontal="left" vertical="top" wrapText="1"/>
    </xf>
    <xf numFmtId="0" fontId="23" fillId="0" borderId="103" xfId="0" applyFont="1" applyFill="1" applyBorder="1" applyAlignment="1">
      <alignment horizontal="center" vertical="center"/>
    </xf>
    <xf numFmtId="0" fontId="23" fillId="0" borderId="90" xfId="0" applyFont="1" applyFill="1" applyBorder="1" applyAlignment="1">
      <alignment horizontal="center" vertical="center"/>
    </xf>
    <xf numFmtId="0" fontId="23" fillId="0" borderId="104" xfId="0" applyFont="1" applyFill="1" applyBorder="1" applyAlignment="1">
      <alignment horizontal="center" vertical="center"/>
    </xf>
    <xf numFmtId="14" fontId="23" fillId="0" borderId="103" xfId="0" applyNumberFormat="1" applyFont="1" applyFill="1" applyBorder="1" applyAlignment="1">
      <alignment horizontal="right" vertical="center"/>
    </xf>
    <xf numFmtId="0" fontId="23" fillId="0" borderId="90" xfId="0" applyFont="1" applyFill="1" applyBorder="1" applyAlignment="1">
      <alignment horizontal="right" vertical="center"/>
    </xf>
    <xf numFmtId="0" fontId="23" fillId="0" borderId="104" xfId="0" applyFont="1" applyFill="1" applyBorder="1" applyAlignment="1">
      <alignment horizontal="right" vertical="center"/>
    </xf>
    <xf numFmtId="175" fontId="23" fillId="0" borderId="132" xfId="0" applyNumberFormat="1" applyFont="1" applyFill="1" applyBorder="1" applyAlignment="1">
      <alignment horizontal="right" vertical="center"/>
    </xf>
    <xf numFmtId="10" fontId="23" fillId="0" borderId="124" xfId="0" applyNumberFormat="1" applyFont="1" applyFill="1" applyBorder="1" applyAlignment="1">
      <alignment horizontal="right" vertical="center"/>
    </xf>
    <xf numFmtId="10" fontId="23" fillId="0" borderId="115" xfId="0" applyNumberFormat="1" applyFont="1" applyFill="1" applyBorder="1" applyAlignment="1">
      <alignment horizontal="right" vertical="center"/>
    </xf>
    <xf numFmtId="10" fontId="23" fillId="0" borderId="112" xfId="0" applyNumberFormat="1" applyFont="1" applyFill="1" applyBorder="1" applyAlignment="1">
      <alignment horizontal="right" vertical="center"/>
    </xf>
    <xf numFmtId="0" fontId="22" fillId="0" borderId="37" xfId="0" applyFont="1" applyBorder="1" applyAlignment="1">
      <alignment horizontal="center" vertical="center"/>
    </xf>
    <xf numFmtId="3" fontId="22" fillId="0" borderId="92" xfId="0" applyNumberFormat="1" applyFont="1" applyBorder="1" applyAlignment="1">
      <alignment horizontal="right" vertical="center"/>
    </xf>
    <xf numFmtId="3" fontId="22" fillId="0" borderId="93" xfId="0" applyNumberFormat="1" applyFont="1" applyBorder="1" applyAlignment="1">
      <alignment horizontal="right" vertical="center"/>
    </xf>
    <xf numFmtId="3" fontId="22" fillId="0" borderId="17" xfId="0" applyNumberFormat="1" applyFont="1" applyBorder="1" applyAlignment="1">
      <alignment horizontal="right" vertical="center"/>
    </xf>
    <xf numFmtId="3" fontId="22" fillId="14" borderId="103" xfId="0" applyNumberFormat="1" applyFont="1" applyFill="1" applyBorder="1" applyAlignment="1">
      <alignment horizontal="right" vertical="center" wrapText="1"/>
    </xf>
    <xf numFmtId="3" fontId="22" fillId="14" borderId="90" xfId="0" applyNumberFormat="1" applyFont="1" applyFill="1" applyBorder="1" applyAlignment="1">
      <alignment horizontal="right" vertical="center" wrapText="1"/>
    </xf>
    <xf numFmtId="3" fontId="22" fillId="14" borderId="104" xfId="0" applyNumberFormat="1" applyFont="1" applyFill="1" applyBorder="1" applyAlignment="1">
      <alignment horizontal="right" vertical="center" wrapText="1"/>
    </xf>
    <xf numFmtId="3" fontId="5" fillId="0" borderId="110" xfId="0" applyNumberFormat="1" applyFont="1" applyBorder="1" applyAlignment="1">
      <alignment horizontal="center" vertical="center"/>
    </xf>
    <xf numFmtId="3" fontId="5" fillId="0" borderId="137" xfId="0" applyNumberFormat="1" applyFont="1" applyBorder="1" applyAlignment="1">
      <alignment horizontal="center" vertical="center"/>
    </xf>
    <xf numFmtId="3" fontId="5" fillId="0" borderId="111" xfId="0" applyNumberFormat="1" applyFont="1" applyBorder="1" applyAlignment="1">
      <alignment horizontal="center" vertical="center"/>
    </xf>
    <xf numFmtId="0" fontId="1" fillId="0" borderId="103" xfId="0" applyFont="1" applyBorder="1" applyAlignment="1">
      <alignment horizontal="center" vertical="center"/>
    </xf>
    <xf numFmtId="0" fontId="1" fillId="0" borderId="90" xfId="0" applyFont="1" applyBorder="1" applyAlignment="1">
      <alignment horizontal="center" vertical="center"/>
    </xf>
    <xf numFmtId="0" fontId="1" fillId="0" borderId="104" xfId="0" applyFont="1" applyBorder="1" applyAlignment="1">
      <alignment horizontal="center" vertical="center"/>
    </xf>
    <xf numFmtId="0" fontId="23" fillId="0" borderId="132" xfId="0" applyFont="1" applyBorder="1" applyAlignment="1">
      <alignment horizontal="center" vertical="center"/>
    </xf>
    <xf numFmtId="3" fontId="23" fillId="0" borderId="103" xfId="0" applyNumberFormat="1" applyFont="1" applyBorder="1" applyAlignment="1">
      <alignment horizontal="right" vertical="center"/>
    </xf>
    <xf numFmtId="3" fontId="23" fillId="0" borderId="90" xfId="0" applyNumberFormat="1" applyFont="1" applyBorder="1" applyAlignment="1">
      <alignment horizontal="right" vertical="center"/>
    </xf>
    <xf numFmtId="3" fontId="23" fillId="0" borderId="104" xfId="0" applyNumberFormat="1" applyFont="1" applyBorder="1" applyAlignment="1">
      <alignment horizontal="right" vertical="center"/>
    </xf>
    <xf numFmtId="0" fontId="23" fillId="0" borderId="103" xfId="0" applyFont="1" applyBorder="1" applyAlignment="1">
      <alignment horizontal="center" vertical="center"/>
    </xf>
    <xf numFmtId="0" fontId="23" fillId="0" borderId="90" xfId="0" applyFont="1" applyBorder="1" applyAlignment="1">
      <alignment horizontal="center" vertical="center"/>
    </xf>
    <xf numFmtId="0" fontId="23" fillId="0" borderId="104" xfId="0" applyFont="1" applyBorder="1" applyAlignment="1">
      <alignment horizontal="center" vertical="center"/>
    </xf>
    <xf numFmtId="3" fontId="23" fillId="0" borderId="141" xfId="0" applyNumberFormat="1" applyFont="1" applyBorder="1" applyAlignment="1">
      <alignment horizontal="right" vertical="center"/>
    </xf>
    <xf numFmtId="3" fontId="23" fillId="0" borderId="123" xfId="0" applyNumberFormat="1" applyFont="1" applyBorder="1" applyAlignment="1">
      <alignment horizontal="right" vertical="center"/>
    </xf>
    <xf numFmtId="3" fontId="23" fillId="0" borderId="137" xfId="0" applyNumberFormat="1" applyFont="1" applyBorder="1" applyAlignment="1">
      <alignment horizontal="right" vertical="center"/>
    </xf>
    <xf numFmtId="3" fontId="23" fillId="0" borderId="109" xfId="0" applyNumberFormat="1" applyFont="1" applyBorder="1" applyAlignment="1">
      <alignment horizontal="right" vertical="center"/>
    </xf>
    <xf numFmtId="0" fontId="23" fillId="0" borderId="132" xfId="0" applyFont="1" applyBorder="1" applyAlignment="1">
      <alignment horizontal="left" vertical="center" wrapText="1"/>
    </xf>
    <xf numFmtId="0" fontId="33" fillId="0" borderId="132" xfId="0" applyFont="1" applyBorder="1" applyAlignment="1">
      <alignment horizontal="right" vertical="center" indent="2"/>
    </xf>
    <xf numFmtId="0" fontId="33" fillId="0" borderId="103" xfId="0" applyFont="1" applyBorder="1" applyAlignment="1">
      <alignment horizontal="right" vertical="center" indent="2"/>
    </xf>
    <xf numFmtId="0" fontId="33" fillId="0" borderId="103" xfId="0" applyFont="1" applyBorder="1" applyAlignment="1">
      <alignment horizontal="center" vertical="center"/>
    </xf>
    <xf numFmtId="0" fontId="33" fillId="0" borderId="90" xfId="0" applyFont="1" applyBorder="1" applyAlignment="1">
      <alignment horizontal="center" vertical="center"/>
    </xf>
    <xf numFmtId="0" fontId="33" fillId="0" borderId="104" xfId="0" applyFont="1" applyBorder="1" applyAlignment="1">
      <alignment horizontal="center" vertical="center"/>
    </xf>
    <xf numFmtId="0" fontId="30" fillId="0" borderId="0" xfId="0" applyFont="1" applyAlignment="1">
      <alignment horizontal="left"/>
    </xf>
    <xf numFmtId="3" fontId="33" fillId="0" borderId="132" xfId="0" applyNumberFormat="1" applyFont="1" applyFill="1" applyBorder="1" applyAlignment="1">
      <alignment horizontal="right" vertical="center" indent="1"/>
    </xf>
    <xf numFmtId="3" fontId="33" fillId="0" borderId="103" xfId="0" applyNumberFormat="1" applyFont="1" applyFill="1" applyBorder="1" applyAlignment="1">
      <alignment horizontal="right" vertical="center" indent="1"/>
    </xf>
    <xf numFmtId="3" fontId="23" fillId="0" borderId="132" xfId="0" applyNumberFormat="1" applyFont="1" applyBorder="1" applyAlignment="1">
      <alignment horizontal="right" vertical="center"/>
    </xf>
    <xf numFmtId="3" fontId="23" fillId="0" borderId="124" xfId="0" applyNumberFormat="1" applyFont="1" applyBorder="1" applyAlignment="1">
      <alignment horizontal="right" vertical="center"/>
    </xf>
    <xf numFmtId="3" fontId="23" fillId="0" borderId="115" xfId="0" applyNumberFormat="1" applyFont="1" applyBorder="1" applyAlignment="1">
      <alignment horizontal="right" vertical="center"/>
    </xf>
    <xf numFmtId="3" fontId="23" fillId="0" borderId="112" xfId="0" applyNumberFormat="1" applyFont="1" applyBorder="1" applyAlignment="1">
      <alignment horizontal="right" vertical="center"/>
    </xf>
    <xf numFmtId="0" fontId="102" fillId="2" borderId="139" xfId="0" applyFont="1" applyFill="1" applyBorder="1" applyAlignment="1">
      <alignment horizontal="center" vertical="center"/>
    </xf>
    <xf numFmtId="3" fontId="102" fillId="2" borderId="134" xfId="0" applyNumberFormat="1" applyFont="1" applyFill="1" applyBorder="1" applyAlignment="1">
      <alignment horizontal="right" vertical="center"/>
    </xf>
    <xf numFmtId="3" fontId="102" fillId="2" borderId="93" xfId="0" applyNumberFormat="1" applyFont="1" applyFill="1" applyBorder="1" applyAlignment="1">
      <alignment horizontal="right" vertical="center"/>
    </xf>
    <xf numFmtId="3" fontId="102" fillId="2" borderId="17" xfId="0" applyNumberFormat="1" applyFont="1" applyFill="1" applyBorder="1" applyAlignment="1">
      <alignment horizontal="right" vertical="center"/>
    </xf>
    <xf numFmtId="3" fontId="117" fillId="2" borderId="75" xfId="0" applyNumberFormat="1" applyFont="1" applyFill="1" applyBorder="1" applyAlignment="1">
      <alignment horizontal="right" vertical="center"/>
    </xf>
    <xf numFmtId="3" fontId="102" fillId="0" borderId="43" xfId="0" applyNumberFormat="1" applyFont="1" applyBorder="1" applyAlignment="1">
      <alignment horizontal="right" vertical="center"/>
    </xf>
    <xf numFmtId="0" fontId="117" fillId="0" borderId="37" xfId="0" applyFont="1" applyBorder="1" applyAlignment="1">
      <alignment horizontal="center" vertical="center" wrapText="1"/>
    </xf>
    <xf numFmtId="0" fontId="33" fillId="0" borderId="92" xfId="0" applyFont="1" applyBorder="1" applyAlignment="1">
      <alignment horizontal="left" vertical="center" wrapText="1"/>
    </xf>
    <xf numFmtId="0" fontId="33" fillId="0" borderId="93" xfId="0" applyFont="1" applyBorder="1" applyAlignment="1">
      <alignment horizontal="left" vertical="center" wrapText="1"/>
    </xf>
    <xf numFmtId="0" fontId="33" fillId="0" borderId="17" xfId="0" applyFont="1" applyBorder="1" applyAlignment="1">
      <alignment horizontal="left" vertical="center" wrapText="1"/>
    </xf>
    <xf numFmtId="9" fontId="23" fillId="0" borderId="123" xfId="1" applyFont="1" applyFill="1" applyBorder="1" applyAlignment="1">
      <alignment horizontal="right" vertical="center"/>
    </xf>
    <xf numFmtId="9" fontId="23" fillId="0" borderId="137" xfId="1" applyFont="1" applyFill="1" applyBorder="1" applyAlignment="1">
      <alignment horizontal="right" vertical="center"/>
    </xf>
    <xf numFmtId="9" fontId="23" fillId="0" borderId="109" xfId="1" applyFont="1" applyFill="1" applyBorder="1" applyAlignment="1">
      <alignment horizontal="right" vertical="center"/>
    </xf>
    <xf numFmtId="3" fontId="23" fillId="0" borderId="123" xfId="0" applyNumberFormat="1" applyFont="1" applyFill="1" applyBorder="1" applyAlignment="1">
      <alignment horizontal="right" vertical="center"/>
    </xf>
    <xf numFmtId="3" fontId="23" fillId="0" borderId="137" xfId="0" applyNumberFormat="1" applyFont="1" applyFill="1" applyBorder="1" applyAlignment="1">
      <alignment horizontal="right" vertical="center"/>
    </xf>
    <xf numFmtId="3" fontId="23" fillId="0" borderId="109" xfId="0" applyNumberFormat="1" applyFont="1" applyFill="1" applyBorder="1" applyAlignment="1">
      <alignment horizontal="right" vertical="center"/>
    </xf>
    <xf numFmtId="0" fontId="23" fillId="0" borderId="123" xfId="0" applyFont="1" applyFill="1" applyBorder="1" applyAlignment="1">
      <alignment horizontal="center" vertical="center"/>
    </xf>
    <xf numFmtId="0" fontId="23" fillId="0" borderId="137" xfId="0" applyFont="1" applyFill="1" applyBorder="1" applyAlignment="1">
      <alignment horizontal="center" vertical="center"/>
    </xf>
    <xf numFmtId="0" fontId="23" fillId="0" borderId="109" xfId="0" applyFont="1" applyFill="1" applyBorder="1" applyAlignment="1">
      <alignment horizontal="center" vertical="center"/>
    </xf>
    <xf numFmtId="0" fontId="22" fillId="0" borderId="123" xfId="0" applyFont="1" applyFill="1" applyBorder="1" applyAlignment="1">
      <alignment horizontal="left"/>
    </xf>
    <xf numFmtId="0" fontId="22" fillId="0" borderId="137" xfId="0" applyFont="1" applyFill="1" applyBorder="1" applyAlignment="1">
      <alignment horizontal="left"/>
    </xf>
    <xf numFmtId="0" fontId="22" fillId="0" borderId="109" xfId="0" applyFont="1" applyFill="1" applyBorder="1" applyAlignment="1">
      <alignment horizontal="left"/>
    </xf>
    <xf numFmtId="3" fontId="33" fillId="0" borderId="67" xfId="0" applyNumberFormat="1" applyFont="1" applyBorder="1" applyAlignment="1">
      <alignment horizontal="right" vertical="center"/>
    </xf>
    <xf numFmtId="3" fontId="33" fillId="0" borderId="132" xfId="0" applyNumberFormat="1" applyFont="1" applyBorder="1" applyAlignment="1">
      <alignment horizontal="right" vertical="center"/>
    </xf>
    <xf numFmtId="3" fontId="33" fillId="0" borderId="66" xfId="0" applyNumberFormat="1" applyFont="1" applyBorder="1" applyAlignment="1">
      <alignment horizontal="right" vertical="center"/>
    </xf>
    <xf numFmtId="10" fontId="33" fillId="0" borderId="104" xfId="1" quotePrefix="1" applyNumberFormat="1" applyFont="1" applyBorder="1" applyAlignment="1">
      <alignment horizontal="right" vertical="center" indent="2"/>
    </xf>
    <xf numFmtId="10" fontId="33" fillId="0" borderId="132" xfId="1" applyNumberFormat="1" applyFont="1" applyBorder="1" applyAlignment="1">
      <alignment horizontal="right" vertical="center" indent="2"/>
    </xf>
    <xf numFmtId="0" fontId="23" fillId="0" borderId="103" xfId="0" applyFont="1" applyFill="1" applyBorder="1" applyAlignment="1">
      <alignment horizontal="right" vertical="center"/>
    </xf>
    <xf numFmtId="0" fontId="22" fillId="0" borderId="92" xfId="0" applyFont="1" applyBorder="1" applyAlignment="1">
      <alignment horizontal="center" vertical="center" wrapText="1"/>
    </xf>
    <xf numFmtId="0" fontId="22" fillId="0" borderId="93" xfId="0" applyFont="1" applyBorder="1" applyAlignment="1">
      <alignment horizontal="center" vertical="center" wrapText="1"/>
    </xf>
    <xf numFmtId="0" fontId="22" fillId="0" borderId="17" xfId="0" applyFont="1" applyBorder="1" applyAlignment="1">
      <alignment horizontal="center" vertical="center" wrapText="1"/>
    </xf>
    <xf numFmtId="3" fontId="33" fillId="0" borderId="113" xfId="0" applyNumberFormat="1" applyFont="1" applyFill="1" applyBorder="1" applyAlignment="1">
      <alignment horizontal="center" vertical="center"/>
    </xf>
    <xf numFmtId="3" fontId="33" fillId="0" borderId="115" xfId="0" applyNumberFormat="1" applyFont="1" applyFill="1" applyBorder="1" applyAlignment="1">
      <alignment horizontal="center" vertical="center"/>
    </xf>
    <xf numFmtId="3" fontId="33" fillId="0" borderId="114" xfId="0" applyNumberFormat="1" applyFont="1" applyFill="1" applyBorder="1" applyAlignment="1">
      <alignment horizontal="center" vertical="center"/>
    </xf>
    <xf numFmtId="3" fontId="33" fillId="0" borderId="89" xfId="0" applyNumberFormat="1" applyFont="1" applyFill="1" applyBorder="1" applyAlignment="1">
      <alignment horizontal="center" vertical="center"/>
    </xf>
    <xf numFmtId="3" fontId="33" fillId="0" borderId="90" xfId="0" applyNumberFormat="1" applyFont="1" applyFill="1" applyBorder="1" applyAlignment="1">
      <alignment horizontal="center" vertical="center"/>
    </xf>
    <xf numFmtId="3" fontId="33" fillId="0" borderId="91" xfId="0" applyNumberFormat="1" applyFont="1" applyFill="1" applyBorder="1" applyAlignment="1">
      <alignment horizontal="center" vertical="center"/>
    </xf>
    <xf numFmtId="0" fontId="102" fillId="0" borderId="37" xfId="0" applyFont="1" applyBorder="1" applyAlignment="1">
      <alignment horizontal="left" vertical="center" wrapText="1"/>
    </xf>
    <xf numFmtId="3" fontId="102" fillId="0" borderId="64" xfId="0" applyNumberFormat="1" applyFont="1" applyBorder="1" applyAlignment="1">
      <alignment horizontal="right" vertical="center"/>
    </xf>
    <xf numFmtId="0" fontId="113" fillId="0" borderId="0" xfId="0" applyFont="1" applyAlignment="1">
      <alignment horizontal="justify" vertical="top" wrapText="1"/>
    </xf>
    <xf numFmtId="3" fontId="117" fillId="2" borderId="76" xfId="0" applyNumberFormat="1" applyFont="1" applyFill="1" applyBorder="1" applyAlignment="1">
      <alignment horizontal="right" vertical="center"/>
    </xf>
    <xf numFmtId="3" fontId="102" fillId="2" borderId="43" xfId="0" applyNumberFormat="1" applyFont="1" applyFill="1" applyBorder="1" applyAlignment="1">
      <alignment horizontal="right" vertical="center"/>
    </xf>
    <xf numFmtId="3" fontId="102" fillId="2" borderId="67" xfId="0" applyNumberFormat="1" applyFont="1" applyFill="1" applyBorder="1" applyAlignment="1">
      <alignment horizontal="right" vertical="center"/>
    </xf>
    <xf numFmtId="3" fontId="102" fillId="0" borderId="69" xfId="0" applyNumberFormat="1" applyFont="1" applyBorder="1" applyAlignment="1">
      <alignment horizontal="center"/>
    </xf>
    <xf numFmtId="0" fontId="102" fillId="0" borderId="74" xfId="0" applyFont="1" applyBorder="1" applyAlignment="1">
      <alignment horizontal="left"/>
    </xf>
    <xf numFmtId="0" fontId="102" fillId="0" borderId="75" xfId="0" applyFont="1" applyBorder="1" applyAlignment="1">
      <alignment horizontal="left"/>
    </xf>
    <xf numFmtId="0" fontId="102" fillId="0" borderId="76" xfId="0" applyFont="1" applyBorder="1" applyAlignment="1">
      <alignment horizontal="left"/>
    </xf>
    <xf numFmtId="0" fontId="102" fillId="0" borderId="111" xfId="0" applyFont="1" applyBorder="1" applyAlignment="1">
      <alignment horizontal="center"/>
    </xf>
    <xf numFmtId="0" fontId="102" fillId="0" borderId="75" xfId="0" applyFont="1" applyBorder="1" applyAlignment="1">
      <alignment horizontal="center"/>
    </xf>
    <xf numFmtId="0" fontId="1" fillId="0" borderId="100" xfId="0" applyFont="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23" fillId="0" borderId="141" xfId="0" applyFont="1" applyBorder="1" applyAlignment="1">
      <alignment horizontal="center" vertical="center"/>
    </xf>
    <xf numFmtId="0" fontId="31" fillId="0" borderId="37" xfId="0" applyFont="1" applyBorder="1" applyAlignment="1">
      <alignment horizontal="center" vertical="center" wrapText="1"/>
    </xf>
    <xf numFmtId="10" fontId="31" fillId="14" borderId="89" xfId="1" applyNumberFormat="1" applyFont="1" applyFill="1" applyBorder="1" applyAlignment="1">
      <alignment horizontal="right" vertical="center"/>
    </xf>
    <xf numFmtId="10" fontId="31" fillId="14" borderId="90" xfId="1" applyNumberFormat="1" applyFont="1" applyFill="1" applyBorder="1" applyAlignment="1">
      <alignment horizontal="right" vertical="center"/>
    </xf>
    <xf numFmtId="10" fontId="31" fillId="14" borderId="104" xfId="1" applyNumberFormat="1" applyFont="1" applyFill="1" applyBorder="1" applyAlignment="1">
      <alignment horizontal="right" vertical="center"/>
    </xf>
    <xf numFmtId="0" fontId="33" fillId="0" borderId="132" xfId="0" applyFont="1" applyFill="1" applyBorder="1" applyAlignment="1">
      <alignment horizontal="right" vertical="center" indent="2"/>
    </xf>
    <xf numFmtId="0" fontId="33" fillId="0" borderId="103" xfId="0" applyFont="1" applyFill="1" applyBorder="1" applyAlignment="1">
      <alignment horizontal="right" vertical="center" indent="2"/>
    </xf>
    <xf numFmtId="0" fontId="33" fillId="0" borderId="129" xfId="0" applyFont="1" applyBorder="1" applyAlignment="1">
      <alignment horizontal="center" vertical="center"/>
    </xf>
    <xf numFmtId="0" fontId="33" fillId="0" borderId="130" xfId="0" applyFont="1" applyBorder="1" applyAlignment="1">
      <alignment horizontal="center" vertical="center"/>
    </xf>
    <xf numFmtId="0" fontId="33" fillId="0" borderId="126" xfId="0" applyFont="1" applyBorder="1" applyAlignment="1">
      <alignment horizontal="center" vertical="center"/>
    </xf>
    <xf numFmtId="0" fontId="22" fillId="0" borderId="92" xfId="0" applyFont="1" applyBorder="1" applyAlignment="1">
      <alignment horizontal="center" vertical="center"/>
    </xf>
    <xf numFmtId="0" fontId="22" fillId="0" borderId="93" xfId="0" applyFont="1" applyBorder="1" applyAlignment="1">
      <alignment horizontal="center" vertical="center"/>
    </xf>
    <xf numFmtId="0" fontId="22" fillId="0" borderId="17" xfId="0" applyFont="1" applyBorder="1" applyAlignment="1">
      <alignment horizontal="center" vertical="center"/>
    </xf>
    <xf numFmtId="3" fontId="33" fillId="0" borderId="67" xfId="0" applyNumberFormat="1" applyFont="1" applyFill="1" applyBorder="1" applyAlignment="1">
      <alignment horizontal="right" vertical="center" indent="1"/>
    </xf>
    <xf numFmtId="3" fontId="33" fillId="0" borderId="66" xfId="0" applyNumberFormat="1" applyFont="1" applyFill="1" applyBorder="1" applyAlignment="1">
      <alignment horizontal="right" vertical="center" indent="1"/>
    </xf>
    <xf numFmtId="10" fontId="33" fillId="0" borderId="104" xfId="1" applyNumberFormat="1" applyFont="1" applyFill="1" applyBorder="1" applyAlignment="1">
      <alignment horizontal="right" vertical="center" indent="1"/>
    </xf>
    <xf numFmtId="10" fontId="33" fillId="0" borderId="132" xfId="1" applyNumberFormat="1" applyFont="1" applyFill="1" applyBorder="1" applyAlignment="1">
      <alignment horizontal="right" vertical="center" indent="1"/>
    </xf>
    <xf numFmtId="3" fontId="33" fillId="0" borderId="132" xfId="0" applyNumberFormat="1" applyFont="1" applyBorder="1" applyAlignment="1">
      <alignment horizontal="right" vertical="center" indent="1"/>
    </xf>
    <xf numFmtId="3" fontId="33" fillId="0" borderId="103" xfId="0" applyNumberFormat="1" applyFont="1" applyBorder="1" applyAlignment="1">
      <alignment horizontal="right" vertical="center" indent="1"/>
    </xf>
    <xf numFmtId="3" fontId="33" fillId="0" borderId="67" xfId="0" applyNumberFormat="1" applyFont="1" applyBorder="1" applyAlignment="1">
      <alignment horizontal="right" vertical="center" indent="1"/>
    </xf>
    <xf numFmtId="3" fontId="33" fillId="0" borderId="66" xfId="0" applyNumberFormat="1" applyFont="1" applyBorder="1" applyAlignment="1">
      <alignment horizontal="right" vertical="center" indent="1"/>
    </xf>
    <xf numFmtId="0" fontId="33" fillId="0" borderId="103" xfId="0" applyFont="1" applyBorder="1" applyAlignment="1">
      <alignment horizontal="left" vertical="center" wrapText="1"/>
    </xf>
    <xf numFmtId="0" fontId="33" fillId="0" borderId="90" xfId="0" applyFont="1" applyBorder="1" applyAlignment="1">
      <alignment horizontal="left" vertical="center" wrapText="1"/>
    </xf>
    <xf numFmtId="0" fontId="33" fillId="0" borderId="104" xfId="0" applyFont="1" applyBorder="1" applyAlignment="1">
      <alignment horizontal="left" vertical="center" wrapText="1"/>
    </xf>
    <xf numFmtId="3" fontId="31" fillId="0" borderId="67" xfId="0" applyNumberFormat="1" applyFont="1" applyFill="1" applyBorder="1" applyAlignment="1">
      <alignment horizontal="right" vertical="center"/>
    </xf>
    <xf numFmtId="3" fontId="31" fillId="0" borderId="132" xfId="0" applyNumberFormat="1" applyFont="1" applyFill="1" applyBorder="1" applyAlignment="1">
      <alignment horizontal="right" vertical="center"/>
    </xf>
    <xf numFmtId="3" fontId="31" fillId="0" borderId="66" xfId="0" applyNumberFormat="1" applyFont="1" applyFill="1" applyBorder="1" applyAlignment="1">
      <alignment horizontal="right" vertical="center"/>
    </xf>
    <xf numFmtId="10" fontId="33" fillId="0" borderId="67" xfId="1" applyNumberFormat="1" applyFont="1" applyFill="1" applyBorder="1" applyAlignment="1">
      <alignment horizontal="right" vertical="center"/>
    </xf>
    <xf numFmtId="10" fontId="33" fillId="0" borderId="132" xfId="1" applyNumberFormat="1" applyFont="1" applyFill="1" applyBorder="1" applyAlignment="1">
      <alignment horizontal="right" vertical="center"/>
    </xf>
    <xf numFmtId="3" fontId="31" fillId="14" borderId="103" xfId="0" applyNumberFormat="1" applyFont="1" applyFill="1" applyBorder="1" applyAlignment="1">
      <alignment horizontal="right" vertical="center"/>
    </xf>
    <xf numFmtId="3" fontId="31" fillId="14" borderId="90" xfId="0" applyNumberFormat="1" applyFont="1" applyFill="1" applyBorder="1" applyAlignment="1">
      <alignment horizontal="right" vertical="center"/>
    </xf>
    <xf numFmtId="3" fontId="31" fillId="14" borderId="91" xfId="0" applyNumberFormat="1" applyFont="1" applyFill="1" applyBorder="1" applyAlignment="1">
      <alignment horizontal="right" vertical="center"/>
    </xf>
    <xf numFmtId="3" fontId="31" fillId="14" borderId="89" xfId="0" applyNumberFormat="1" applyFont="1" applyFill="1" applyBorder="1" applyAlignment="1">
      <alignment horizontal="right" vertical="center"/>
    </xf>
    <xf numFmtId="0" fontId="9" fillId="0" borderId="0" xfId="0" applyFont="1" applyAlignment="1">
      <alignment horizontal="left" vertical="top" wrapText="1"/>
    </xf>
    <xf numFmtId="0" fontId="22" fillId="0" borderId="37" xfId="0" applyFont="1" applyBorder="1" applyAlignment="1">
      <alignment horizontal="center" vertical="center" wrapText="1"/>
    </xf>
    <xf numFmtId="3" fontId="33" fillId="2" borderId="76" xfId="0" applyNumberFormat="1" applyFont="1" applyFill="1" applyBorder="1" applyAlignment="1">
      <alignment horizontal="right" vertical="center"/>
    </xf>
    <xf numFmtId="3" fontId="33" fillId="2" borderId="127" xfId="0" applyNumberFormat="1" applyFont="1" applyFill="1" applyBorder="1" applyAlignment="1">
      <alignment horizontal="right" vertical="center"/>
    </xf>
    <xf numFmtId="3" fontId="33" fillId="2" borderId="74" xfId="0" applyNumberFormat="1" applyFont="1" applyFill="1" applyBorder="1" applyAlignment="1">
      <alignment horizontal="right" vertical="center"/>
    </xf>
    <xf numFmtId="10" fontId="33" fillId="0" borderId="109" xfId="1" applyNumberFormat="1" applyFont="1" applyBorder="1" applyAlignment="1">
      <alignment horizontal="right" vertical="center"/>
    </xf>
    <xf numFmtId="10" fontId="33" fillId="0" borderId="127" xfId="1" applyNumberFormat="1" applyFont="1" applyBorder="1" applyAlignment="1">
      <alignment horizontal="right" vertical="center"/>
    </xf>
    <xf numFmtId="0" fontId="33" fillId="0" borderId="127" xfId="0" applyFont="1" applyBorder="1" applyAlignment="1">
      <alignment horizontal="right" vertical="center" indent="2"/>
    </xf>
    <xf numFmtId="0" fontId="33" fillId="0" borderId="123" xfId="0" applyFont="1" applyBorder="1" applyAlignment="1">
      <alignment horizontal="right" vertical="center" indent="2"/>
    </xf>
    <xf numFmtId="10" fontId="33" fillId="0" borderId="110" xfId="1" applyNumberFormat="1" applyFont="1" applyBorder="1" applyAlignment="1">
      <alignment horizontal="right" vertical="center"/>
    </xf>
    <xf numFmtId="10" fontId="33" fillId="0" borderId="137" xfId="1" applyNumberFormat="1" applyFont="1" applyBorder="1" applyAlignment="1">
      <alignment horizontal="right" vertical="center"/>
    </xf>
    <xf numFmtId="10" fontId="33" fillId="0" borderId="89" xfId="1" applyNumberFormat="1" applyFont="1" applyBorder="1" applyAlignment="1">
      <alignment horizontal="right" vertical="center" indent="1"/>
    </xf>
    <xf numFmtId="10" fontId="33" fillId="0" borderId="90" xfId="1" applyNumberFormat="1" applyFont="1" applyBorder="1" applyAlignment="1">
      <alignment horizontal="right" vertical="center" indent="1"/>
    </xf>
    <xf numFmtId="10" fontId="33" fillId="0" borderId="104" xfId="1" applyNumberFormat="1" applyFont="1" applyBorder="1" applyAlignment="1">
      <alignment horizontal="right" vertical="center" indent="1"/>
    </xf>
    <xf numFmtId="10" fontId="33" fillId="0" borderId="89" xfId="1" applyNumberFormat="1" applyFont="1" applyBorder="1" applyAlignment="1">
      <alignment horizontal="right" vertical="center" indent="2"/>
    </xf>
    <xf numFmtId="10" fontId="33" fillId="0" borderId="90" xfId="1" applyNumberFormat="1" applyFont="1" applyBorder="1" applyAlignment="1">
      <alignment horizontal="right" vertical="center" indent="2"/>
    </xf>
    <xf numFmtId="10" fontId="33" fillId="0" borderId="104" xfId="1" applyNumberFormat="1" applyFont="1" applyBorder="1" applyAlignment="1">
      <alignment horizontal="right" vertical="center" indent="2"/>
    </xf>
    <xf numFmtId="0" fontId="58" fillId="0" borderId="0" xfId="0" applyFont="1" applyAlignment="1">
      <alignment horizontal="left"/>
    </xf>
    <xf numFmtId="3" fontId="23" fillId="0" borderId="132" xfId="0" applyNumberFormat="1" applyFont="1" applyBorder="1" applyAlignment="1">
      <alignment horizontal="right" vertical="center" wrapText="1"/>
    </xf>
    <xf numFmtId="0" fontId="1" fillId="0" borderId="123" xfId="0" applyFont="1" applyBorder="1" applyAlignment="1">
      <alignment horizontal="left" vertical="center" wrapText="1"/>
    </xf>
    <xf numFmtId="0" fontId="23" fillId="0" borderId="137" xfId="0" applyFont="1" applyBorder="1" applyAlignment="1">
      <alignment horizontal="left" vertical="center" wrapText="1"/>
    </xf>
    <xf numFmtId="0" fontId="23" fillId="0" borderId="109" xfId="0" applyFont="1" applyBorder="1" applyAlignment="1">
      <alignment horizontal="left" vertical="center" wrapText="1"/>
    </xf>
    <xf numFmtId="3" fontId="23" fillId="0" borderId="127" xfId="0" applyNumberFormat="1" applyFont="1" applyBorder="1" applyAlignment="1">
      <alignment horizontal="right" vertical="center" wrapText="1"/>
    </xf>
    <xf numFmtId="0" fontId="23" fillId="0" borderId="131" xfId="0" applyFont="1" applyBorder="1" applyAlignment="1">
      <alignment horizontal="left" vertical="center" wrapText="1"/>
    </xf>
    <xf numFmtId="3" fontId="23" fillId="0" borderId="130" xfId="0" applyNumberFormat="1" applyFont="1" applyBorder="1" applyAlignment="1">
      <alignment horizontal="right" vertical="center"/>
    </xf>
    <xf numFmtId="3" fontId="23" fillId="0" borderId="131" xfId="0" applyNumberFormat="1" applyFont="1" applyBorder="1" applyAlignment="1">
      <alignment horizontal="right" vertical="center"/>
    </xf>
    <xf numFmtId="0" fontId="102" fillId="0" borderId="103" xfId="0" applyFont="1" applyBorder="1" applyAlignment="1">
      <alignment horizontal="left" vertical="center" wrapText="1"/>
    </xf>
    <xf numFmtId="0" fontId="102" fillId="0" borderId="90" xfId="0" applyFont="1" applyBorder="1" applyAlignment="1">
      <alignment horizontal="left" vertical="center" wrapText="1"/>
    </xf>
    <xf numFmtId="0" fontId="102" fillId="0" borderId="104" xfId="0" applyFont="1" applyBorder="1" applyAlignment="1">
      <alignment horizontal="left" vertical="center" wrapText="1"/>
    </xf>
    <xf numFmtId="3" fontId="102" fillId="0" borderId="132" xfId="0" applyNumberFormat="1" applyFont="1" applyBorder="1" applyAlignment="1">
      <alignment horizontal="right" vertical="center" wrapText="1"/>
    </xf>
    <xf numFmtId="3" fontId="102" fillId="0" borderId="103" xfId="0" applyNumberFormat="1" applyFont="1" applyBorder="1" applyAlignment="1">
      <alignment horizontal="right" vertical="center" wrapText="1"/>
    </xf>
    <xf numFmtId="3" fontId="102" fillId="0" borderId="90" xfId="0" applyNumberFormat="1" applyFont="1" applyBorder="1" applyAlignment="1">
      <alignment horizontal="right" vertical="center" wrapText="1"/>
    </xf>
    <xf numFmtId="3" fontId="102" fillId="0" borderId="104" xfId="0" applyNumberFormat="1" applyFont="1" applyBorder="1" applyAlignment="1">
      <alignment horizontal="right" vertical="center" wrapText="1"/>
    </xf>
    <xf numFmtId="0" fontId="102" fillId="0" borderId="123" xfId="0" applyFont="1" applyBorder="1" applyAlignment="1">
      <alignment horizontal="left" vertical="center" wrapText="1"/>
    </xf>
    <xf numFmtId="0" fontId="102" fillId="0" borderId="137" xfId="0" applyFont="1" applyBorder="1" applyAlignment="1">
      <alignment horizontal="left" vertical="center" wrapText="1"/>
    </xf>
    <xf numFmtId="0" fontId="102" fillId="0" borderId="109" xfId="0" applyFont="1" applyBorder="1" applyAlignment="1">
      <alignment horizontal="left" vertical="center" wrapText="1"/>
    </xf>
    <xf numFmtId="0" fontId="33" fillId="0" borderId="124" xfId="0" applyFont="1" applyBorder="1" applyAlignment="1">
      <alignment horizontal="left" vertical="center" wrapText="1"/>
    </xf>
    <xf numFmtId="0" fontId="33" fillId="0" borderId="115" xfId="0" applyFont="1" applyBorder="1" applyAlignment="1">
      <alignment horizontal="left" vertical="center" wrapText="1"/>
    </xf>
    <xf numFmtId="0" fontId="33" fillId="0" borderId="112" xfId="0" applyFont="1" applyBorder="1" applyAlignment="1">
      <alignment horizontal="left" vertical="center" wrapText="1"/>
    </xf>
    <xf numFmtId="3" fontId="33" fillId="0" borderId="130" xfId="0" applyNumberFormat="1" applyFont="1" applyBorder="1" applyAlignment="1">
      <alignment horizontal="right" vertical="center"/>
    </xf>
    <xf numFmtId="3" fontId="33" fillId="0" borderId="94" xfId="0" applyNumberFormat="1" applyFont="1" applyBorder="1" applyAlignment="1">
      <alignment horizontal="right" vertical="center"/>
    </xf>
    <xf numFmtId="3" fontId="117" fillId="0" borderId="103" xfId="0" applyNumberFormat="1" applyFont="1" applyBorder="1" applyAlignment="1">
      <alignment horizontal="right" vertical="center" wrapText="1"/>
    </xf>
    <xf numFmtId="3" fontId="117" fillId="0" borderId="90" xfId="0" applyNumberFormat="1" applyFont="1" applyBorder="1" applyAlignment="1">
      <alignment horizontal="right" vertical="center" wrapText="1"/>
    </xf>
    <xf numFmtId="3" fontId="117" fillId="0" borderId="104" xfId="0" applyNumberFormat="1" applyFont="1" applyBorder="1" applyAlignment="1">
      <alignment horizontal="right" vertical="center" wrapText="1"/>
    </xf>
    <xf numFmtId="0" fontId="31" fillId="0" borderId="94" xfId="0" applyFont="1" applyBorder="1" applyAlignment="1">
      <alignment horizontal="center" vertical="center" wrapText="1"/>
    </xf>
    <xf numFmtId="0" fontId="31" fillId="0" borderId="95" xfId="0" applyFont="1" applyBorder="1" applyAlignment="1">
      <alignment horizontal="center" vertical="center" wrapText="1"/>
    </xf>
    <xf numFmtId="0" fontId="31" fillId="0" borderId="96" xfId="0" applyFont="1" applyBorder="1" applyAlignment="1">
      <alignment horizontal="center" vertical="center" wrapText="1"/>
    </xf>
    <xf numFmtId="0" fontId="31" fillId="0" borderId="98"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13" xfId="0" applyFont="1" applyBorder="1" applyAlignment="1">
      <alignment horizontal="center" vertical="center" wrapText="1"/>
    </xf>
    <xf numFmtId="3" fontId="102" fillId="0" borderId="127" xfId="0" applyNumberFormat="1" applyFont="1" applyBorder="1" applyAlignment="1">
      <alignment horizontal="right" vertical="center" wrapText="1"/>
    </xf>
    <xf numFmtId="3" fontId="102" fillId="0" borderId="123" xfId="0" applyNumberFormat="1" applyFont="1" applyBorder="1" applyAlignment="1">
      <alignment horizontal="right" vertical="center" wrapText="1"/>
    </xf>
    <xf numFmtId="3" fontId="102" fillId="0" borderId="137" xfId="0" applyNumberFormat="1" applyFont="1" applyBorder="1" applyAlignment="1">
      <alignment horizontal="right" vertical="center" wrapText="1"/>
    </xf>
    <xf numFmtId="3" fontId="102" fillId="0" borderId="109" xfId="0" applyNumberFormat="1" applyFont="1" applyBorder="1" applyAlignment="1">
      <alignment horizontal="right" vertical="center" wrapText="1"/>
    </xf>
    <xf numFmtId="3" fontId="102" fillId="0" borderId="58" xfId="0" applyNumberFormat="1" applyFont="1" applyBorder="1" applyAlignment="1">
      <alignment horizontal="center"/>
    </xf>
    <xf numFmtId="0" fontId="117" fillId="0" borderId="133" xfId="0" applyFont="1" applyBorder="1" applyAlignment="1">
      <alignment horizontal="left"/>
    </xf>
    <xf numFmtId="0" fontId="117" fillId="0" borderId="139" xfId="0" applyFont="1" applyBorder="1" applyAlignment="1">
      <alignment horizontal="left"/>
    </xf>
    <xf numFmtId="0" fontId="117" fillId="0" borderId="125" xfId="0" applyFont="1" applyBorder="1" applyAlignment="1">
      <alignment horizontal="left"/>
    </xf>
    <xf numFmtId="0" fontId="102" fillId="0" borderId="126" xfId="0" applyFont="1" applyBorder="1" applyAlignment="1">
      <alignment horizontal="left"/>
    </xf>
    <xf numFmtId="0" fontId="102" fillId="0" borderId="138" xfId="0" applyFont="1" applyBorder="1" applyAlignment="1">
      <alignment horizontal="left"/>
    </xf>
    <xf numFmtId="0" fontId="102" fillId="0" borderId="129" xfId="0" applyFont="1" applyBorder="1" applyAlignment="1">
      <alignment horizontal="left"/>
    </xf>
    <xf numFmtId="0" fontId="102" fillId="0" borderId="105" xfId="0" applyFont="1" applyBorder="1" applyAlignment="1">
      <alignment horizontal="center"/>
    </xf>
    <xf numFmtId="0" fontId="102" fillId="0" borderId="138" xfId="0" applyFont="1" applyBorder="1" applyAlignment="1">
      <alignment horizontal="center"/>
    </xf>
    <xf numFmtId="0" fontId="9" fillId="0" borderId="0" xfId="0" applyFont="1" applyAlignment="1">
      <alignment horizontal="left" vertical="top"/>
    </xf>
    <xf numFmtId="3" fontId="31" fillId="0" borderId="103" xfId="0" applyNumberFormat="1" applyFont="1" applyFill="1" applyBorder="1" applyAlignment="1">
      <alignment horizontal="right" vertical="center"/>
    </xf>
    <xf numFmtId="3" fontId="33" fillId="0" borderId="132" xfId="0" applyNumberFormat="1" applyFont="1" applyFill="1" applyBorder="1" applyAlignment="1">
      <alignment horizontal="right" vertical="center"/>
    </xf>
    <xf numFmtId="3" fontId="33" fillId="0" borderId="103" xfId="0" applyNumberFormat="1" applyFont="1" applyFill="1" applyBorder="1" applyAlignment="1">
      <alignment horizontal="right" vertical="center"/>
    </xf>
    <xf numFmtId="3" fontId="33" fillId="0" borderId="116" xfId="0" applyNumberFormat="1" applyFont="1" applyFill="1" applyBorder="1" applyAlignment="1">
      <alignment horizontal="right" vertical="center"/>
    </xf>
    <xf numFmtId="3" fontId="33" fillId="0" borderId="44" xfId="0" applyNumberFormat="1" applyFont="1" applyFill="1" applyBorder="1" applyAlignment="1">
      <alignment horizontal="right" vertical="center"/>
    </xf>
    <xf numFmtId="3" fontId="33" fillId="0" borderId="144" xfId="0" applyNumberFormat="1" applyFont="1" applyFill="1" applyBorder="1" applyAlignment="1">
      <alignment horizontal="right" vertical="center"/>
    </xf>
    <xf numFmtId="0" fontId="1" fillId="0" borderId="130" xfId="0" applyFont="1" applyBorder="1" applyAlignment="1">
      <alignment horizontal="left" vertical="center" wrapText="1"/>
    </xf>
    <xf numFmtId="0" fontId="23" fillId="0" borderId="130" xfId="0" applyFont="1" applyBorder="1" applyAlignment="1">
      <alignment horizontal="left" vertical="center" wrapText="1"/>
    </xf>
    <xf numFmtId="0" fontId="23" fillId="0" borderId="103" xfId="0" applyFont="1" applyBorder="1" applyAlignment="1">
      <alignment horizontal="left" vertical="center" wrapText="1"/>
    </xf>
    <xf numFmtId="0" fontId="23" fillId="0" borderId="90" xfId="0" applyFont="1" applyBorder="1" applyAlignment="1">
      <alignment horizontal="left" vertical="center" wrapText="1"/>
    </xf>
    <xf numFmtId="0" fontId="23" fillId="0" borderId="104" xfId="0" applyFont="1" applyBorder="1" applyAlignment="1">
      <alignment horizontal="left" vertical="center" wrapText="1"/>
    </xf>
    <xf numFmtId="0" fontId="117" fillId="0" borderId="124" xfId="0" applyFont="1" applyBorder="1" applyAlignment="1">
      <alignment horizontal="left" vertical="center" wrapText="1"/>
    </xf>
    <xf numFmtId="0" fontId="117" fillId="0" borderId="115" xfId="0" applyFont="1" applyBorder="1" applyAlignment="1">
      <alignment horizontal="left" vertical="center" wrapText="1"/>
    </xf>
    <xf numFmtId="0" fontId="117" fillId="0" borderId="112" xfId="0" applyFont="1" applyBorder="1" applyAlignment="1">
      <alignment horizontal="left" vertical="center" wrapText="1"/>
    </xf>
    <xf numFmtId="0" fontId="117" fillId="0" borderId="37" xfId="0" applyFont="1" applyBorder="1" applyAlignment="1">
      <alignment horizontal="left" vertical="center" wrapText="1"/>
    </xf>
    <xf numFmtId="3" fontId="1" fillId="0" borderId="92" xfId="0" applyNumberFormat="1" applyFont="1" applyBorder="1" applyAlignment="1">
      <alignment horizontal="right" vertical="center"/>
    </xf>
    <xf numFmtId="3" fontId="1" fillId="0" borderId="93" xfId="0" applyNumberFormat="1" applyFont="1" applyBorder="1" applyAlignment="1">
      <alignment horizontal="right" vertical="center"/>
    </xf>
    <xf numFmtId="3" fontId="1" fillId="0" borderId="17" xfId="0" applyNumberFormat="1" applyFont="1" applyBorder="1" applyAlignment="1">
      <alignment horizontal="right" vertical="center"/>
    </xf>
    <xf numFmtId="0" fontId="22" fillId="0" borderId="103" xfId="0" applyFont="1" applyBorder="1" applyAlignment="1">
      <alignment horizontal="left" vertical="center" wrapText="1"/>
    </xf>
    <xf numFmtId="0" fontId="22" fillId="0" borderId="90" xfId="0" applyFont="1" applyBorder="1" applyAlignment="1">
      <alignment horizontal="left" vertical="center" wrapText="1"/>
    </xf>
    <xf numFmtId="0" fontId="22" fillId="0" borderId="104" xfId="0" applyFont="1" applyBorder="1" applyAlignment="1">
      <alignment horizontal="left" vertical="center" wrapText="1"/>
    </xf>
    <xf numFmtId="0" fontId="22" fillId="0" borderId="132" xfId="0" applyFont="1" applyBorder="1" applyAlignment="1">
      <alignment horizontal="left" vertical="center" wrapText="1"/>
    </xf>
    <xf numFmtId="3" fontId="22" fillId="0" borderId="132" xfId="0" applyNumberFormat="1" applyFont="1" applyBorder="1" applyAlignment="1">
      <alignment horizontal="right" vertical="center" wrapText="1"/>
    </xf>
    <xf numFmtId="0" fontId="1" fillId="0" borderId="103" xfId="0" applyFont="1" applyBorder="1" applyAlignment="1">
      <alignment horizontal="left" vertical="center" wrapText="1"/>
    </xf>
    <xf numFmtId="3" fontId="1" fillId="0" borderId="103" xfId="0" applyNumberFormat="1" applyFont="1" applyBorder="1" applyAlignment="1">
      <alignment horizontal="right" vertical="center" wrapText="1"/>
    </xf>
    <xf numFmtId="3" fontId="1" fillId="0" borderId="90" xfId="0" applyNumberFormat="1" applyFont="1" applyBorder="1" applyAlignment="1">
      <alignment horizontal="right" vertical="center" wrapText="1"/>
    </xf>
    <xf numFmtId="3" fontId="1" fillId="0" borderId="104" xfId="0" applyNumberFormat="1" applyFont="1" applyBorder="1" applyAlignment="1">
      <alignment horizontal="right" vertical="center" wrapText="1"/>
    </xf>
    <xf numFmtId="0" fontId="117" fillId="0" borderId="94" xfId="0" applyFont="1" applyBorder="1" applyAlignment="1">
      <alignment horizontal="center" vertical="center"/>
    </xf>
    <xf numFmtId="0" fontId="117" fillId="0" borderId="95" xfId="0" applyFont="1" applyBorder="1" applyAlignment="1">
      <alignment horizontal="center" vertical="center"/>
    </xf>
    <xf numFmtId="0" fontId="117" fillId="0" borderId="96" xfId="0" applyFont="1" applyBorder="1" applyAlignment="1">
      <alignment horizontal="center" vertical="center"/>
    </xf>
    <xf numFmtId="0" fontId="117" fillId="0" borderId="98" xfId="0" applyFont="1" applyBorder="1" applyAlignment="1">
      <alignment horizontal="center" vertical="center"/>
    </xf>
    <xf numFmtId="0" fontId="117" fillId="0" borderId="99" xfId="0" applyFont="1" applyBorder="1" applyAlignment="1">
      <alignment horizontal="center" vertical="center"/>
    </xf>
    <xf numFmtId="0" fontId="117" fillId="0" borderId="13" xfId="0" applyFont="1" applyBorder="1" applyAlignment="1">
      <alignment horizontal="center" vertical="center"/>
    </xf>
    <xf numFmtId="0" fontId="31" fillId="0" borderId="37" xfId="0" applyFont="1" applyBorder="1" applyAlignment="1">
      <alignment horizontal="center" vertical="center"/>
    </xf>
    <xf numFmtId="0" fontId="31" fillId="0" borderId="92" xfId="0" applyFont="1" applyBorder="1" applyAlignment="1">
      <alignment horizontal="center" vertical="center" wrapText="1"/>
    </xf>
    <xf numFmtId="0" fontId="31" fillId="0" borderId="93" xfId="0" applyFont="1" applyBorder="1" applyAlignment="1">
      <alignment horizontal="center" vertical="center" wrapText="1"/>
    </xf>
    <xf numFmtId="0" fontId="31" fillId="0" borderId="17" xfId="0" applyFont="1" applyBorder="1" applyAlignment="1">
      <alignment horizontal="center" vertical="center" wrapText="1"/>
    </xf>
    <xf numFmtId="3" fontId="102" fillId="0" borderId="124" xfId="0" applyNumberFormat="1" applyFont="1" applyBorder="1" applyAlignment="1">
      <alignment horizontal="right" vertical="center" wrapText="1"/>
    </xf>
    <xf numFmtId="3" fontId="102" fillId="0" borderId="115" xfId="0" applyNumberFormat="1" applyFont="1" applyBorder="1" applyAlignment="1">
      <alignment horizontal="right" vertical="center" wrapText="1"/>
    </xf>
    <xf numFmtId="3" fontId="102" fillId="0" borderId="112" xfId="0" applyNumberFormat="1" applyFont="1" applyBorder="1" applyAlignment="1">
      <alignment horizontal="right" vertical="center" wrapText="1"/>
    </xf>
    <xf numFmtId="0" fontId="117" fillId="0" borderId="94" xfId="0" applyFont="1" applyBorder="1" applyAlignment="1">
      <alignment horizontal="center" vertical="center" wrapText="1"/>
    </xf>
    <xf numFmtId="0" fontId="117" fillId="0" borderId="95" xfId="0" applyFont="1" applyBorder="1" applyAlignment="1">
      <alignment horizontal="center" vertical="center" wrapText="1"/>
    </xf>
    <xf numFmtId="0" fontId="117" fillId="0" borderId="96" xfId="0" applyFont="1" applyBorder="1" applyAlignment="1">
      <alignment horizontal="center" vertical="center" wrapText="1"/>
    </xf>
    <xf numFmtId="0" fontId="117" fillId="0" borderId="98" xfId="0" applyFont="1" applyBorder="1" applyAlignment="1">
      <alignment horizontal="center" vertical="center" wrapText="1"/>
    </xf>
    <xf numFmtId="0" fontId="117" fillId="0" borderId="99" xfId="0" applyFont="1" applyBorder="1" applyAlignment="1">
      <alignment horizontal="center" vertical="center" wrapText="1"/>
    </xf>
    <xf numFmtId="0" fontId="117" fillId="0" borderId="13" xfId="0" applyFont="1" applyBorder="1" applyAlignment="1">
      <alignment horizontal="center" vertical="center" wrapText="1"/>
    </xf>
    <xf numFmtId="0" fontId="22" fillId="0" borderId="131" xfId="0" applyFont="1" applyBorder="1" applyAlignment="1">
      <alignment horizontal="center" vertical="center"/>
    </xf>
    <xf numFmtId="3" fontId="22" fillId="0" borderId="123" xfId="0" applyNumberFormat="1" applyFont="1" applyBorder="1" applyAlignment="1">
      <alignment horizontal="right" vertical="center"/>
    </xf>
    <xf numFmtId="3" fontId="22" fillId="0" borderId="137" xfId="0" applyNumberFormat="1" applyFont="1" applyBorder="1" applyAlignment="1">
      <alignment horizontal="right" vertical="center"/>
    </xf>
    <xf numFmtId="3" fontId="22" fillId="0" borderId="109" xfId="0" applyNumberFormat="1" applyFont="1" applyBorder="1" applyAlignment="1">
      <alignment horizontal="right" vertical="center"/>
    </xf>
    <xf numFmtId="10" fontId="33" fillId="0" borderId="104" xfId="1" applyNumberFormat="1" applyFont="1" applyFill="1" applyBorder="1" applyAlignment="1">
      <alignment horizontal="right" vertical="center"/>
    </xf>
    <xf numFmtId="0" fontId="31" fillId="0" borderId="103" xfId="0" applyFont="1" applyBorder="1" applyAlignment="1">
      <alignment horizontal="left" vertical="center" wrapText="1"/>
    </xf>
    <xf numFmtId="0" fontId="31" fillId="0" borderId="90" xfId="0" applyFont="1" applyBorder="1" applyAlignment="1">
      <alignment horizontal="left" vertical="center" wrapText="1"/>
    </xf>
    <xf numFmtId="0" fontId="31" fillId="0" borderId="104" xfId="0" applyFont="1" applyBorder="1" applyAlignment="1">
      <alignment horizontal="left" vertical="center" wrapText="1"/>
    </xf>
    <xf numFmtId="0" fontId="33" fillId="0" borderId="132" xfId="0" applyFont="1" applyBorder="1" applyAlignment="1">
      <alignment horizontal="center" vertical="center"/>
    </xf>
    <xf numFmtId="10" fontId="33" fillId="0" borderId="104" xfId="1" applyNumberFormat="1" applyFont="1" applyBorder="1" applyAlignment="1">
      <alignment horizontal="right" vertical="center"/>
    </xf>
    <xf numFmtId="10" fontId="33" fillId="0" borderId="132" xfId="1" applyNumberFormat="1" applyFont="1" applyBorder="1" applyAlignment="1">
      <alignment horizontal="right" vertical="center"/>
    </xf>
    <xf numFmtId="3" fontId="33" fillId="0" borderId="67" xfId="0" applyNumberFormat="1" applyFont="1" applyFill="1" applyBorder="1" applyAlignment="1">
      <alignment horizontal="right" vertical="center"/>
    </xf>
    <xf numFmtId="3" fontId="33" fillId="0" borderId="66" xfId="0" applyNumberFormat="1" applyFont="1" applyFill="1" applyBorder="1" applyAlignment="1">
      <alignment horizontal="right" vertical="center"/>
    </xf>
    <xf numFmtId="0" fontId="33" fillId="0" borderId="123" xfId="0" applyFont="1" applyBorder="1" applyAlignment="1">
      <alignment horizontal="left" vertical="center" wrapText="1"/>
    </xf>
    <xf numFmtId="0" fontId="33" fillId="0" borderId="137" xfId="0" applyFont="1" applyBorder="1" applyAlignment="1">
      <alignment horizontal="left" vertical="center" wrapText="1"/>
    </xf>
    <xf numFmtId="0" fontId="33" fillId="0" borderId="109" xfId="0" applyFont="1" applyBorder="1" applyAlignment="1">
      <alignment horizontal="left" vertical="center" wrapText="1"/>
    </xf>
    <xf numFmtId="3" fontId="33" fillId="0" borderId="97" xfId="0" applyNumberFormat="1" applyFont="1" applyFill="1" applyBorder="1" applyAlignment="1">
      <alignment horizontal="right" vertical="center"/>
    </xf>
    <xf numFmtId="10" fontId="33" fillId="0" borderId="29" xfId="1" applyNumberFormat="1" applyFont="1" applyFill="1" applyBorder="1" applyAlignment="1">
      <alignment horizontal="right" vertical="center"/>
    </xf>
    <xf numFmtId="10" fontId="33" fillId="0" borderId="44" xfId="1" applyNumberFormat="1" applyFont="1" applyFill="1" applyBorder="1" applyAlignment="1">
      <alignment horizontal="right" vertical="center"/>
    </xf>
    <xf numFmtId="3" fontId="102" fillId="0" borderId="75" xfId="0" applyNumberFormat="1" applyFont="1" applyBorder="1" applyAlignment="1">
      <alignment horizontal="center"/>
    </xf>
    <xf numFmtId="3" fontId="102" fillId="0" borderId="76" xfId="0" applyNumberFormat="1" applyFont="1" applyBorder="1" applyAlignment="1">
      <alignment horizontal="center"/>
    </xf>
    <xf numFmtId="0" fontId="22" fillId="0" borderId="94" xfId="0" applyFont="1" applyBorder="1" applyAlignment="1">
      <alignment horizontal="center" vertical="center"/>
    </xf>
    <xf numFmtId="0" fontId="22" fillId="0" borderId="95" xfId="0" applyFont="1" applyBorder="1" applyAlignment="1">
      <alignment horizontal="center" vertical="center"/>
    </xf>
    <xf numFmtId="0" fontId="22" fillId="0" borderId="96" xfId="0" applyFont="1" applyBorder="1" applyAlignment="1">
      <alignment horizontal="center" vertical="center"/>
    </xf>
    <xf numFmtId="0" fontId="22" fillId="0" borderId="98" xfId="0" applyFont="1" applyBorder="1" applyAlignment="1">
      <alignment horizontal="center" vertical="center"/>
    </xf>
    <xf numFmtId="0" fontId="22" fillId="0" borderId="99" xfId="0" applyFont="1" applyBorder="1" applyAlignment="1">
      <alignment horizontal="center" vertical="center"/>
    </xf>
    <xf numFmtId="0" fontId="22" fillId="0" borderId="13" xfId="0" applyFont="1" applyBorder="1" applyAlignment="1">
      <alignment horizontal="center" vertical="center"/>
    </xf>
    <xf numFmtId="0" fontId="22" fillId="0" borderId="94"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98" xfId="0" applyFont="1" applyBorder="1" applyAlignment="1">
      <alignment horizontal="center" vertical="center" wrapText="1"/>
    </xf>
    <xf numFmtId="0" fontId="22" fillId="0" borderId="99" xfId="0" applyFont="1" applyBorder="1" applyAlignment="1">
      <alignment horizontal="center" vertical="center" wrapText="1"/>
    </xf>
    <xf numFmtId="0" fontId="22" fillId="0" borderId="96"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24" xfId="0" applyFont="1" applyBorder="1" applyAlignment="1">
      <alignment horizontal="left" vertical="center" wrapText="1"/>
    </xf>
    <xf numFmtId="0" fontId="22" fillId="0" borderId="115" xfId="0" applyFont="1" applyBorder="1" applyAlignment="1">
      <alignment horizontal="left" vertical="center" wrapText="1"/>
    </xf>
    <xf numFmtId="0" fontId="22" fillId="0" borderId="112" xfId="0" applyFont="1" applyBorder="1" applyAlignment="1">
      <alignment horizontal="left" vertical="center" wrapText="1"/>
    </xf>
    <xf numFmtId="3" fontId="22" fillId="14" borderId="124" xfId="0" applyNumberFormat="1" applyFont="1" applyFill="1" applyBorder="1" applyAlignment="1">
      <alignment horizontal="right" vertical="center" wrapText="1"/>
    </xf>
    <xf numFmtId="3" fontId="22" fillId="14" borderId="115" xfId="0" applyNumberFormat="1" applyFont="1" applyFill="1" applyBorder="1" applyAlignment="1">
      <alignment horizontal="right" vertical="center" wrapText="1"/>
    </xf>
    <xf numFmtId="3" fontId="22" fillId="14" borderId="112" xfId="0" applyNumberFormat="1" applyFont="1" applyFill="1" applyBorder="1" applyAlignment="1">
      <alignment horizontal="right" vertical="center" wrapText="1"/>
    </xf>
    <xf numFmtId="3" fontId="33" fillId="0" borderId="112" xfId="0" applyNumberFormat="1" applyFont="1" applyFill="1" applyBorder="1" applyAlignment="1">
      <alignment horizontal="center" vertical="center"/>
    </xf>
    <xf numFmtId="3" fontId="33" fillId="0" borderId="104" xfId="0" applyNumberFormat="1" applyFont="1" applyFill="1" applyBorder="1" applyAlignment="1">
      <alignment horizontal="center" vertical="center"/>
    </xf>
    <xf numFmtId="3" fontId="5" fillId="0" borderId="110" xfId="0" applyNumberFormat="1" applyFont="1" applyBorder="1" applyAlignment="1">
      <alignment horizontal="right" vertical="center"/>
    </xf>
    <xf numFmtId="3" fontId="5" fillId="0" borderId="137" xfId="0" applyNumberFormat="1" applyFont="1" applyBorder="1" applyAlignment="1">
      <alignment horizontal="right" vertical="center"/>
    </xf>
    <xf numFmtId="3" fontId="5" fillId="0" borderId="109" xfId="0" applyNumberFormat="1" applyFont="1" applyBorder="1" applyAlignment="1">
      <alignment horizontal="right" vertical="center"/>
    </xf>
    <xf numFmtId="0" fontId="102" fillId="0" borderId="68" xfId="0" applyFont="1" applyBorder="1" applyAlignment="1">
      <alignment horizontal="left"/>
    </xf>
    <xf numFmtId="0" fontId="102" fillId="0" borderId="69" xfId="0" applyFont="1" applyBorder="1" applyAlignment="1">
      <alignment horizontal="left"/>
    </xf>
    <xf numFmtId="0" fontId="102" fillId="0" borderId="58" xfId="0" applyFont="1" applyBorder="1" applyAlignment="1">
      <alignment horizontal="left"/>
    </xf>
    <xf numFmtId="0" fontId="102" fillId="0" borderId="107" xfId="0" applyFont="1" applyBorder="1" applyAlignment="1">
      <alignment horizontal="center"/>
    </xf>
    <xf numFmtId="0" fontId="102" fillId="0" borderId="69" xfId="0" applyFont="1" applyBorder="1" applyAlignment="1">
      <alignment horizontal="center"/>
    </xf>
    <xf numFmtId="3" fontId="102" fillId="0" borderId="138" xfId="0" applyNumberFormat="1" applyFont="1" applyBorder="1" applyAlignment="1">
      <alignment horizontal="center"/>
    </xf>
    <xf numFmtId="3" fontId="102" fillId="0" borderId="129" xfId="0" applyNumberFormat="1" applyFont="1" applyBorder="1" applyAlignment="1">
      <alignment horizontal="center"/>
    </xf>
    <xf numFmtId="0" fontId="102" fillId="0" borderId="66" xfId="0" applyFont="1" applyBorder="1" applyAlignment="1">
      <alignment horizontal="left"/>
    </xf>
    <xf numFmtId="0" fontId="102" fillId="0" borderId="43" xfId="0" applyFont="1" applyBorder="1" applyAlignment="1">
      <alignment horizontal="left"/>
    </xf>
    <xf numFmtId="0" fontId="102" fillId="0" borderId="67" xfId="0" applyFont="1" applyBorder="1" applyAlignment="1">
      <alignment horizontal="left"/>
    </xf>
    <xf numFmtId="0" fontId="102" fillId="0" borderId="91" xfId="0" applyFont="1" applyBorder="1" applyAlignment="1">
      <alignment horizontal="center"/>
    </xf>
    <xf numFmtId="0" fontId="102" fillId="0" borderId="43" xfId="0" applyFont="1" applyBorder="1" applyAlignment="1">
      <alignment horizontal="center"/>
    </xf>
    <xf numFmtId="3" fontId="102" fillId="0" borderId="43" xfId="0" applyNumberFormat="1" applyFont="1" applyBorder="1" applyAlignment="1">
      <alignment horizontal="center"/>
    </xf>
    <xf numFmtId="3" fontId="102" fillId="0" borderId="67" xfId="0" applyNumberFormat="1" applyFont="1" applyBorder="1" applyAlignment="1">
      <alignment horizontal="center"/>
    </xf>
    <xf numFmtId="0" fontId="117" fillId="0" borderId="133" xfId="0" applyFont="1" applyBorder="1" applyAlignment="1">
      <alignment horizontal="left" vertical="center" wrapText="1"/>
    </xf>
    <xf numFmtId="0" fontId="117" fillId="0" borderId="139" xfId="0" applyFont="1" applyBorder="1" applyAlignment="1">
      <alignment horizontal="left" vertical="center" wrapText="1"/>
    </xf>
    <xf numFmtId="0" fontId="117" fillId="0" borderId="125" xfId="0" applyFont="1" applyBorder="1" applyAlignment="1">
      <alignment horizontal="left" vertical="center" wrapText="1"/>
    </xf>
    <xf numFmtId="0" fontId="102" fillId="2" borderId="135" xfId="0" applyFont="1" applyFill="1" applyBorder="1" applyAlignment="1">
      <alignment horizontal="center" vertical="center"/>
    </xf>
    <xf numFmtId="0" fontId="117" fillId="0" borderId="37" xfId="0" applyFont="1" applyBorder="1" applyAlignment="1">
      <alignment horizontal="left"/>
    </xf>
    <xf numFmtId="0" fontId="102" fillId="0" borderId="124" xfId="0" applyFont="1" applyBorder="1" applyAlignment="1">
      <alignment horizontal="left" vertical="center" wrapText="1"/>
    </xf>
    <xf numFmtId="0" fontId="102" fillId="0" borderId="115" xfId="0" applyFont="1" applyBorder="1" applyAlignment="1">
      <alignment horizontal="left" vertical="center" wrapText="1"/>
    </xf>
    <xf numFmtId="0" fontId="102" fillId="0" borderId="112" xfId="0" applyFont="1" applyBorder="1" applyAlignment="1">
      <alignment horizontal="left" vertical="center" wrapText="1"/>
    </xf>
    <xf numFmtId="3" fontId="102" fillId="0" borderId="124" xfId="0" applyNumberFormat="1" applyFont="1" applyBorder="1" applyAlignment="1">
      <alignment horizontal="right" vertical="center"/>
    </xf>
    <xf numFmtId="3" fontId="102" fillId="0" borderId="115" xfId="0" applyNumberFormat="1" applyFont="1" applyBorder="1" applyAlignment="1">
      <alignment horizontal="right" vertical="center"/>
    </xf>
    <xf numFmtId="3" fontId="102" fillId="0" borderId="112" xfId="0" applyNumberFormat="1" applyFont="1" applyBorder="1" applyAlignment="1">
      <alignment horizontal="right" vertical="center"/>
    </xf>
    <xf numFmtId="0" fontId="23" fillId="0" borderId="128" xfId="0" applyFont="1" applyBorder="1" applyAlignment="1">
      <alignment horizontal="left" vertical="center" wrapText="1"/>
    </xf>
    <xf numFmtId="3" fontId="33" fillId="0" borderId="128" xfId="0" applyNumberFormat="1" applyFont="1" applyBorder="1" applyAlignment="1">
      <alignment horizontal="right" vertical="center"/>
    </xf>
    <xf numFmtId="3" fontId="102" fillId="0" borderId="123" xfId="0" applyNumberFormat="1" applyFont="1" applyBorder="1" applyAlignment="1">
      <alignment horizontal="right" vertical="center"/>
    </xf>
    <xf numFmtId="3" fontId="102" fillId="0" borderId="137" xfId="0" applyNumberFormat="1" applyFont="1" applyBorder="1" applyAlignment="1">
      <alignment horizontal="right" vertical="center"/>
    </xf>
    <xf numFmtId="3" fontId="102" fillId="0" borderId="109" xfId="0" applyNumberFormat="1" applyFont="1" applyBorder="1" applyAlignment="1">
      <alignment horizontal="right" vertical="center"/>
    </xf>
    <xf numFmtId="0" fontId="117" fillId="0" borderId="130" xfId="0" applyFont="1" applyBorder="1" applyAlignment="1">
      <alignment horizontal="left" vertical="center" wrapText="1"/>
    </xf>
    <xf numFmtId="3" fontId="23" fillId="0" borderId="128" xfId="0" applyNumberFormat="1" applyFont="1" applyBorder="1" applyAlignment="1">
      <alignment horizontal="right" vertical="center"/>
    </xf>
    <xf numFmtId="0" fontId="30" fillId="0" borderId="0" xfId="0" applyFont="1" applyAlignment="1">
      <alignment horizontal="justify" vertical="top" wrapText="1"/>
    </xf>
    <xf numFmtId="0" fontId="23" fillId="0" borderId="37" xfId="0" applyFont="1" applyBorder="1" applyAlignment="1">
      <alignment horizontal="left" vertical="center"/>
    </xf>
    <xf numFmtId="3" fontId="23" fillId="2" borderId="131" xfId="0" applyNumberFormat="1" applyFont="1" applyFill="1" applyBorder="1" applyAlignment="1">
      <alignment horizontal="right" vertical="center"/>
    </xf>
    <xf numFmtId="3" fontId="23" fillId="2" borderId="130" xfId="0" applyNumberFormat="1" applyFont="1" applyFill="1" applyBorder="1" applyAlignment="1">
      <alignment horizontal="right" vertical="center"/>
    </xf>
    <xf numFmtId="3" fontId="23" fillId="2" borderId="132" xfId="0" applyNumberFormat="1" applyFont="1" applyFill="1" applyBorder="1" applyAlignment="1">
      <alignment horizontal="right" vertical="center"/>
    </xf>
    <xf numFmtId="0" fontId="23" fillId="0" borderId="132" xfId="0" applyFont="1" applyBorder="1" applyAlignment="1">
      <alignment horizontal="left" vertical="center"/>
    </xf>
    <xf numFmtId="0" fontId="117" fillId="0" borderId="92" xfId="0" applyFont="1" applyBorder="1" applyAlignment="1">
      <alignment horizontal="center" vertical="center"/>
    </xf>
    <xf numFmtId="0" fontId="117" fillId="0" borderId="93" xfId="0" applyFont="1" applyBorder="1" applyAlignment="1">
      <alignment horizontal="center" vertical="center"/>
    </xf>
    <xf numFmtId="0" fontId="117" fillId="0" borderId="17" xfId="0" applyFont="1" applyBorder="1" applyAlignment="1">
      <alignment horizontal="center" vertical="center"/>
    </xf>
    <xf numFmtId="0" fontId="22" fillId="0" borderId="131" xfId="0" applyFont="1" applyBorder="1" applyAlignment="1">
      <alignment horizontal="left" vertical="center" wrapText="1"/>
    </xf>
    <xf numFmtId="3" fontId="23" fillId="2" borderId="124" xfId="0" applyNumberFormat="1" applyFont="1" applyFill="1" applyBorder="1" applyAlignment="1">
      <alignment horizontal="right" vertical="center"/>
    </xf>
    <xf numFmtId="3" fontId="23" fillId="2" borderId="115" xfId="0" applyNumberFormat="1" applyFont="1" applyFill="1" applyBorder="1" applyAlignment="1">
      <alignment horizontal="right" vertical="center"/>
    </xf>
    <xf numFmtId="3" fontId="23" fillId="2" borderId="112" xfId="0" applyNumberFormat="1" applyFont="1" applyFill="1" applyBorder="1" applyAlignment="1">
      <alignment horizontal="right" vertical="center"/>
    </xf>
    <xf numFmtId="3" fontId="23" fillId="2" borderId="103" xfId="0" applyNumberFormat="1" applyFont="1" applyFill="1" applyBorder="1" applyAlignment="1">
      <alignment horizontal="right" vertical="center"/>
    </xf>
    <xf numFmtId="3" fontId="23" fillId="2" borderId="90" xfId="0" applyNumberFormat="1" applyFont="1" applyFill="1" applyBorder="1" applyAlignment="1">
      <alignment horizontal="right" vertical="center"/>
    </xf>
    <xf numFmtId="3" fontId="23" fillId="2" borderId="104" xfId="0" applyNumberFormat="1" applyFont="1" applyFill="1" applyBorder="1" applyAlignment="1">
      <alignment horizontal="right" vertical="center"/>
    </xf>
    <xf numFmtId="0" fontId="22" fillId="0" borderId="123" xfId="0" applyFont="1" applyBorder="1" applyAlignment="1">
      <alignment horizontal="left" vertical="center" wrapText="1"/>
    </xf>
    <xf numFmtId="0" fontId="22" fillId="0" borderId="137" xfId="0" applyFont="1" applyBorder="1" applyAlignment="1">
      <alignment horizontal="left" vertical="center" wrapText="1"/>
    </xf>
    <xf numFmtId="0" fontId="22" fillId="0" borderId="109" xfId="0" applyFont="1" applyBorder="1" applyAlignment="1">
      <alignment horizontal="left" vertical="center" wrapText="1"/>
    </xf>
    <xf numFmtId="0" fontId="15" fillId="0" borderId="0" xfId="0" applyFont="1" applyAlignment="1">
      <alignment horizontal="justify" vertical="top" wrapText="1"/>
    </xf>
    <xf numFmtId="0" fontId="23" fillId="0" borderId="103" xfId="0" applyFont="1" applyBorder="1" applyAlignment="1">
      <alignment horizontal="left" vertical="center"/>
    </xf>
    <xf numFmtId="0" fontId="23" fillId="0" borderId="90" xfId="0" applyFont="1" applyBorder="1" applyAlignment="1">
      <alignment horizontal="left" vertical="center"/>
    </xf>
    <xf numFmtId="0" fontId="23" fillId="0" borderId="104" xfId="0" applyFont="1" applyBorder="1" applyAlignment="1">
      <alignment horizontal="left" vertical="center"/>
    </xf>
    <xf numFmtId="0" fontId="22" fillId="0" borderId="128" xfId="0" applyFont="1" applyBorder="1" applyAlignment="1">
      <alignment horizontal="left" vertical="center" wrapText="1"/>
    </xf>
    <xf numFmtId="0" fontId="9" fillId="0" borderId="0" xfId="0" applyFont="1" applyAlignment="1">
      <alignment horizontal="justify" vertical="top" wrapText="1"/>
    </xf>
    <xf numFmtId="0" fontId="113" fillId="0" borderId="0" xfId="0" applyFont="1" applyAlignment="1">
      <alignment horizontal="justify" vertical="top"/>
    </xf>
    <xf numFmtId="0" fontId="9" fillId="0" borderId="0" xfId="0" applyFont="1" applyAlignment="1">
      <alignment horizontal="justify" vertical="top"/>
    </xf>
    <xf numFmtId="0" fontId="15" fillId="0" borderId="0" xfId="0" applyFont="1" applyAlignment="1">
      <alignment horizontal="justify" vertical="top"/>
    </xf>
    <xf numFmtId="0" fontId="33" fillId="0" borderId="0" xfId="0" applyFont="1" applyAlignment="1">
      <alignment horizontal="left"/>
    </xf>
    <xf numFmtId="0" fontId="33" fillId="0" borderId="0" xfId="0" applyFont="1" applyAlignment="1">
      <alignment horizontal="center"/>
    </xf>
    <xf numFmtId="0" fontId="33" fillId="0" borderId="101" xfId="0" applyFont="1" applyBorder="1" applyAlignment="1">
      <alignment horizontal="left"/>
    </xf>
    <xf numFmtId="0" fontId="33" fillId="0" borderId="101" xfId="0" applyFont="1" applyBorder="1" applyAlignment="1">
      <alignment horizontal="center"/>
    </xf>
    <xf numFmtId="0" fontId="9" fillId="0" borderId="0" xfId="0" applyFont="1" applyAlignment="1">
      <alignment wrapText="1"/>
    </xf>
    <xf numFmtId="0" fontId="0" fillId="0" borderId="0" xfId="0" applyAlignment="1">
      <alignment wrapText="1"/>
    </xf>
    <xf numFmtId="0" fontId="85" fillId="0" borderId="101" xfId="0" applyFont="1" applyBorder="1" applyAlignment="1">
      <alignment horizontal="center"/>
    </xf>
    <xf numFmtId="0" fontId="85" fillId="0" borderId="0" xfId="0" applyFont="1" applyAlignment="1">
      <alignment horizontal="center"/>
    </xf>
    <xf numFmtId="0" fontId="22" fillId="0" borderId="99" xfId="0" applyFont="1" applyBorder="1" applyAlignment="1">
      <alignment horizontal="center" wrapText="1"/>
    </xf>
    <xf numFmtId="0" fontId="16" fillId="0" borderId="0" xfId="0" applyFont="1" applyAlignment="1">
      <alignment horizontal="justify" vertical="top" wrapText="1"/>
    </xf>
    <xf numFmtId="0" fontId="23" fillId="0" borderId="101" xfId="0" applyFont="1" applyBorder="1" applyAlignment="1">
      <alignment horizontal="left"/>
    </xf>
    <xf numFmtId="0" fontId="23" fillId="0" borderId="0" xfId="0" applyFont="1" applyAlignment="1">
      <alignment horizontal="left"/>
    </xf>
    <xf numFmtId="0" fontId="124" fillId="0" borderId="0" xfId="0" applyFont="1" applyAlignment="1">
      <alignment horizontal="center"/>
    </xf>
    <xf numFmtId="3" fontId="102" fillId="2" borderId="64" xfId="0" applyNumberFormat="1" applyFont="1" applyFill="1" applyBorder="1" applyAlignment="1">
      <alignment horizontal="right" vertical="center"/>
    </xf>
    <xf numFmtId="3" fontId="102" fillId="2" borderId="65" xfId="0" applyNumberFormat="1" applyFont="1" applyFill="1" applyBorder="1" applyAlignment="1">
      <alignment horizontal="right" vertical="center"/>
    </xf>
    <xf numFmtId="3" fontId="117" fillId="2" borderId="74" xfId="0" applyNumberFormat="1" applyFont="1" applyFill="1" applyBorder="1" applyAlignment="1">
      <alignment horizontal="right" vertical="center"/>
    </xf>
    <xf numFmtId="3" fontId="102" fillId="0" borderId="66" xfId="0" applyNumberFormat="1" applyFont="1" applyBorder="1" applyAlignment="1">
      <alignment horizontal="right" vertical="center"/>
    </xf>
    <xf numFmtId="3" fontId="102" fillId="0" borderId="63" xfId="0" applyNumberFormat="1" applyFont="1" applyBorder="1" applyAlignment="1">
      <alignment horizontal="right" vertical="center"/>
    </xf>
    <xf numFmtId="0" fontId="102" fillId="2" borderId="123" xfId="0" applyFont="1" applyFill="1" applyBorder="1" applyAlignment="1">
      <alignment horizontal="center" vertical="center"/>
    </xf>
    <xf numFmtId="0" fontId="102" fillId="2" borderId="137" xfId="0" applyFont="1" applyFill="1" applyBorder="1" applyAlignment="1">
      <alignment horizontal="center" vertical="center"/>
    </xf>
    <xf numFmtId="0" fontId="102" fillId="0" borderId="103" xfId="0" applyFont="1" applyBorder="1" applyAlignment="1">
      <alignment horizontal="right" vertical="center"/>
    </xf>
    <xf numFmtId="0" fontId="102" fillId="0" borderId="90" xfId="0" applyFont="1" applyBorder="1" applyAlignment="1">
      <alignment horizontal="right" vertical="center"/>
    </xf>
    <xf numFmtId="0" fontId="22" fillId="0" borderId="108" xfId="0" applyFont="1" applyBorder="1" applyAlignment="1">
      <alignment horizontal="center"/>
    </xf>
    <xf numFmtId="0" fontId="22" fillId="0" borderId="99" xfId="0" applyFont="1" applyBorder="1" applyAlignment="1">
      <alignment horizontal="center"/>
    </xf>
    <xf numFmtId="0" fontId="22" fillId="0" borderId="107" xfId="0" applyFont="1" applyBorder="1" applyAlignment="1">
      <alignment horizontal="center"/>
    </xf>
    <xf numFmtId="0" fontId="113" fillId="0" borderId="0" xfId="0" applyFont="1" applyAlignment="1">
      <alignment horizontal="left" vertical="top"/>
    </xf>
    <xf numFmtId="3" fontId="33" fillId="0" borderId="131" xfId="0" applyNumberFormat="1" applyFont="1" applyBorder="1" applyAlignment="1">
      <alignment horizontal="right" vertical="center" wrapText="1"/>
    </xf>
    <xf numFmtId="3" fontId="33" fillId="0" borderId="130" xfId="0" applyNumberFormat="1" applyFont="1" applyBorder="1" applyAlignment="1">
      <alignment horizontal="right" vertical="center" wrapText="1"/>
    </xf>
    <xf numFmtId="0" fontId="22" fillId="0" borderId="37" xfId="0" applyNumberFormat="1" applyFont="1" applyBorder="1" applyAlignment="1">
      <alignment horizontal="center" vertical="center" wrapText="1"/>
    </xf>
    <xf numFmtId="0" fontId="31" fillId="0" borderId="37" xfId="0" applyNumberFormat="1" applyFont="1" applyBorder="1" applyAlignment="1">
      <alignment horizontal="center" vertical="center" wrapText="1"/>
    </xf>
    <xf numFmtId="0" fontId="23" fillId="0" borderId="131" xfId="0" applyNumberFormat="1" applyFont="1" applyBorder="1" applyAlignment="1">
      <alignment horizontal="left" vertical="center" wrapText="1"/>
    </xf>
    <xf numFmtId="0" fontId="23" fillId="0" borderId="132" xfId="0" applyNumberFormat="1" applyFont="1" applyBorder="1" applyAlignment="1">
      <alignment horizontal="left" vertical="center" wrapText="1"/>
    </xf>
    <xf numFmtId="0" fontId="23" fillId="0" borderId="130" xfId="0" applyNumberFormat="1" applyFont="1" applyBorder="1" applyAlignment="1">
      <alignment horizontal="left" vertical="center" wrapText="1"/>
    </xf>
    <xf numFmtId="0" fontId="102" fillId="0" borderId="124" xfId="0" applyFont="1" applyBorder="1" applyAlignment="1">
      <alignment horizontal="right" vertical="center"/>
    </xf>
    <xf numFmtId="0" fontId="102" fillId="0" borderId="115" xfId="0" applyFont="1" applyBorder="1" applyAlignment="1">
      <alignment horizontal="right" vertical="center"/>
    </xf>
    <xf numFmtId="0" fontId="117" fillId="0" borderId="92" xfId="0" applyFont="1" applyBorder="1" applyAlignment="1">
      <alignment horizontal="center" vertical="center" wrapText="1"/>
    </xf>
    <xf numFmtId="0" fontId="117" fillId="0" borderId="93" xfId="0" applyFont="1" applyBorder="1" applyAlignment="1">
      <alignment horizontal="center" vertical="center" wrapText="1"/>
    </xf>
    <xf numFmtId="3" fontId="117" fillId="2" borderId="110" xfId="0" applyNumberFormat="1" applyFont="1" applyFill="1" applyBorder="1" applyAlignment="1">
      <alignment horizontal="right" vertical="center"/>
    </xf>
    <xf numFmtId="3" fontId="117" fillId="2" borderId="137" xfId="0" applyNumberFormat="1" applyFont="1" applyFill="1" applyBorder="1" applyAlignment="1">
      <alignment horizontal="right" vertical="center"/>
    </xf>
    <xf numFmtId="3" fontId="117" fillId="2" borderId="111" xfId="0" applyNumberFormat="1" applyFont="1" applyFill="1" applyBorder="1" applyAlignment="1">
      <alignment horizontal="right" vertical="center"/>
    </xf>
    <xf numFmtId="3" fontId="102" fillId="0" borderId="89" xfId="0" applyNumberFormat="1" applyFont="1" applyBorder="1" applyAlignment="1">
      <alignment horizontal="right" vertical="center"/>
    </xf>
    <xf numFmtId="3" fontId="102" fillId="0" borderId="90" xfId="0" applyNumberFormat="1" applyFont="1" applyBorder="1" applyAlignment="1">
      <alignment horizontal="right" vertical="center"/>
    </xf>
    <xf numFmtId="3" fontId="102" fillId="0" borderId="91" xfId="0" applyNumberFormat="1" applyFont="1" applyBorder="1" applyAlignment="1">
      <alignment horizontal="right" vertical="center"/>
    </xf>
    <xf numFmtId="3" fontId="102" fillId="0" borderId="113" xfId="0" applyNumberFormat="1" applyFont="1" applyBorder="1" applyAlignment="1">
      <alignment horizontal="right" vertical="center"/>
    </xf>
    <xf numFmtId="3" fontId="102" fillId="0" borderId="114" xfId="0" applyNumberFormat="1" applyFont="1" applyBorder="1" applyAlignment="1">
      <alignment horizontal="right" vertical="center"/>
    </xf>
    <xf numFmtId="0" fontId="117" fillId="0" borderId="17" xfId="0" applyFont="1" applyBorder="1" applyAlignment="1">
      <alignment horizontal="center" vertical="center" wrapText="1"/>
    </xf>
    <xf numFmtId="3" fontId="102" fillId="0" borderId="77" xfId="0" applyNumberFormat="1" applyFont="1" applyBorder="1" applyAlignment="1">
      <alignment horizontal="right" vertical="center"/>
    </xf>
    <xf numFmtId="3" fontId="102" fillId="0" borderId="0" xfId="0" applyNumberFormat="1" applyFont="1" applyAlignment="1">
      <alignment horizontal="right" vertical="center"/>
    </xf>
    <xf numFmtId="3" fontId="102" fillId="0" borderId="79" xfId="0" applyNumberFormat="1" applyFont="1" applyBorder="1" applyAlignment="1">
      <alignment horizontal="right" vertical="center"/>
    </xf>
    <xf numFmtId="0" fontId="22" fillId="0" borderId="0" xfId="0" applyFont="1" applyAlignment="1">
      <alignment horizontal="center"/>
    </xf>
    <xf numFmtId="0" fontId="14" fillId="0" borderId="0" xfId="0" applyFont="1" applyAlignment="1">
      <alignment horizontal="justify" vertical="top" wrapText="1"/>
    </xf>
    <xf numFmtId="0" fontId="117" fillId="0" borderId="37" xfId="0" applyFont="1" applyBorder="1" applyAlignment="1">
      <alignment horizontal="center" vertical="center"/>
    </xf>
    <xf numFmtId="0" fontId="102" fillId="0" borderId="131" xfId="0" applyFont="1" applyBorder="1" applyAlignment="1">
      <alignment horizontal="left" vertical="center" wrapText="1"/>
    </xf>
    <xf numFmtId="3" fontId="102" fillId="0" borderId="131" xfId="0" applyNumberFormat="1" applyFont="1" applyBorder="1" applyAlignment="1">
      <alignment horizontal="right" vertical="center"/>
    </xf>
    <xf numFmtId="3" fontId="102" fillId="0" borderId="128" xfId="0" applyNumberFormat="1" applyFont="1" applyBorder="1" applyAlignment="1">
      <alignment horizontal="right" vertical="center"/>
    </xf>
    <xf numFmtId="0" fontId="102" fillId="0" borderId="128" xfId="0" applyFont="1" applyBorder="1" applyAlignment="1">
      <alignment horizontal="left" vertical="center" wrapText="1"/>
    </xf>
    <xf numFmtId="0" fontId="102" fillId="0" borderId="131" xfId="0" applyFont="1" applyBorder="1" applyAlignment="1">
      <alignment horizontal="left" vertical="center"/>
    </xf>
    <xf numFmtId="0" fontId="102" fillId="0" borderId="132" xfId="0" applyFont="1" applyBorder="1" applyAlignment="1">
      <alignment horizontal="left" vertical="center"/>
    </xf>
    <xf numFmtId="0" fontId="102" fillId="0" borderId="130" xfId="0" applyFont="1" applyBorder="1" applyAlignment="1">
      <alignment horizontal="left" vertical="center"/>
    </xf>
    <xf numFmtId="3" fontId="117" fillId="2" borderId="123" xfId="0" applyNumberFormat="1" applyFont="1" applyFill="1" applyBorder="1" applyAlignment="1">
      <alignment horizontal="center" vertical="center"/>
    </xf>
    <xf numFmtId="3" fontId="117" fillId="2" borderId="137" xfId="0" applyNumberFormat="1" applyFont="1" applyFill="1" applyBorder="1" applyAlignment="1">
      <alignment horizontal="center" vertical="center"/>
    </xf>
    <xf numFmtId="3" fontId="117" fillId="2" borderId="109" xfId="0" applyNumberFormat="1" applyFont="1" applyFill="1" applyBorder="1" applyAlignment="1">
      <alignment horizontal="center" vertical="center"/>
    </xf>
    <xf numFmtId="3" fontId="102" fillId="0" borderId="132" xfId="0" applyNumberFormat="1" applyFont="1" applyBorder="1" applyAlignment="1">
      <alignment horizontal="right" vertical="center"/>
    </xf>
    <xf numFmtId="3" fontId="102" fillId="0" borderId="130" xfId="0" applyNumberFormat="1" applyFont="1" applyBorder="1" applyAlignment="1">
      <alignment horizontal="right" vertical="center"/>
    </xf>
    <xf numFmtId="0" fontId="115" fillId="0" borderId="137" xfId="0" applyFont="1" applyBorder="1"/>
    <xf numFmtId="0" fontId="115" fillId="0" borderId="109" xfId="0" applyFont="1" applyBorder="1"/>
    <xf numFmtId="0" fontId="102" fillId="0" borderId="130" xfId="0" applyFont="1" applyBorder="1" applyAlignment="1">
      <alignment horizontal="left" vertical="center" wrapText="1"/>
    </xf>
    <xf numFmtId="0" fontId="102" fillId="0" borderId="132" xfId="0" applyFont="1" applyBorder="1" applyAlignment="1">
      <alignment horizontal="left" vertical="center" wrapText="1"/>
    </xf>
    <xf numFmtId="3" fontId="102" fillId="2" borderId="123" xfId="0" applyNumberFormat="1" applyFont="1" applyFill="1" applyBorder="1" applyAlignment="1">
      <alignment horizontal="right" vertical="center"/>
    </xf>
    <xf numFmtId="3" fontId="102" fillId="2" borderId="137" xfId="0" applyNumberFormat="1" applyFont="1" applyFill="1" applyBorder="1" applyAlignment="1">
      <alignment horizontal="right" vertical="center"/>
    </xf>
    <xf numFmtId="3" fontId="102" fillId="2" borderId="109" xfId="0" applyNumberFormat="1" applyFont="1" applyFill="1" applyBorder="1" applyAlignment="1">
      <alignment horizontal="right" vertical="center"/>
    </xf>
    <xf numFmtId="0" fontId="117" fillId="0" borderId="130" xfId="0" applyFont="1" applyBorder="1" applyAlignment="1">
      <alignment horizontal="center" vertical="center" wrapText="1"/>
    </xf>
    <xf numFmtId="3" fontId="102" fillId="0" borderId="96" xfId="0" applyNumberFormat="1" applyFont="1" applyBorder="1" applyAlignment="1">
      <alignment horizontal="right" vertical="center"/>
    </xf>
    <xf numFmtId="3" fontId="102" fillId="0" borderId="104" xfId="0" applyNumberFormat="1" applyFont="1" applyBorder="1" applyAlignment="1">
      <alignment horizontal="right" vertical="center"/>
    </xf>
    <xf numFmtId="3" fontId="102" fillId="0" borderId="13" xfId="0" applyNumberFormat="1" applyFont="1" applyBorder="1" applyAlignment="1">
      <alignment horizontal="right" vertical="center"/>
    </xf>
    <xf numFmtId="3" fontId="23" fillId="0" borderId="66" xfId="0" applyNumberFormat="1" applyFont="1" applyBorder="1" applyAlignment="1">
      <alignment horizontal="right" vertical="center"/>
    </xf>
    <xf numFmtId="3" fontId="23" fillId="0" borderId="43" xfId="0" applyNumberFormat="1" applyFont="1" applyBorder="1" applyAlignment="1">
      <alignment horizontal="right" vertical="center"/>
    </xf>
    <xf numFmtId="3" fontId="23" fillId="2" borderId="43" xfId="0" applyNumberFormat="1" applyFont="1" applyFill="1" applyBorder="1" applyAlignment="1">
      <alignment horizontal="right" vertical="center"/>
    </xf>
    <xf numFmtId="3" fontId="23" fillId="2" borderId="67" xfId="0" applyNumberFormat="1" applyFont="1" applyFill="1" applyBorder="1" applyAlignment="1">
      <alignment horizontal="right" vertical="center"/>
    </xf>
    <xf numFmtId="0" fontId="14" fillId="0" borderId="0" xfId="0" applyFont="1" applyAlignment="1">
      <alignment horizontal="left"/>
    </xf>
    <xf numFmtId="0" fontId="23" fillId="0" borderId="124" xfId="0" applyFont="1" applyBorder="1" applyAlignment="1">
      <alignment horizontal="left" vertical="center" wrapText="1"/>
    </xf>
    <xf numFmtId="0" fontId="23" fillId="0" borderId="115" xfId="0" applyFont="1" applyBorder="1" applyAlignment="1">
      <alignment horizontal="left" vertical="center" wrapText="1"/>
    </xf>
    <xf numFmtId="0" fontId="23" fillId="0" borderId="112" xfId="0" applyFont="1" applyBorder="1" applyAlignment="1">
      <alignment horizontal="left" vertical="center" wrapText="1"/>
    </xf>
    <xf numFmtId="3" fontId="23" fillId="0" borderId="63" xfId="0" applyNumberFormat="1" applyFont="1" applyBorder="1" applyAlignment="1">
      <alignment horizontal="right" vertical="center"/>
    </xf>
    <xf numFmtId="3" fontId="23" fillId="0" borderId="64" xfId="0" applyNumberFormat="1" applyFont="1" applyBorder="1" applyAlignment="1">
      <alignment horizontal="right" vertical="center"/>
    </xf>
    <xf numFmtId="3" fontId="1" fillId="0" borderId="64" xfId="0" applyNumberFormat="1" applyFont="1" applyBorder="1" applyAlignment="1">
      <alignment horizontal="right" vertical="center"/>
    </xf>
    <xf numFmtId="3" fontId="23" fillId="2" borderId="64" xfId="0" applyNumberFormat="1" applyFont="1" applyFill="1" applyBorder="1" applyAlignment="1">
      <alignment horizontal="right" vertical="center"/>
    </xf>
    <xf numFmtId="3" fontId="23" fillId="2" borderId="65" xfId="0" applyNumberFormat="1" applyFont="1" applyFill="1" applyBorder="1" applyAlignment="1">
      <alignment horizontal="right" vertical="center"/>
    </xf>
    <xf numFmtId="3" fontId="22" fillId="2" borderId="74" xfId="0" applyNumberFormat="1" applyFont="1" applyFill="1" applyBorder="1" applyAlignment="1">
      <alignment horizontal="right" vertical="center"/>
    </xf>
    <xf numFmtId="3" fontId="22" fillId="2" borderId="75" xfId="0" applyNumberFormat="1" applyFont="1" applyFill="1" applyBorder="1" applyAlignment="1">
      <alignment horizontal="right" vertical="center"/>
    </xf>
    <xf numFmtId="3" fontId="22" fillId="2" borderId="76" xfId="0" applyNumberFormat="1" applyFont="1" applyFill="1" applyBorder="1" applyAlignment="1">
      <alignment horizontal="right" vertical="center"/>
    </xf>
    <xf numFmtId="0" fontId="14" fillId="0" borderId="0" xfId="0" applyFont="1" applyAlignment="1">
      <alignment horizontal="justify" vertical="top"/>
    </xf>
    <xf numFmtId="0" fontId="2" fillId="0" borderId="103" xfId="0" applyFont="1" applyBorder="1" applyAlignment="1">
      <alignment horizontal="left" vertical="center" wrapText="1"/>
    </xf>
    <xf numFmtId="0" fontId="22" fillId="0" borderId="37" xfId="0" applyFont="1" applyBorder="1" applyAlignment="1">
      <alignment horizontal="left" vertical="center"/>
    </xf>
    <xf numFmtId="0" fontId="31" fillId="0" borderId="37" xfId="0" applyFont="1" applyBorder="1" applyAlignment="1">
      <alignment horizontal="left" vertical="center"/>
    </xf>
    <xf numFmtId="3" fontId="31" fillId="2" borderId="131" xfId="0" applyNumberFormat="1" applyFont="1" applyFill="1" applyBorder="1" applyAlignment="1">
      <alignment horizontal="right" vertical="center"/>
    </xf>
    <xf numFmtId="0" fontId="33" fillId="0" borderId="130" xfId="0" applyFont="1" applyBorder="1" applyAlignment="1">
      <alignment horizontal="left" vertical="center" wrapText="1"/>
    </xf>
    <xf numFmtId="3" fontId="33" fillId="2" borderId="130" xfId="0" applyNumberFormat="1" applyFont="1" applyFill="1" applyBorder="1" applyAlignment="1">
      <alignment horizontal="right" vertical="center"/>
    </xf>
    <xf numFmtId="3" fontId="33" fillId="2" borderId="132" xfId="0" applyNumberFormat="1" applyFont="1" applyFill="1" applyBorder="1" applyAlignment="1">
      <alignment horizontal="right" vertical="center"/>
    </xf>
    <xf numFmtId="0" fontId="33" fillId="0" borderId="132" xfId="0" applyFont="1" applyBorder="1" applyAlignment="1">
      <alignment horizontal="left" vertical="center" wrapText="1"/>
    </xf>
    <xf numFmtId="0" fontId="33" fillId="0" borderId="131" xfId="0" applyFont="1" applyBorder="1" applyAlignment="1">
      <alignment horizontal="left" vertical="center" wrapText="1"/>
    </xf>
    <xf numFmtId="0" fontId="31" fillId="0" borderId="37" xfId="0" applyFont="1" applyBorder="1" applyAlignment="1">
      <alignment horizontal="left" vertical="center" wrapText="1"/>
    </xf>
    <xf numFmtId="3" fontId="33" fillId="0" borderId="103" xfId="0" applyNumberFormat="1" applyFont="1" applyBorder="1" applyAlignment="1">
      <alignment horizontal="right" vertical="center"/>
    </xf>
    <xf numFmtId="3" fontId="33" fillId="0" borderId="90" xfId="0" applyNumberFormat="1" applyFont="1" applyBorder="1" applyAlignment="1">
      <alignment horizontal="right" vertical="center"/>
    </xf>
    <xf numFmtId="3" fontId="33" fillId="0" borderId="104" xfId="0" applyNumberFormat="1" applyFont="1" applyBorder="1" applyAlignment="1">
      <alignment horizontal="right" vertical="center"/>
    </xf>
    <xf numFmtId="0" fontId="30" fillId="0" borderId="0" xfId="0" applyFont="1" applyAlignment="1">
      <alignment horizontal="left" vertical="top" wrapText="1"/>
    </xf>
    <xf numFmtId="0" fontId="14" fillId="0" borderId="0" xfId="0" applyFont="1" applyAlignment="1">
      <alignment horizontal="left" vertical="top"/>
    </xf>
    <xf numFmtId="3" fontId="22" fillId="2" borderId="13" xfId="0" applyNumberFormat="1" applyFont="1" applyFill="1" applyBorder="1" applyAlignment="1">
      <alignment horizontal="right" vertical="center"/>
    </xf>
    <xf numFmtId="3" fontId="22" fillId="2" borderId="131" xfId="0" applyNumberFormat="1" applyFont="1" applyFill="1" applyBorder="1" applyAlignment="1">
      <alignment horizontal="right" vertical="center"/>
    </xf>
    <xf numFmtId="0" fontId="23" fillId="0" borderId="100" xfId="0" applyFont="1" applyBorder="1" applyAlignment="1">
      <alignment horizontal="left" vertical="center" wrapText="1"/>
    </xf>
    <xf numFmtId="0" fontId="23" fillId="0" borderId="101" xfId="0" applyFont="1" applyBorder="1" applyAlignment="1">
      <alignment horizontal="left" vertical="center" wrapText="1"/>
    </xf>
    <xf numFmtId="0" fontId="23" fillId="0" borderId="102" xfId="0" applyFont="1" applyBorder="1" applyAlignment="1">
      <alignment horizontal="left" vertical="center" wrapText="1"/>
    </xf>
    <xf numFmtId="3" fontId="23" fillId="0" borderId="102" xfId="0" applyNumberFormat="1" applyFont="1" applyBorder="1" applyAlignment="1">
      <alignment horizontal="right" vertical="center"/>
    </xf>
    <xf numFmtId="0" fontId="117" fillId="0" borderId="131" xfId="0" applyFont="1" applyBorder="1" applyAlignment="1">
      <alignment horizontal="left" vertical="center" wrapText="1"/>
    </xf>
    <xf numFmtId="3" fontId="117" fillId="2" borderId="123" xfId="0" applyNumberFormat="1" applyFont="1" applyFill="1" applyBorder="1" applyAlignment="1">
      <alignment horizontal="right" vertical="center" wrapText="1"/>
    </xf>
    <xf numFmtId="3" fontId="117" fillId="2" borderId="137" xfId="0" applyNumberFormat="1" applyFont="1" applyFill="1" applyBorder="1" applyAlignment="1">
      <alignment horizontal="right" vertical="center" wrapText="1"/>
    </xf>
    <xf numFmtId="3" fontId="117" fillId="2" borderId="109" xfId="0" applyNumberFormat="1" applyFont="1" applyFill="1" applyBorder="1" applyAlignment="1">
      <alignment horizontal="right" vertical="center" wrapText="1"/>
    </xf>
    <xf numFmtId="3" fontId="102" fillId="0" borderId="130" xfId="0" applyNumberFormat="1" applyFont="1" applyBorder="1" applyAlignment="1">
      <alignment horizontal="right" vertical="center" wrapText="1"/>
    </xf>
    <xf numFmtId="0" fontId="102" fillId="0" borderId="103" xfId="0" applyFont="1" applyBorder="1" applyAlignment="1">
      <alignment horizontal="left" vertical="center"/>
    </xf>
    <xf numFmtId="0" fontId="102" fillId="0" borderId="90" xfId="0" applyFont="1" applyBorder="1" applyAlignment="1">
      <alignment horizontal="left" vertical="center"/>
    </xf>
    <xf numFmtId="0" fontId="102" fillId="0" borderId="104" xfId="0" applyFont="1" applyBorder="1" applyAlignment="1">
      <alignment horizontal="left" vertical="center"/>
    </xf>
    <xf numFmtId="0" fontId="102" fillId="0" borderId="124" xfId="0" applyFont="1" applyBorder="1" applyAlignment="1">
      <alignment horizontal="left" vertical="center"/>
    </xf>
    <xf numFmtId="0" fontId="102" fillId="0" borderId="115" xfId="0" applyFont="1" applyBorder="1" applyAlignment="1">
      <alignment horizontal="left" vertical="center"/>
    </xf>
    <xf numFmtId="0" fontId="102" fillId="0" borderId="112" xfId="0" applyFont="1" applyBorder="1" applyAlignment="1">
      <alignment horizontal="left" vertical="center"/>
    </xf>
    <xf numFmtId="0" fontId="117" fillId="0" borderId="123" xfId="0" applyFont="1" applyBorder="1" applyAlignment="1">
      <alignment horizontal="left" vertical="center"/>
    </xf>
    <xf numFmtId="0" fontId="117" fillId="0" borderId="137" xfId="0" applyFont="1" applyBorder="1" applyAlignment="1">
      <alignment horizontal="left" vertical="center"/>
    </xf>
    <xf numFmtId="0" fontId="117" fillId="0" borderId="109" xfId="0" applyFont="1" applyBorder="1" applyAlignment="1">
      <alignment horizontal="left" vertical="center"/>
    </xf>
    <xf numFmtId="3" fontId="102" fillId="2" borderId="127" xfId="0" applyNumberFormat="1" applyFont="1" applyFill="1" applyBorder="1" applyAlignment="1">
      <alignment horizontal="right" vertical="center"/>
    </xf>
    <xf numFmtId="0" fontId="23" fillId="0" borderId="92" xfId="0" applyFont="1" applyBorder="1" applyAlignment="1">
      <alignment horizontal="left" vertical="center" wrapText="1"/>
    </xf>
    <xf numFmtId="0" fontId="23" fillId="0" borderId="93" xfId="0" applyFont="1" applyBorder="1" applyAlignment="1">
      <alignment horizontal="left" vertical="center" wrapText="1"/>
    </xf>
    <xf numFmtId="0" fontId="23" fillId="0" borderId="17" xfId="0" applyFont="1" applyBorder="1" applyAlignment="1">
      <alignment horizontal="left" vertical="center" wrapText="1"/>
    </xf>
    <xf numFmtId="3" fontId="23" fillId="0" borderId="92" xfId="0" applyNumberFormat="1" applyFont="1" applyBorder="1" applyAlignment="1">
      <alignment horizontal="center"/>
    </xf>
    <xf numFmtId="3" fontId="23" fillId="0" borderId="93" xfId="0" applyNumberFormat="1" applyFont="1" applyBorder="1" applyAlignment="1">
      <alignment horizontal="center"/>
    </xf>
    <xf numFmtId="3" fontId="23" fillId="0" borderId="135" xfId="0" applyNumberFormat="1" applyFont="1" applyBorder="1" applyAlignment="1">
      <alignment horizontal="center"/>
    </xf>
    <xf numFmtId="3" fontId="23" fillId="0" borderId="134" xfId="0" applyNumberFormat="1" applyFont="1" applyBorder="1" applyAlignment="1">
      <alignment horizontal="center"/>
    </xf>
    <xf numFmtId="3" fontId="23" fillId="0" borderId="17" xfId="0" applyNumberFormat="1" applyFont="1" applyBorder="1" applyAlignment="1">
      <alignment horizontal="center"/>
    </xf>
    <xf numFmtId="0" fontId="22" fillId="0" borderId="92" xfId="0" applyFont="1" applyBorder="1" applyAlignment="1">
      <alignment horizontal="left" vertical="center" wrapText="1"/>
    </xf>
    <xf numFmtId="0" fontId="22" fillId="0" borderId="93" xfId="0" applyFont="1" applyBorder="1" applyAlignment="1">
      <alignment horizontal="left" vertical="center" wrapText="1"/>
    </xf>
    <xf numFmtId="0" fontId="22" fillId="0" borderId="17" xfId="0" applyFont="1" applyBorder="1" applyAlignment="1">
      <alignment horizontal="left" vertical="center" wrapText="1"/>
    </xf>
    <xf numFmtId="3" fontId="22" fillId="0" borderId="135" xfId="0" applyNumberFormat="1" applyFont="1" applyBorder="1" applyAlignment="1">
      <alignment horizontal="right" vertical="center"/>
    </xf>
    <xf numFmtId="3" fontId="23" fillId="0" borderId="124" xfId="0" applyNumberFormat="1" applyFont="1" applyBorder="1" applyAlignment="1">
      <alignment horizontal="center"/>
    </xf>
    <xf numFmtId="3" fontId="23" fillId="0" borderId="115" xfId="0" applyNumberFormat="1" applyFont="1" applyBorder="1" applyAlignment="1">
      <alignment horizontal="center"/>
    </xf>
    <xf numFmtId="3" fontId="23" fillId="0" borderId="114" xfId="0" applyNumberFormat="1" applyFont="1" applyBorder="1" applyAlignment="1">
      <alignment horizontal="center"/>
    </xf>
    <xf numFmtId="3" fontId="23" fillId="0" borderId="113" xfId="0" applyNumberFormat="1" applyFont="1" applyBorder="1" applyAlignment="1">
      <alignment horizontal="center"/>
    </xf>
    <xf numFmtId="3" fontId="23" fillId="0" borderId="112" xfId="0" applyNumberFormat="1" applyFont="1" applyBorder="1" applyAlignment="1">
      <alignment horizontal="center"/>
    </xf>
    <xf numFmtId="3" fontId="117" fillId="2" borderId="131" xfId="0" applyNumberFormat="1" applyFont="1" applyFill="1" applyBorder="1" applyAlignment="1">
      <alignment horizontal="right" vertical="center"/>
    </xf>
    <xf numFmtId="0" fontId="117" fillId="0" borderId="131" xfId="0" applyFont="1" applyBorder="1" applyAlignment="1">
      <alignment horizontal="left" vertical="center"/>
    </xf>
    <xf numFmtId="0" fontId="22" fillId="0" borderId="127" xfId="0" applyFont="1" applyBorder="1" applyAlignment="1">
      <alignment horizontal="left" vertical="center"/>
    </xf>
    <xf numFmtId="0" fontId="23" fillId="0" borderId="128" xfId="0" applyFont="1" applyBorder="1" applyAlignment="1">
      <alignment horizontal="left" vertical="center"/>
    </xf>
    <xf numFmtId="3" fontId="23" fillId="0" borderId="92" xfId="0" applyNumberFormat="1" applyFont="1" applyBorder="1" applyAlignment="1">
      <alignment horizontal="right" vertical="center"/>
    </xf>
    <xf numFmtId="3" fontId="23" fillId="0" borderId="93" xfId="0" applyNumberFormat="1" applyFont="1" applyBorder="1" applyAlignment="1">
      <alignment horizontal="right" vertical="center"/>
    </xf>
    <xf numFmtId="3" fontId="23" fillId="0" borderId="17" xfId="0" applyNumberFormat="1" applyFont="1" applyBorder="1" applyAlignment="1">
      <alignment horizontal="right" vertical="center"/>
    </xf>
    <xf numFmtId="3" fontId="23" fillId="2" borderId="123" xfId="0" applyNumberFormat="1" applyFont="1" applyFill="1" applyBorder="1" applyAlignment="1">
      <alignment horizontal="right" vertical="center"/>
    </xf>
    <xf numFmtId="3" fontId="23" fillId="2" borderId="137" xfId="0" applyNumberFormat="1" applyFont="1" applyFill="1" applyBorder="1" applyAlignment="1">
      <alignment horizontal="right" vertical="center"/>
    </xf>
    <xf numFmtId="3" fontId="23" fillId="2" borderId="109" xfId="0" applyNumberFormat="1" applyFont="1" applyFill="1" applyBorder="1" applyAlignment="1">
      <alignment horizontal="right" vertical="center"/>
    </xf>
    <xf numFmtId="0" fontId="23" fillId="0" borderId="127" xfId="0" applyFont="1" applyBorder="1" applyAlignment="1">
      <alignment horizontal="left" vertical="center" wrapText="1"/>
    </xf>
    <xf numFmtId="3" fontId="23" fillId="0" borderId="127" xfId="0" applyNumberFormat="1" applyFont="1" applyBorder="1" applyAlignment="1">
      <alignment horizontal="right" vertical="center"/>
    </xf>
    <xf numFmtId="3" fontId="33" fillId="2" borderId="103" xfId="0" applyNumberFormat="1" applyFont="1" applyFill="1" applyBorder="1" applyAlignment="1">
      <alignment horizontal="right" vertical="center"/>
    </xf>
    <xf numFmtId="3" fontId="33" fillId="2" borderId="90" xfId="0" applyNumberFormat="1" applyFont="1" applyFill="1" applyBorder="1" applyAlignment="1">
      <alignment horizontal="right" vertical="center"/>
    </xf>
    <xf numFmtId="3" fontId="33" fillId="2" borderId="104" xfId="0" applyNumberFormat="1" applyFont="1" applyFill="1" applyBorder="1" applyAlignment="1">
      <alignment horizontal="right" vertical="center"/>
    </xf>
    <xf numFmtId="3" fontId="23" fillId="0" borderId="133" xfId="0" applyNumberFormat="1" applyFont="1" applyBorder="1" applyAlignment="1">
      <alignment horizontal="right" vertical="center"/>
    </xf>
    <xf numFmtId="3" fontId="23" fillId="0" borderId="139" xfId="0" applyNumberFormat="1" applyFont="1" applyBorder="1" applyAlignment="1">
      <alignment horizontal="right" vertical="center"/>
    </xf>
    <xf numFmtId="3" fontId="23" fillId="2" borderId="134" xfId="0" applyNumberFormat="1" applyFont="1" applyFill="1" applyBorder="1" applyAlignment="1">
      <alignment horizontal="right" vertical="center"/>
    </xf>
    <xf numFmtId="3" fontId="23" fillId="2" borderId="93" xfId="0" applyNumberFormat="1" applyFont="1" applyFill="1" applyBorder="1" applyAlignment="1">
      <alignment horizontal="right" vertical="center"/>
    </xf>
    <xf numFmtId="3" fontId="23" fillId="2" borderId="17" xfId="0" applyNumberFormat="1" applyFont="1" applyFill="1" applyBorder="1" applyAlignment="1">
      <alignment horizontal="right" vertical="center"/>
    </xf>
    <xf numFmtId="3" fontId="23" fillId="0" borderId="70" xfId="0" applyNumberFormat="1" applyFont="1" applyBorder="1" applyAlignment="1">
      <alignment horizontal="right" vertical="center"/>
    </xf>
    <xf numFmtId="3" fontId="23" fillId="0" borderId="71" xfId="0" applyNumberFormat="1" applyFont="1" applyBorder="1" applyAlignment="1">
      <alignment horizontal="right" vertical="center"/>
    </xf>
    <xf numFmtId="3" fontId="23" fillId="2" borderId="113" xfId="0" applyNumberFormat="1" applyFont="1" applyFill="1" applyBorder="1" applyAlignment="1">
      <alignment horizontal="right" vertical="center"/>
    </xf>
    <xf numFmtId="3" fontId="23" fillId="0" borderId="111" xfId="0" applyNumberFormat="1" applyFont="1" applyBorder="1" applyAlignment="1">
      <alignment horizontal="right" vertical="center"/>
    </xf>
    <xf numFmtId="3" fontId="23" fillId="0" borderId="75" xfId="0" applyNumberFormat="1" applyFont="1" applyBorder="1" applyAlignment="1">
      <alignment horizontal="right" vertical="center"/>
    </xf>
    <xf numFmtId="3" fontId="23" fillId="2" borderId="110" xfId="0" applyNumberFormat="1" applyFont="1" applyFill="1" applyBorder="1" applyAlignment="1">
      <alignment horizontal="right" vertical="center"/>
    </xf>
    <xf numFmtId="0" fontId="1" fillId="0" borderId="124" xfId="0" applyFont="1" applyBorder="1" applyAlignment="1">
      <alignment horizontal="left" vertical="center" wrapText="1"/>
    </xf>
    <xf numFmtId="3" fontId="23" fillId="2" borderId="89" xfId="0" applyNumberFormat="1" applyFont="1" applyFill="1" applyBorder="1" applyAlignment="1">
      <alignment horizontal="right" vertical="center"/>
    </xf>
    <xf numFmtId="3" fontId="22" fillId="0" borderId="133" xfId="0" applyNumberFormat="1" applyFont="1" applyBorder="1" applyAlignment="1">
      <alignment horizontal="right" vertical="center"/>
    </xf>
    <xf numFmtId="3" fontId="22" fillId="0" borderId="139" xfId="0" applyNumberFormat="1" applyFont="1" applyBorder="1" applyAlignment="1">
      <alignment horizontal="right" vertical="center"/>
    </xf>
    <xf numFmtId="3" fontId="22" fillId="14" borderId="134" xfId="0" applyNumberFormat="1" applyFont="1" applyFill="1" applyBorder="1" applyAlignment="1">
      <alignment horizontal="right" vertical="center"/>
    </xf>
    <xf numFmtId="3" fontId="22" fillId="14" borderId="93" xfId="0" applyNumberFormat="1" applyFont="1" applyFill="1" applyBorder="1" applyAlignment="1">
      <alignment horizontal="right" vertical="center"/>
    </xf>
    <xf numFmtId="3" fontId="22" fillId="14" borderId="17" xfId="0" applyNumberFormat="1" applyFont="1" applyFill="1" applyBorder="1" applyAlignment="1">
      <alignment horizontal="right" vertical="center"/>
    </xf>
    <xf numFmtId="3" fontId="31" fillId="0" borderId="133" xfId="0" applyNumberFormat="1" applyFont="1" applyBorder="1" applyAlignment="1">
      <alignment horizontal="right" vertical="center"/>
    </xf>
    <xf numFmtId="3" fontId="31" fillId="0" borderId="139" xfId="0" applyNumberFormat="1" applyFont="1" applyBorder="1" applyAlignment="1">
      <alignment horizontal="right" vertical="center"/>
    </xf>
    <xf numFmtId="3" fontId="22" fillId="0" borderId="125" xfId="0" applyNumberFormat="1" applyFont="1" applyBorder="1" applyAlignment="1">
      <alignment horizontal="right" vertical="center"/>
    </xf>
    <xf numFmtId="0" fontId="1" fillId="0" borderId="100" xfId="0" applyFont="1" applyBorder="1" applyAlignment="1">
      <alignment horizontal="left" vertical="center" wrapText="1"/>
    </xf>
    <xf numFmtId="3" fontId="23" fillId="0" borderId="86" xfId="0" applyNumberFormat="1" applyFont="1" applyBorder="1" applyAlignment="1">
      <alignment horizontal="right" vertical="center"/>
    </xf>
    <xf numFmtId="3" fontId="1" fillId="14" borderId="71" xfId="0" applyNumberFormat="1" applyFont="1" applyFill="1" applyBorder="1" applyAlignment="1">
      <alignment horizontal="right" vertical="center"/>
    </xf>
    <xf numFmtId="3" fontId="1" fillId="14" borderId="54" xfId="0" applyNumberFormat="1" applyFont="1" applyFill="1" applyBorder="1" applyAlignment="1">
      <alignment horizontal="right" vertical="center"/>
    </xf>
    <xf numFmtId="0" fontId="23" fillId="0" borderId="143" xfId="0" applyFont="1" applyBorder="1" applyAlignment="1">
      <alignment horizontal="left" vertical="center" wrapText="1"/>
    </xf>
    <xf numFmtId="0" fontId="23" fillId="0" borderId="121" xfId="0" applyFont="1" applyBorder="1" applyAlignment="1">
      <alignment horizontal="left" vertical="center" wrapText="1"/>
    </xf>
    <xf numFmtId="0" fontId="23" fillId="0" borderId="142" xfId="0" applyFont="1" applyBorder="1" applyAlignment="1">
      <alignment horizontal="left" vertical="center" wrapText="1"/>
    </xf>
    <xf numFmtId="3" fontId="23" fillId="0" borderId="119" xfId="0" applyNumberFormat="1" applyFont="1" applyBorder="1" applyAlignment="1">
      <alignment horizontal="right" vertical="center"/>
    </xf>
    <xf numFmtId="3" fontId="23" fillId="0" borderId="118" xfId="0" applyNumberFormat="1" applyFont="1" applyBorder="1" applyAlignment="1">
      <alignment horizontal="right" vertical="center"/>
    </xf>
    <xf numFmtId="3" fontId="1" fillId="14" borderId="134" xfId="0" applyNumberFormat="1" applyFont="1" applyFill="1" applyBorder="1" applyAlignment="1">
      <alignment horizontal="right" vertical="center"/>
    </xf>
    <xf numFmtId="3" fontId="1" fillId="14" borderId="93" xfId="0" applyNumberFormat="1" applyFont="1" applyFill="1" applyBorder="1" applyAlignment="1">
      <alignment horizontal="right" vertical="center"/>
    </xf>
    <xf numFmtId="3" fontId="1" fillId="14" borderId="17" xfId="0" applyNumberFormat="1" applyFont="1" applyFill="1" applyBorder="1" applyAlignment="1">
      <alignment horizontal="right" vertical="center"/>
    </xf>
    <xf numFmtId="0" fontId="33" fillId="0" borderId="100" xfId="0" applyFont="1" applyBorder="1" applyAlignment="1">
      <alignment horizontal="left" vertical="center" wrapText="1"/>
    </xf>
    <xf numFmtId="0" fontId="33" fillId="0" borderId="101" xfId="0" applyFont="1" applyBorder="1" applyAlignment="1">
      <alignment horizontal="left" vertical="center" wrapText="1"/>
    </xf>
    <xf numFmtId="0" fontId="33" fillId="0" borderId="102" xfId="0" applyFont="1" applyBorder="1" applyAlignment="1">
      <alignment horizontal="left" vertical="center" wrapText="1"/>
    </xf>
    <xf numFmtId="3" fontId="33" fillId="0" borderId="102" xfId="0" applyNumberFormat="1" applyFont="1" applyBorder="1" applyAlignment="1">
      <alignment horizontal="right" vertical="center"/>
    </xf>
    <xf numFmtId="3" fontId="33" fillId="0" borderId="141" xfId="0" applyNumberFormat="1" applyFont="1" applyBorder="1" applyAlignment="1">
      <alignment horizontal="right" vertical="center"/>
    </xf>
    <xf numFmtId="0" fontId="31" fillId="0" borderId="123" xfId="0" applyFont="1" applyBorder="1" applyAlignment="1">
      <alignment horizontal="left" vertical="center" wrapText="1"/>
    </xf>
    <xf numFmtId="0" fontId="31" fillId="0" borderId="137" xfId="0" applyFont="1" applyBorder="1" applyAlignment="1">
      <alignment horizontal="left" vertical="center" wrapText="1"/>
    </xf>
    <xf numFmtId="0" fontId="31" fillId="0" borderId="109" xfId="0" applyFont="1" applyBorder="1" applyAlignment="1">
      <alignment horizontal="left" vertical="center" wrapText="1"/>
    </xf>
    <xf numFmtId="3" fontId="31" fillId="2" borderId="13" xfId="0" applyNumberFormat="1" applyFont="1" applyFill="1" applyBorder="1" applyAlignment="1">
      <alignment horizontal="right" vertical="center"/>
    </xf>
    <xf numFmtId="3" fontId="31" fillId="2" borderId="92" xfId="0" applyNumberFormat="1" applyFont="1" applyFill="1" applyBorder="1" applyAlignment="1">
      <alignment horizontal="right" vertical="center"/>
    </xf>
    <xf numFmtId="3" fontId="31" fillId="2" borderId="93" xfId="0" applyNumberFormat="1" applyFont="1" applyFill="1" applyBorder="1" applyAlignment="1">
      <alignment horizontal="right" vertical="center"/>
    </xf>
    <xf numFmtId="3" fontId="31" fillId="2" borderId="17" xfId="0" applyNumberFormat="1" applyFont="1" applyFill="1" applyBorder="1" applyAlignment="1">
      <alignment horizontal="right" vertical="center"/>
    </xf>
    <xf numFmtId="3" fontId="23" fillId="0" borderId="89" xfId="0" applyNumberFormat="1" applyFont="1" applyBorder="1" applyAlignment="1">
      <alignment horizontal="right" vertical="center"/>
    </xf>
    <xf numFmtId="3" fontId="1" fillId="14" borderId="89" xfId="0" applyNumberFormat="1" applyFont="1" applyFill="1" applyBorder="1" applyAlignment="1">
      <alignment horizontal="right" vertical="center"/>
    </xf>
    <xf numFmtId="3" fontId="1" fillId="14" borderId="90" xfId="0" applyNumberFormat="1" applyFont="1" applyFill="1" applyBorder="1" applyAlignment="1">
      <alignment horizontal="right" vertical="center"/>
    </xf>
    <xf numFmtId="3" fontId="1" fillId="14" borderId="104" xfId="0" applyNumberFormat="1" applyFont="1" applyFill="1" applyBorder="1" applyAlignment="1">
      <alignment horizontal="right" vertical="center"/>
    </xf>
    <xf numFmtId="3" fontId="33" fillId="0" borderId="74" xfId="0" applyNumberFormat="1" applyFont="1" applyBorder="1" applyAlignment="1">
      <alignment horizontal="right" vertical="center"/>
    </xf>
    <xf numFmtId="3" fontId="33" fillId="0" borderId="75" xfId="0" applyNumberFormat="1" applyFont="1" applyBorder="1" applyAlignment="1">
      <alignment horizontal="right" vertical="center"/>
    </xf>
    <xf numFmtId="3" fontId="23" fillId="0" borderId="110" xfId="0" applyNumberFormat="1" applyFont="1" applyBorder="1" applyAlignment="1">
      <alignment horizontal="right" vertical="center"/>
    </xf>
    <xf numFmtId="3" fontId="1" fillId="14" borderId="110" xfId="0" applyNumberFormat="1" applyFont="1" applyFill="1" applyBorder="1" applyAlignment="1">
      <alignment horizontal="right" vertical="center"/>
    </xf>
    <xf numFmtId="3" fontId="1" fillId="14" borderId="137" xfId="0" applyNumberFormat="1" applyFont="1" applyFill="1" applyBorder="1" applyAlignment="1">
      <alignment horizontal="right" vertical="center"/>
    </xf>
    <xf numFmtId="3" fontId="1" fillId="14" borderId="109" xfId="0" applyNumberFormat="1" applyFont="1" applyFill="1" applyBorder="1" applyAlignment="1">
      <alignment horizontal="right" vertical="center"/>
    </xf>
    <xf numFmtId="3" fontId="33" fillId="0" borderId="43" xfId="0" applyNumberFormat="1" applyFont="1" applyBorder="1" applyAlignment="1">
      <alignment horizontal="right" vertical="center"/>
    </xf>
    <xf numFmtId="0" fontId="22" fillId="0" borderId="124" xfId="0" applyFont="1" applyBorder="1" applyAlignment="1">
      <alignment horizontal="left" vertical="center"/>
    </xf>
    <xf numFmtId="0" fontId="22" fillId="0" borderId="115" xfId="0" applyFont="1" applyBorder="1" applyAlignment="1">
      <alignment horizontal="left" vertical="center"/>
    </xf>
    <xf numFmtId="0" fontId="22" fillId="0" borderId="112" xfId="0" applyFont="1" applyBorder="1" applyAlignment="1">
      <alignment horizontal="left" vertical="center"/>
    </xf>
    <xf numFmtId="3" fontId="31" fillId="2" borderId="123" xfId="0" applyNumberFormat="1" applyFont="1" applyFill="1" applyBorder="1" applyAlignment="1">
      <alignment horizontal="right" vertical="center"/>
    </xf>
    <xf numFmtId="3" fontId="31" fillId="2" borderId="137" xfId="0" applyNumberFormat="1" applyFont="1" applyFill="1" applyBorder="1" applyAlignment="1">
      <alignment horizontal="right" vertical="center"/>
    </xf>
    <xf numFmtId="3" fontId="31" fillId="2" borderId="109" xfId="0" applyNumberFormat="1" applyFont="1" applyFill="1" applyBorder="1" applyAlignment="1">
      <alignment horizontal="right" vertical="center"/>
    </xf>
    <xf numFmtId="3" fontId="33" fillId="0" borderId="124" xfId="0" applyNumberFormat="1" applyFont="1" applyBorder="1" applyAlignment="1">
      <alignment horizontal="right" vertical="center"/>
    </xf>
    <xf numFmtId="3" fontId="33" fillId="0" borderId="115" xfId="0" applyNumberFormat="1" applyFont="1" applyBorder="1" applyAlignment="1">
      <alignment horizontal="right" vertical="center"/>
    </xf>
    <xf numFmtId="3" fontId="33" fillId="0" borderId="112" xfId="0" applyNumberFormat="1" applyFont="1" applyBorder="1" applyAlignment="1">
      <alignment horizontal="right" vertical="center"/>
    </xf>
    <xf numFmtId="0" fontId="22" fillId="0" borderId="103" xfId="0" applyFont="1" applyBorder="1" applyAlignment="1">
      <alignment horizontal="left" vertical="center"/>
    </xf>
    <xf numFmtId="0" fontId="22" fillId="0" borderId="90" xfId="0" applyFont="1" applyBorder="1" applyAlignment="1">
      <alignment horizontal="left" vertical="center"/>
    </xf>
    <xf numFmtId="0" fontId="22" fillId="0" borderId="104" xfId="0" applyFont="1" applyBorder="1" applyAlignment="1">
      <alignment horizontal="left" vertical="center"/>
    </xf>
    <xf numFmtId="0" fontId="22" fillId="0" borderId="123" xfId="0" applyFont="1" applyBorder="1" applyAlignment="1">
      <alignment horizontal="left" vertical="center"/>
    </xf>
    <xf numFmtId="0" fontId="22" fillId="0" borderId="137" xfId="0" applyFont="1" applyBorder="1" applyAlignment="1">
      <alignment horizontal="left" vertical="center"/>
    </xf>
    <xf numFmtId="0" fontId="22" fillId="0" borderId="109" xfId="0" applyFont="1" applyBorder="1" applyAlignment="1">
      <alignment horizontal="left" vertical="center"/>
    </xf>
    <xf numFmtId="3" fontId="22" fillId="14" borderId="123" xfId="0" applyNumberFormat="1" applyFont="1" applyFill="1" applyBorder="1" applyAlignment="1">
      <alignment horizontal="right" vertical="center"/>
    </xf>
    <xf numFmtId="3" fontId="22" fillId="14" borderId="137" xfId="0" applyNumberFormat="1" applyFont="1" applyFill="1" applyBorder="1" applyAlignment="1">
      <alignment horizontal="right" vertical="center"/>
    </xf>
    <xf numFmtId="3" fontId="22" fillId="14" borderId="109" xfId="0" applyNumberFormat="1" applyFont="1" applyFill="1" applyBorder="1" applyAlignment="1">
      <alignment horizontal="right" vertical="center"/>
    </xf>
    <xf numFmtId="0" fontId="5" fillId="0" borderId="74" xfId="0" applyFont="1" applyBorder="1" applyAlignment="1">
      <alignment horizontal="center" vertical="center"/>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3" xfId="0" applyFont="1" applyBorder="1" applyAlignment="1">
      <alignment horizontal="left" vertical="center"/>
    </xf>
    <xf numFmtId="0" fontId="102" fillId="0" borderId="131" xfId="0" applyFont="1" applyBorder="1" applyAlignment="1">
      <alignment horizontal="center" vertical="center"/>
    </xf>
    <xf numFmtId="0" fontId="102" fillId="0" borderId="132" xfId="0" applyFont="1" applyBorder="1" applyAlignment="1">
      <alignment horizontal="center" vertical="center"/>
    </xf>
    <xf numFmtId="0" fontId="102" fillId="0" borderId="130" xfId="0" applyFont="1" applyBorder="1" applyAlignment="1">
      <alignment horizontal="center" vertical="center"/>
    </xf>
    <xf numFmtId="0" fontId="102" fillId="0" borderId="130" xfId="0" applyFont="1" applyBorder="1" applyAlignment="1">
      <alignment horizontal="right" vertical="center"/>
    </xf>
    <xf numFmtId="0" fontId="102" fillId="0" borderId="132" xfId="0" applyFont="1" applyBorder="1" applyAlignment="1">
      <alignment horizontal="right" vertical="center"/>
    </xf>
    <xf numFmtId="0" fontId="102" fillId="0" borderId="131" xfId="0" applyFont="1" applyBorder="1" applyAlignment="1">
      <alignment horizontal="right" vertical="center"/>
    </xf>
    <xf numFmtId="0" fontId="102" fillId="0" borderId="112" xfId="0" applyFont="1" applyBorder="1" applyAlignment="1">
      <alignment horizontal="right" vertical="center"/>
    </xf>
    <xf numFmtId="0" fontId="102" fillId="0" borderId="104" xfId="0" applyFont="1" applyBorder="1" applyAlignment="1">
      <alignment horizontal="right" vertical="center"/>
    </xf>
    <xf numFmtId="0" fontId="102" fillId="0" borderId="123" xfId="0" applyFont="1" applyBorder="1" applyAlignment="1">
      <alignment horizontal="right" vertical="center"/>
    </xf>
    <xf numFmtId="0" fontId="102" fillId="0" borderId="137" xfId="0" applyFont="1" applyBorder="1" applyAlignment="1">
      <alignment horizontal="right" vertical="center"/>
    </xf>
    <xf numFmtId="0" fontId="102" fillId="0" borderId="109" xfId="0" applyFont="1" applyBorder="1" applyAlignment="1">
      <alignment horizontal="right" vertical="center"/>
    </xf>
    <xf numFmtId="0" fontId="22" fillId="0" borderId="37" xfId="0" applyFont="1" applyBorder="1" applyAlignment="1">
      <alignment horizontal="left" vertical="center" wrapText="1"/>
    </xf>
    <xf numFmtId="3" fontId="22" fillId="0" borderId="37" xfId="0" applyNumberFormat="1" applyFont="1" applyBorder="1" applyAlignment="1">
      <alignment horizontal="right" vertical="center"/>
    </xf>
    <xf numFmtId="0" fontId="33" fillId="0" borderId="0" xfId="0" quotePrefix="1" applyFont="1" applyAlignment="1">
      <alignment horizontal="left" vertical="center" indent="7"/>
    </xf>
    <xf numFmtId="0" fontId="33" fillId="0" borderId="0" xfId="0" applyFont="1" applyAlignment="1">
      <alignment horizontal="left" vertical="center" indent="7"/>
    </xf>
    <xf numFmtId="0" fontId="31" fillId="0" borderId="99" xfId="0" applyFont="1" applyBorder="1" applyAlignment="1">
      <alignment horizontal="left" vertical="center" indent="3"/>
    </xf>
    <xf numFmtId="0" fontId="31" fillId="0" borderId="99" xfId="0" applyFont="1" applyBorder="1" applyAlignment="1">
      <alignment horizontal="left" vertical="center"/>
    </xf>
    <xf numFmtId="0" fontId="23" fillId="0" borderId="141" xfId="0" applyFont="1" applyBorder="1" applyAlignment="1">
      <alignment horizontal="left" vertical="center" wrapText="1"/>
    </xf>
    <xf numFmtId="0" fontId="5" fillId="0" borderId="131" xfId="0" applyFont="1" applyBorder="1" applyAlignment="1">
      <alignment horizontal="center" vertical="center"/>
    </xf>
    <xf numFmtId="0" fontId="5" fillId="0" borderId="131" xfId="0" applyFont="1" applyBorder="1" applyAlignment="1">
      <alignment horizontal="right" vertical="center"/>
    </xf>
    <xf numFmtId="0" fontId="5" fillId="0" borderId="98" xfId="0" applyFont="1" applyBorder="1" applyAlignment="1">
      <alignment horizontal="right" vertical="center"/>
    </xf>
    <xf numFmtId="0" fontId="33" fillId="0" borderId="132" xfId="0" applyFont="1" applyBorder="1" applyAlignment="1">
      <alignment horizontal="right" vertical="center"/>
    </xf>
    <xf numFmtId="0" fontId="33" fillId="0" borderId="103" xfId="0" applyFont="1" applyBorder="1" applyAlignment="1">
      <alignment horizontal="right" vertical="center"/>
    </xf>
    <xf numFmtId="0" fontId="33" fillId="0" borderId="130" xfId="0" applyFont="1" applyBorder="1" applyAlignment="1">
      <alignment horizontal="right" vertical="center"/>
    </xf>
    <xf numFmtId="0" fontId="33" fillId="0" borderId="94" xfId="0" applyFont="1" applyBorder="1" applyAlignment="1">
      <alignment horizontal="right" vertical="center"/>
    </xf>
    <xf numFmtId="0" fontId="22" fillId="0" borderId="130" xfId="0" applyFont="1" applyBorder="1" applyAlignment="1">
      <alignment horizontal="center" vertical="center" wrapText="1"/>
    </xf>
    <xf numFmtId="0" fontId="33" fillId="0" borderId="0" xfId="0" quotePrefix="1" applyFont="1" applyAlignment="1">
      <alignment horizontal="left" vertical="center" indent="6"/>
    </xf>
    <xf numFmtId="0" fontId="33" fillId="0" borderId="0" xfId="0" applyFont="1" applyAlignment="1">
      <alignment horizontal="left" vertical="center" indent="6"/>
    </xf>
    <xf numFmtId="0" fontId="33" fillId="0" borderId="0" xfId="0" applyFont="1" applyAlignment="1">
      <alignment horizontal="left" vertical="center"/>
    </xf>
    <xf numFmtId="3" fontId="33" fillId="0" borderId="0" xfId="0" applyNumberFormat="1" applyFont="1" applyBorder="1" applyAlignment="1">
      <alignment horizontal="left" vertical="center" indent="3"/>
    </xf>
    <xf numFmtId="0" fontId="33" fillId="0" borderId="63" xfId="0" applyFont="1" applyBorder="1" applyAlignment="1">
      <alignment horizontal="center" vertical="center"/>
    </xf>
    <xf numFmtId="0" fontId="33" fillId="0" borderId="64" xfId="0" applyFont="1" applyBorder="1" applyAlignment="1">
      <alignment horizontal="center" vertical="center"/>
    </xf>
    <xf numFmtId="0" fontId="33" fillId="0" borderId="65" xfId="0" applyFont="1" applyBorder="1" applyAlignment="1">
      <alignment horizontal="center" vertical="center"/>
    </xf>
    <xf numFmtId="0" fontId="33" fillId="0" borderId="66" xfId="0" applyFont="1" applyBorder="1" applyAlignment="1">
      <alignment horizontal="center" vertical="center"/>
    </xf>
    <xf numFmtId="0" fontId="33" fillId="0" borderId="43" xfId="0" applyFont="1" applyBorder="1" applyAlignment="1">
      <alignment horizontal="center" vertical="center"/>
    </xf>
    <xf numFmtId="0" fontId="33" fillId="0" borderId="67" xfId="0" applyFont="1" applyBorder="1" applyAlignment="1">
      <alignment horizontal="center" vertical="center"/>
    </xf>
    <xf numFmtId="0" fontId="1" fillId="0" borderId="127" xfId="0" applyFont="1" applyBorder="1" applyAlignment="1">
      <alignment horizontal="left" vertical="center" wrapText="1"/>
    </xf>
    <xf numFmtId="0" fontId="117" fillId="0" borderId="37" xfId="0" applyFont="1" applyBorder="1" applyAlignment="1">
      <alignment horizontal="center"/>
    </xf>
    <xf numFmtId="3" fontId="102" fillId="0" borderId="92" xfId="0" applyNumberFormat="1" applyFont="1" applyBorder="1" applyAlignment="1">
      <alignment horizontal="right" vertical="center"/>
    </xf>
    <xf numFmtId="3" fontId="102" fillId="0" borderId="93" xfId="0" applyNumberFormat="1" applyFont="1" applyBorder="1" applyAlignment="1">
      <alignment horizontal="right" vertical="center"/>
    </xf>
    <xf numFmtId="3" fontId="102" fillId="0" borderId="17" xfId="0" applyNumberFormat="1" applyFont="1" applyBorder="1" applyAlignment="1">
      <alignment horizontal="right" vertical="center"/>
    </xf>
    <xf numFmtId="3" fontId="102" fillId="0" borderId="103" xfId="0" applyNumberFormat="1" applyFont="1" applyBorder="1" applyAlignment="1">
      <alignment horizontal="right" vertical="center"/>
    </xf>
    <xf numFmtId="3" fontId="102" fillId="0" borderId="37" xfId="0" applyNumberFormat="1" applyFont="1" applyBorder="1" applyAlignment="1">
      <alignment horizontal="right" vertical="center"/>
    </xf>
    <xf numFmtId="0" fontId="102" fillId="0" borderId="130" xfId="0" applyFont="1" applyBorder="1" applyAlignment="1">
      <alignment horizontal="center"/>
    </xf>
    <xf numFmtId="0" fontId="102" fillId="0" borderId="131" xfId="0" applyFont="1" applyBorder="1" applyAlignment="1">
      <alignment horizontal="center"/>
    </xf>
    <xf numFmtId="0" fontId="102" fillId="0" borderId="132" xfId="0" applyFont="1" applyBorder="1" applyAlignment="1">
      <alignment horizontal="center"/>
    </xf>
    <xf numFmtId="0" fontId="117" fillId="0" borderId="15" xfId="0" applyFont="1" applyBorder="1" applyAlignment="1">
      <alignment horizontal="center" vertical="center"/>
    </xf>
    <xf numFmtId="0" fontId="117" fillId="0" borderId="11" xfId="0" applyFont="1" applyBorder="1" applyAlignment="1">
      <alignment horizontal="center" vertical="center"/>
    </xf>
    <xf numFmtId="0" fontId="117" fillId="0" borderId="10" xfId="0" applyFont="1" applyBorder="1" applyAlignment="1">
      <alignment horizontal="center" vertical="center"/>
    </xf>
    <xf numFmtId="0" fontId="117" fillId="0" borderId="15" xfId="0" applyFont="1" applyBorder="1" applyAlignment="1">
      <alignment horizontal="center" vertical="center" wrapText="1"/>
    </xf>
    <xf numFmtId="0" fontId="117" fillId="0" borderId="11" xfId="0" applyFont="1" applyBorder="1" applyAlignment="1">
      <alignment horizontal="center" vertical="center" wrapText="1"/>
    </xf>
    <xf numFmtId="0" fontId="117" fillId="0" borderId="10" xfId="0" applyFont="1" applyBorder="1" applyAlignment="1">
      <alignment horizontal="center" vertical="center" wrapText="1"/>
    </xf>
    <xf numFmtId="0" fontId="102" fillId="0" borderId="66" xfId="0" applyFont="1" applyBorder="1" applyAlignment="1">
      <alignment horizontal="left" vertical="center" wrapText="1"/>
    </xf>
    <xf numFmtId="0" fontId="102" fillId="0" borderId="43" xfId="0" applyFont="1" applyBorder="1" applyAlignment="1">
      <alignment horizontal="left" vertical="center" wrapText="1"/>
    </xf>
    <xf numFmtId="0" fontId="102" fillId="0" borderId="67" xfId="0" applyFont="1" applyBorder="1" applyAlignment="1">
      <alignment horizontal="left" vertical="center" wrapText="1"/>
    </xf>
    <xf numFmtId="3" fontId="117" fillId="0" borderId="104" xfId="0" applyNumberFormat="1" applyFont="1" applyBorder="1" applyAlignment="1">
      <alignment horizontal="right" vertical="center"/>
    </xf>
    <xf numFmtId="3" fontId="117" fillId="0" borderId="132" xfId="0" applyNumberFormat="1" applyFont="1" applyBorder="1" applyAlignment="1">
      <alignment horizontal="right" vertical="center"/>
    </xf>
    <xf numFmtId="3" fontId="117" fillId="0" borderId="103" xfId="0" applyNumberFormat="1" applyFont="1" applyBorder="1" applyAlignment="1">
      <alignment horizontal="right" vertical="center"/>
    </xf>
    <xf numFmtId="3" fontId="117" fillId="0" borderId="90" xfId="0" applyNumberFormat="1" applyFont="1" applyBorder="1" applyAlignment="1">
      <alignment horizontal="right" vertical="center"/>
    </xf>
    <xf numFmtId="0" fontId="117" fillId="0" borderId="74" xfId="0" applyFont="1" applyBorder="1" applyAlignment="1">
      <alignment horizontal="left" vertical="center" wrapText="1"/>
    </xf>
    <xf numFmtId="0" fontId="117" fillId="0" borderId="75" xfId="0" applyFont="1" applyBorder="1" applyAlignment="1">
      <alignment horizontal="left" vertical="center" wrapText="1"/>
    </xf>
    <xf numFmtId="0" fontId="117" fillId="0" borderId="76" xfId="0" applyFont="1" applyBorder="1" applyAlignment="1">
      <alignment horizontal="left" vertical="center" wrapText="1"/>
    </xf>
    <xf numFmtId="0" fontId="102" fillId="0" borderId="63" xfId="0" applyFont="1" applyBorder="1" applyAlignment="1">
      <alignment horizontal="left" vertical="center" wrapText="1"/>
    </xf>
    <xf numFmtId="0" fontId="102" fillId="0" borderId="64" xfId="0" applyFont="1" applyBorder="1" applyAlignment="1">
      <alignment horizontal="left" vertical="center" wrapText="1"/>
    </xf>
    <xf numFmtId="0" fontId="102" fillId="0" borderId="65" xfId="0" applyFont="1" applyBorder="1" applyAlignment="1">
      <alignment horizontal="left" vertical="center" wrapText="1"/>
    </xf>
    <xf numFmtId="3" fontId="117" fillId="0" borderId="96" xfId="0" applyNumberFormat="1" applyFont="1" applyBorder="1" applyAlignment="1">
      <alignment horizontal="right" vertical="center"/>
    </xf>
    <xf numFmtId="3" fontId="117" fillId="0" borderId="130" xfId="0" applyNumberFormat="1" applyFont="1" applyBorder="1" applyAlignment="1">
      <alignment horizontal="right" vertical="center"/>
    </xf>
    <xf numFmtId="3" fontId="117" fillId="0" borderId="124" xfId="0" applyNumberFormat="1" applyFont="1" applyBorder="1" applyAlignment="1">
      <alignment horizontal="right" vertical="center"/>
    </xf>
    <xf numFmtId="3" fontId="117" fillId="0" borderId="115" xfId="0" applyNumberFormat="1" applyFont="1" applyBorder="1" applyAlignment="1">
      <alignment horizontal="right" vertical="center"/>
    </xf>
    <xf numFmtId="3" fontId="117" fillId="0" borderId="112" xfId="0" applyNumberFormat="1" applyFont="1" applyBorder="1" applyAlignment="1">
      <alignment horizontal="right" vertical="center"/>
    </xf>
    <xf numFmtId="0" fontId="23" fillId="0" borderId="130" xfId="0" applyFont="1" applyBorder="1" applyAlignment="1">
      <alignment horizontal="left" vertical="center"/>
    </xf>
    <xf numFmtId="0" fontId="33" fillId="4" borderId="132" xfId="0" applyFont="1" applyFill="1" applyBorder="1" applyAlignment="1">
      <alignment horizontal="left" vertical="center"/>
    </xf>
    <xf numFmtId="0" fontId="117" fillId="0" borderId="97" xfId="0" applyFont="1" applyBorder="1" applyAlignment="1">
      <alignment horizontal="center" vertical="center" wrapText="1"/>
    </xf>
    <xf numFmtId="0" fontId="117" fillId="0" borderId="0" xfId="0" applyFont="1" applyBorder="1" applyAlignment="1">
      <alignment horizontal="center" vertical="center" wrapText="1"/>
    </xf>
    <xf numFmtId="0" fontId="102" fillId="0" borderId="63" xfId="0" applyFont="1" applyBorder="1" applyAlignment="1">
      <alignment horizontal="left" vertical="center"/>
    </xf>
    <xf numFmtId="0" fontId="102" fillId="0" borderId="64" xfId="0" applyFont="1" applyBorder="1" applyAlignment="1">
      <alignment horizontal="left" vertical="center"/>
    </xf>
    <xf numFmtId="0" fontId="102" fillId="0" borderId="65" xfId="0" applyFont="1" applyBorder="1" applyAlignment="1">
      <alignment horizontal="left" vertical="center"/>
    </xf>
    <xf numFmtId="0" fontId="102" fillId="0" borderId="66" xfId="0" applyFont="1" applyBorder="1" applyAlignment="1">
      <alignment horizontal="left" vertical="center"/>
    </xf>
    <xf numFmtId="0" fontId="102" fillId="0" borderId="43" xfId="0" applyFont="1" applyBorder="1" applyAlignment="1">
      <alignment horizontal="left" vertical="center"/>
    </xf>
    <xf numFmtId="0" fontId="102" fillId="0" borderId="67" xfId="0" applyFont="1" applyBorder="1" applyAlignment="1">
      <alignment horizontal="left" vertical="center"/>
    </xf>
    <xf numFmtId="0" fontId="113" fillId="0" borderId="0" xfId="0" applyFont="1" applyAlignment="1">
      <alignment horizontal="left" vertical="top" wrapText="1"/>
    </xf>
    <xf numFmtId="0" fontId="121" fillId="0" borderId="0" xfId="0" applyFont="1" applyAlignment="1">
      <alignment horizontal="justify" vertical="top" wrapText="1"/>
    </xf>
    <xf numFmtId="0" fontId="121" fillId="0" borderId="0" xfId="0" applyFont="1" applyAlignment="1">
      <alignment horizontal="left" vertical="top" wrapText="1"/>
    </xf>
    <xf numFmtId="0" fontId="22" fillId="0" borderId="131" xfId="0" applyFont="1" applyBorder="1" applyAlignment="1">
      <alignment horizontal="left" vertical="center"/>
    </xf>
    <xf numFmtId="3" fontId="22" fillId="2" borderId="123" xfId="0" applyNumberFormat="1" applyFont="1" applyFill="1" applyBorder="1" applyAlignment="1">
      <alignment horizontal="right" vertical="center"/>
    </xf>
    <xf numFmtId="3" fontId="22" fillId="2" borderId="137" xfId="0" applyNumberFormat="1" applyFont="1" applyFill="1" applyBorder="1" applyAlignment="1">
      <alignment horizontal="right" vertical="center"/>
    </xf>
    <xf numFmtId="3" fontId="22" fillId="2" borderId="109" xfId="0" applyNumberFormat="1" applyFont="1" applyFill="1" applyBorder="1" applyAlignment="1">
      <alignment horizontal="right" vertical="center"/>
    </xf>
    <xf numFmtId="0" fontId="102" fillId="0" borderId="74" xfId="0" applyFont="1" applyBorder="1" applyAlignment="1">
      <alignment horizontal="left" vertical="center"/>
    </xf>
    <xf numFmtId="0" fontId="102" fillId="0" borderId="75" xfId="0" applyFont="1" applyBorder="1" applyAlignment="1">
      <alignment horizontal="left" vertical="center"/>
    </xf>
    <xf numFmtId="0" fontId="102" fillId="0" borderId="76" xfId="0" applyFont="1" applyBorder="1" applyAlignment="1">
      <alignment horizontal="left" vertical="center"/>
    </xf>
    <xf numFmtId="3" fontId="102" fillId="0" borderId="127" xfId="0" applyNumberFormat="1" applyFont="1" applyBorder="1" applyAlignment="1">
      <alignment horizontal="right" vertical="center"/>
    </xf>
    <xf numFmtId="0" fontId="102" fillId="0" borderId="74" xfId="0" applyFont="1" applyBorder="1" applyAlignment="1">
      <alignment horizontal="left" vertical="center" wrapText="1"/>
    </xf>
    <xf numFmtId="0" fontId="102" fillId="0" borderId="75" xfId="0" applyFont="1" applyBorder="1" applyAlignment="1">
      <alignment horizontal="left" vertical="center" wrapText="1"/>
    </xf>
    <xf numFmtId="0" fontId="102" fillId="0" borderId="76" xfId="0" applyFont="1" applyBorder="1" applyAlignment="1">
      <alignment horizontal="left" vertical="center" wrapText="1"/>
    </xf>
    <xf numFmtId="0" fontId="22" fillId="0" borderId="131" xfId="0" applyFont="1" applyBorder="1" applyAlignment="1">
      <alignment horizontal="left"/>
    </xf>
    <xf numFmtId="0" fontId="23" fillId="0" borderId="132" xfId="0" applyFont="1" applyBorder="1" applyAlignment="1">
      <alignment horizontal="center"/>
    </xf>
    <xf numFmtId="0" fontId="13" fillId="0" borderId="0" xfId="0" applyFont="1" applyAlignment="1">
      <alignment horizontal="left" vertical="top"/>
    </xf>
    <xf numFmtId="0" fontId="1" fillId="0" borderId="132" xfId="0" applyFont="1" applyBorder="1" applyAlignment="1">
      <alignment horizontal="center"/>
    </xf>
    <xf numFmtId="0" fontId="31" fillId="0" borderId="94" xfId="0" applyFont="1" applyBorder="1" applyAlignment="1">
      <alignment horizontal="left" vertical="center" wrapText="1"/>
    </xf>
    <xf numFmtId="0" fontId="31" fillId="0" borderId="95" xfId="0" applyFont="1" applyBorder="1" applyAlignment="1">
      <alignment horizontal="left" vertical="center" wrapText="1"/>
    </xf>
    <xf numFmtId="0" fontId="31" fillId="0" borderId="96" xfId="0" applyFont="1" applyBorder="1" applyAlignment="1">
      <alignment horizontal="left" vertical="center" wrapText="1"/>
    </xf>
    <xf numFmtId="3" fontId="31" fillId="0" borderId="130" xfId="0" applyNumberFormat="1" applyFont="1" applyBorder="1" applyAlignment="1">
      <alignment horizontal="right" vertical="center" wrapText="1"/>
    </xf>
    <xf numFmtId="3" fontId="31" fillId="0" borderId="124" xfId="0" applyNumberFormat="1" applyFont="1" applyBorder="1" applyAlignment="1">
      <alignment horizontal="right" vertical="center" wrapText="1"/>
    </xf>
    <xf numFmtId="3" fontId="31" fillId="0" borderId="115" xfId="0" applyNumberFormat="1" applyFont="1" applyBorder="1" applyAlignment="1">
      <alignment horizontal="right" vertical="center" wrapText="1"/>
    </xf>
    <xf numFmtId="3" fontId="31" fillId="0" borderId="112" xfId="0" applyNumberFormat="1" applyFont="1" applyBorder="1" applyAlignment="1">
      <alignment horizontal="right" vertical="center" wrapText="1"/>
    </xf>
    <xf numFmtId="3" fontId="33" fillId="0" borderId="103" xfId="0" applyNumberFormat="1" applyFont="1" applyBorder="1" applyAlignment="1">
      <alignment horizontal="right" vertical="center" wrapText="1"/>
    </xf>
    <xf numFmtId="3" fontId="33" fillId="0" borderId="90" xfId="0" applyNumberFormat="1" applyFont="1" applyBorder="1" applyAlignment="1">
      <alignment horizontal="right" vertical="center" wrapText="1"/>
    </xf>
    <xf numFmtId="3" fontId="33" fillId="0" borderId="104" xfId="0" applyNumberFormat="1" applyFont="1" applyBorder="1" applyAlignment="1">
      <alignment horizontal="right" vertical="center" wrapText="1"/>
    </xf>
    <xf numFmtId="0" fontId="31" fillId="0" borderId="132" xfId="0" applyFont="1" applyBorder="1" applyAlignment="1">
      <alignment horizontal="left" vertical="center" wrapText="1"/>
    </xf>
    <xf numFmtId="3" fontId="31" fillId="0" borderId="132" xfId="0" applyNumberFormat="1" applyFont="1" applyBorder="1" applyAlignment="1">
      <alignment horizontal="right" vertical="center" wrapText="1"/>
    </xf>
    <xf numFmtId="3" fontId="117" fillId="0" borderId="132" xfId="0" applyNumberFormat="1" applyFont="1" applyBorder="1" applyAlignment="1">
      <alignment horizontal="right" vertical="center" wrapText="1"/>
    </xf>
    <xf numFmtId="0" fontId="23" fillId="2" borderId="99" xfId="0" applyFont="1" applyFill="1" applyBorder="1" applyAlignment="1">
      <alignment horizontal="center"/>
    </xf>
    <xf numFmtId="0" fontId="23" fillId="2" borderId="107" xfId="0" applyFont="1" applyFill="1" applyBorder="1" applyAlignment="1">
      <alignment horizontal="center"/>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1" fillId="0" borderId="96" xfId="0" applyFont="1" applyBorder="1" applyAlignment="1">
      <alignment horizontal="left" vertical="center" wrapText="1"/>
    </xf>
    <xf numFmtId="3" fontId="1" fillId="0" borderId="130" xfId="0" applyNumberFormat="1" applyFont="1" applyBorder="1" applyAlignment="1">
      <alignment horizontal="right" vertical="center" wrapText="1"/>
    </xf>
    <xf numFmtId="0" fontId="1" fillId="0" borderId="90" xfId="0" applyFont="1" applyBorder="1" applyAlignment="1">
      <alignment horizontal="left" vertical="center" wrapText="1"/>
    </xf>
    <xf numFmtId="0" fontId="1" fillId="0" borderId="104" xfId="0" applyFont="1" applyBorder="1" applyAlignment="1">
      <alignment horizontal="left" vertical="center" wrapText="1"/>
    </xf>
    <xf numFmtId="3" fontId="1" fillId="0" borderId="132" xfId="0" applyNumberFormat="1" applyFont="1" applyBorder="1" applyAlignment="1">
      <alignment horizontal="right" vertical="center" wrapText="1"/>
    </xf>
    <xf numFmtId="0" fontId="11" fillId="0" borderId="0" xfId="0" applyFont="1" applyAlignment="1">
      <alignment horizontal="left" vertical="top"/>
    </xf>
    <xf numFmtId="3" fontId="1" fillId="4" borderId="132" xfId="0" applyNumberFormat="1" applyFont="1" applyFill="1" applyBorder="1" applyAlignment="1">
      <alignment horizontal="right" vertical="center" wrapText="1"/>
    </xf>
    <xf numFmtId="3" fontId="23" fillId="2" borderId="127" xfId="0" applyNumberFormat="1" applyFont="1" applyFill="1" applyBorder="1" applyAlignment="1">
      <alignment horizontal="right" vertical="center" wrapText="1"/>
    </xf>
    <xf numFmtId="3" fontId="23" fillId="2" borderId="123" xfId="0" applyNumberFormat="1" applyFont="1" applyFill="1" applyBorder="1" applyAlignment="1">
      <alignment horizontal="right" vertical="center" wrapText="1"/>
    </xf>
    <xf numFmtId="3" fontId="23" fillId="2" borderId="137" xfId="0" applyNumberFormat="1" applyFont="1" applyFill="1" applyBorder="1" applyAlignment="1">
      <alignment horizontal="right" vertical="center" wrapText="1"/>
    </xf>
    <xf numFmtId="3" fontId="23" fillId="2" borderId="109" xfId="0" applyNumberFormat="1" applyFont="1" applyFill="1" applyBorder="1" applyAlignment="1">
      <alignment horizontal="right" vertical="center" wrapText="1"/>
    </xf>
    <xf numFmtId="0" fontId="63" fillId="0" borderId="0" xfId="0" applyFont="1" applyAlignment="1">
      <alignment horizontal="left"/>
    </xf>
    <xf numFmtId="0" fontId="31" fillId="0" borderId="92" xfId="0" applyFont="1" applyBorder="1" applyAlignment="1">
      <alignment horizontal="center" vertical="center"/>
    </xf>
    <xf numFmtId="0" fontId="31" fillId="0" borderId="93" xfId="0" applyFont="1" applyBorder="1" applyAlignment="1">
      <alignment horizontal="center" vertical="center"/>
    </xf>
    <xf numFmtId="0" fontId="31" fillId="0" borderId="17" xfId="0" applyFont="1" applyBorder="1" applyAlignment="1">
      <alignment horizontal="center" vertical="center"/>
    </xf>
    <xf numFmtId="0" fontId="22" fillId="0" borderId="130" xfId="0" applyFont="1" applyBorder="1" applyAlignment="1">
      <alignment horizontal="left" vertical="center" wrapText="1"/>
    </xf>
    <xf numFmtId="0" fontId="1" fillId="0" borderId="130" xfId="0" applyFont="1" applyBorder="1" applyAlignment="1">
      <alignment horizontal="center"/>
    </xf>
    <xf numFmtId="0" fontId="23" fillId="0" borderId="130" xfId="0" applyFont="1" applyBorder="1" applyAlignment="1">
      <alignment horizontal="center"/>
    </xf>
    <xf numFmtId="3" fontId="23" fillId="2" borderId="128" xfId="0" applyNumberFormat="1" applyFont="1" applyFill="1" applyBorder="1" applyAlignment="1">
      <alignment horizontal="right" vertical="center"/>
    </xf>
    <xf numFmtId="3" fontId="33" fillId="0" borderId="130" xfId="0" applyNumberFormat="1" applyFont="1" applyFill="1" applyBorder="1" applyAlignment="1">
      <alignment horizontal="right" vertical="center" wrapText="1"/>
    </xf>
    <xf numFmtId="0" fontId="31" fillId="0" borderId="131" xfId="0" applyFont="1" applyBorder="1" applyAlignment="1">
      <alignment horizontal="left" vertical="center" wrapText="1"/>
    </xf>
    <xf numFmtId="0" fontId="33" fillId="0" borderId="132" xfId="0" applyFont="1" applyBorder="1" applyAlignment="1">
      <alignment horizontal="left" vertical="center"/>
    </xf>
    <xf numFmtId="3" fontId="33" fillId="0" borderId="103" xfId="0" applyNumberFormat="1" applyFont="1" applyFill="1" applyBorder="1" applyAlignment="1">
      <alignment horizontal="right" vertical="center" wrapText="1"/>
    </xf>
    <xf numFmtId="3" fontId="33" fillId="0" borderId="90" xfId="0" applyNumberFormat="1" applyFont="1" applyFill="1" applyBorder="1" applyAlignment="1">
      <alignment horizontal="right" vertical="center" wrapText="1"/>
    </xf>
    <xf numFmtId="3" fontId="33" fillId="0" borderId="104" xfId="0" applyNumberFormat="1" applyFont="1" applyFill="1" applyBorder="1" applyAlignment="1">
      <alignment horizontal="right" vertical="center" wrapText="1"/>
    </xf>
    <xf numFmtId="0" fontId="31" fillId="0" borderId="130" xfId="0" applyFont="1" applyBorder="1" applyAlignment="1">
      <alignment horizontal="left" vertical="center" wrapText="1"/>
    </xf>
    <xf numFmtId="3" fontId="23" fillId="0" borderId="132" xfId="0" applyNumberFormat="1" applyFont="1" applyFill="1" applyBorder="1" applyAlignment="1">
      <alignment horizontal="right" vertical="center"/>
    </xf>
    <xf numFmtId="3" fontId="33" fillId="2" borderId="131" xfId="0" applyNumberFormat="1" applyFont="1" applyFill="1" applyBorder="1" applyAlignment="1">
      <alignment horizontal="right" vertical="center" wrapText="1"/>
    </xf>
    <xf numFmtId="3" fontId="23" fillId="0" borderId="103" xfId="0" applyNumberFormat="1" applyFont="1" applyFill="1" applyBorder="1" applyAlignment="1">
      <alignment horizontal="right" vertical="center" wrapText="1"/>
    </xf>
    <xf numFmtId="3" fontId="23" fillId="0" borderId="90" xfId="0" applyNumberFormat="1" applyFont="1" applyFill="1" applyBorder="1" applyAlignment="1">
      <alignment horizontal="right" vertical="center" wrapText="1"/>
    </xf>
    <xf numFmtId="3" fontId="23" fillId="0" borderId="104" xfId="0" applyNumberFormat="1" applyFont="1" applyFill="1" applyBorder="1" applyAlignment="1">
      <alignment horizontal="right" vertical="center" wrapText="1"/>
    </xf>
    <xf numFmtId="3" fontId="23" fillId="2" borderId="131" xfId="0" applyNumberFormat="1" applyFont="1" applyFill="1" applyBorder="1" applyAlignment="1">
      <alignment horizontal="right" vertical="center" wrapText="1"/>
    </xf>
    <xf numFmtId="3" fontId="23" fillId="0" borderId="132" xfId="0" applyNumberFormat="1" applyFont="1" applyFill="1" applyBorder="1" applyAlignment="1">
      <alignment horizontal="right" vertical="center" wrapText="1"/>
    </xf>
    <xf numFmtId="3" fontId="23" fillId="2" borderId="128" xfId="0" applyNumberFormat="1" applyFont="1" applyFill="1" applyBorder="1" applyAlignment="1">
      <alignment horizontal="right" vertical="center" wrapText="1"/>
    </xf>
    <xf numFmtId="3" fontId="23" fillId="0" borderId="130" xfId="0" applyNumberFormat="1" applyFont="1" applyFill="1" applyBorder="1" applyAlignment="1">
      <alignment horizontal="right" vertical="center"/>
    </xf>
    <xf numFmtId="3" fontId="23" fillId="0" borderId="130" xfId="0" applyNumberFormat="1" applyFont="1" applyFill="1" applyBorder="1" applyAlignment="1">
      <alignment horizontal="right" vertical="center" wrapText="1"/>
    </xf>
    <xf numFmtId="3" fontId="23" fillId="0" borderId="124" xfId="0" applyNumberFormat="1" applyFont="1" applyFill="1" applyBorder="1" applyAlignment="1">
      <alignment horizontal="right" vertical="center"/>
    </xf>
    <xf numFmtId="3" fontId="23" fillId="0" borderId="115" xfId="0" applyNumberFormat="1" applyFont="1" applyFill="1" applyBorder="1" applyAlignment="1">
      <alignment horizontal="right" vertical="center"/>
    </xf>
    <xf numFmtId="3" fontId="23" fillId="0" borderId="112" xfId="0" applyNumberFormat="1" applyFont="1" applyFill="1" applyBorder="1" applyAlignment="1">
      <alignment horizontal="right" vertical="center"/>
    </xf>
    <xf numFmtId="3" fontId="117" fillId="0" borderId="132" xfId="0" applyNumberFormat="1" applyFont="1" applyFill="1" applyBorder="1" applyAlignment="1">
      <alignment horizontal="right" vertical="center" wrapText="1"/>
    </xf>
    <xf numFmtId="3" fontId="117" fillId="0" borderId="132" xfId="0" applyNumberFormat="1" applyFont="1" applyFill="1" applyBorder="1" applyAlignment="1">
      <alignment horizontal="right" vertical="center"/>
    </xf>
    <xf numFmtId="3" fontId="102" fillId="0" borderId="130" xfId="0" applyNumberFormat="1" applyFont="1" applyFill="1" applyBorder="1" applyAlignment="1">
      <alignment horizontal="right" vertical="center" wrapText="1"/>
    </xf>
    <xf numFmtId="3" fontId="102" fillId="0" borderId="130" xfId="0" applyNumberFormat="1" applyFont="1" applyFill="1" applyBorder="1" applyAlignment="1">
      <alignment horizontal="right" vertical="center"/>
    </xf>
    <xf numFmtId="3" fontId="102" fillId="0" borderId="132" xfId="0" applyNumberFormat="1" applyFont="1" applyFill="1" applyBorder="1" applyAlignment="1">
      <alignment horizontal="right" vertical="center"/>
    </xf>
    <xf numFmtId="3" fontId="102" fillId="2" borderId="128" xfId="0" applyNumberFormat="1" applyFont="1" applyFill="1" applyBorder="1" applyAlignment="1">
      <alignment horizontal="right" vertical="center" wrapText="1"/>
    </xf>
    <xf numFmtId="3" fontId="102" fillId="2" borderId="131" xfId="0" applyNumberFormat="1" applyFont="1" applyFill="1" applyBorder="1" applyAlignment="1">
      <alignment horizontal="right" vertical="center" wrapText="1"/>
    </xf>
    <xf numFmtId="3" fontId="102" fillId="0" borderId="132" xfId="0" applyNumberFormat="1" applyFont="1" applyFill="1" applyBorder="1" applyAlignment="1">
      <alignment horizontal="right" vertical="center" wrapText="1"/>
    </xf>
    <xf numFmtId="0" fontId="117" fillId="0" borderId="128" xfId="0" applyFont="1" applyBorder="1" applyAlignment="1">
      <alignment horizontal="left" vertical="center" wrapText="1"/>
    </xf>
    <xf numFmtId="0" fontId="9" fillId="0" borderId="0" xfId="0" applyFont="1" applyFill="1" applyAlignment="1">
      <alignment horizontal="justify" vertical="top" wrapText="1"/>
    </xf>
    <xf numFmtId="0" fontId="22" fillId="0" borderId="37" xfId="0" applyFont="1" applyFill="1" applyBorder="1" applyAlignment="1">
      <alignment horizontal="center" vertical="center" wrapText="1"/>
    </xf>
    <xf numFmtId="0" fontId="1" fillId="0" borderId="130" xfId="0" applyFont="1" applyFill="1" applyBorder="1" applyAlignment="1">
      <alignment horizontal="center" vertical="center" wrapText="1"/>
    </xf>
    <xf numFmtId="0" fontId="23" fillId="0" borderId="130" xfId="0" applyFont="1" applyFill="1" applyBorder="1" applyAlignment="1">
      <alignment horizontal="center" vertical="center" wrapText="1"/>
    </xf>
    <xf numFmtId="175" fontId="23" fillId="0" borderId="130" xfId="0" applyNumberFormat="1" applyFont="1" applyFill="1" applyBorder="1" applyAlignment="1">
      <alignment horizontal="right" vertical="center"/>
    </xf>
    <xf numFmtId="9" fontId="23" fillId="0" borderId="130" xfId="0" applyNumberFormat="1" applyFont="1" applyFill="1" applyBorder="1" applyAlignment="1">
      <alignment horizontal="right" vertical="center"/>
    </xf>
    <xf numFmtId="10" fontId="23" fillId="0" borderId="130" xfId="0" applyNumberFormat="1" applyFont="1" applyFill="1" applyBorder="1" applyAlignment="1">
      <alignment horizontal="right" vertical="center"/>
    </xf>
    <xf numFmtId="0" fontId="1" fillId="0" borderId="132" xfId="0" applyFont="1" applyFill="1" applyBorder="1" applyAlignment="1">
      <alignment horizontal="center" vertical="center" wrapText="1"/>
    </xf>
    <xf numFmtId="0" fontId="23" fillId="0" borderId="132" xfId="0" applyFont="1" applyFill="1" applyBorder="1" applyAlignment="1">
      <alignment horizontal="center" vertical="center" wrapText="1"/>
    </xf>
    <xf numFmtId="9" fontId="23" fillId="14" borderId="132" xfId="1" applyFont="1" applyFill="1" applyBorder="1" applyAlignment="1">
      <alignment horizontal="right" vertical="center"/>
    </xf>
    <xf numFmtId="0" fontId="22" fillId="0" borderId="123" xfId="0" applyFont="1" applyFill="1" applyBorder="1" applyAlignment="1">
      <alignment horizontal="left" vertical="center" wrapText="1"/>
    </xf>
    <xf numFmtId="0" fontId="22" fillId="0" borderId="137" xfId="0" applyFont="1" applyFill="1" applyBorder="1" applyAlignment="1">
      <alignment horizontal="left" vertical="center" wrapText="1"/>
    </xf>
    <xf numFmtId="0" fontId="22" fillId="0" borderId="109" xfId="0" applyFont="1" applyFill="1" applyBorder="1" applyAlignment="1">
      <alignment horizontal="left" vertical="center" wrapText="1"/>
    </xf>
    <xf numFmtId="175" fontId="23" fillId="0" borderId="131" xfId="0" applyNumberFormat="1" applyFont="1" applyFill="1" applyBorder="1" applyAlignment="1">
      <alignment horizontal="right" vertical="center"/>
    </xf>
    <xf numFmtId="9" fontId="23" fillId="14" borderId="123" xfId="1" applyFont="1" applyFill="1" applyBorder="1" applyAlignment="1">
      <alignment horizontal="right" vertical="center"/>
    </xf>
    <xf numFmtId="9" fontId="23" fillId="14" borderId="137" xfId="1" applyFont="1" applyFill="1" applyBorder="1" applyAlignment="1">
      <alignment horizontal="right" vertical="center"/>
    </xf>
    <xf numFmtId="9" fontId="23" fillId="14" borderId="109" xfId="1" applyFont="1" applyFill="1" applyBorder="1" applyAlignment="1">
      <alignment horizontal="right" vertical="center"/>
    </xf>
    <xf numFmtId="0" fontId="22" fillId="0" borderId="92" xfId="0" applyFont="1" applyFill="1" applyBorder="1" applyAlignment="1">
      <alignment horizontal="center" vertical="center" wrapText="1"/>
    </xf>
    <xf numFmtId="0" fontId="22" fillId="0" borderId="9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94" xfId="0" applyFont="1" applyFill="1" applyBorder="1" applyAlignment="1">
      <alignment horizontal="center" vertical="center" wrapText="1"/>
    </xf>
    <xf numFmtId="0" fontId="22" fillId="0" borderId="95" xfId="0" applyFont="1" applyFill="1" applyBorder="1" applyAlignment="1">
      <alignment horizontal="center" vertical="center" wrapText="1"/>
    </xf>
    <xf numFmtId="0" fontId="22" fillId="0" borderId="96" xfId="0" applyFont="1" applyFill="1" applyBorder="1" applyAlignment="1">
      <alignment horizontal="center" vertical="center" wrapText="1"/>
    </xf>
    <xf numFmtId="0" fontId="22" fillId="0" borderId="98" xfId="0" applyFont="1" applyFill="1" applyBorder="1" applyAlignment="1">
      <alignment horizontal="center" vertical="center" wrapText="1"/>
    </xf>
    <xf numFmtId="0" fontId="22" fillId="0" borderId="99"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3" fillId="0" borderId="124" xfId="0" applyFont="1" applyFill="1" applyBorder="1" applyAlignment="1">
      <alignment horizontal="center" vertical="center"/>
    </xf>
    <xf numFmtId="0" fontId="23" fillId="0" borderId="115" xfId="0" applyFont="1" applyFill="1" applyBorder="1" applyAlignment="1">
      <alignment horizontal="center" vertical="center"/>
    </xf>
    <xf numFmtId="0" fontId="23" fillId="0" borderId="112" xfId="0" applyFont="1" applyFill="1" applyBorder="1" applyAlignment="1">
      <alignment horizontal="center" vertical="center"/>
    </xf>
    <xf numFmtId="14" fontId="23" fillId="0" borderId="124" xfId="0" applyNumberFormat="1" applyFont="1" applyFill="1" applyBorder="1" applyAlignment="1">
      <alignment horizontal="right" vertical="center"/>
    </xf>
    <xf numFmtId="0" fontId="23" fillId="0" borderId="115" xfId="0" applyFont="1" applyFill="1" applyBorder="1" applyAlignment="1">
      <alignment horizontal="right" vertical="center"/>
    </xf>
    <xf numFmtId="0" fontId="23" fillId="0" borderId="112" xfId="0" applyFont="1" applyFill="1" applyBorder="1" applyAlignment="1">
      <alignment horizontal="right" vertical="center"/>
    </xf>
    <xf numFmtId="3" fontId="23" fillId="0" borderId="103" xfId="0" applyNumberFormat="1" applyFont="1" applyFill="1" applyBorder="1" applyAlignment="1">
      <alignment horizontal="right" vertical="center"/>
    </xf>
    <xf numFmtId="3" fontId="23" fillId="0" borderId="90" xfId="0" applyNumberFormat="1" applyFont="1" applyFill="1" applyBorder="1" applyAlignment="1">
      <alignment horizontal="right" vertical="center"/>
    </xf>
    <xf numFmtId="3" fontId="23" fillId="0" borderId="104" xfId="0" applyNumberFormat="1" applyFont="1" applyFill="1" applyBorder="1" applyAlignment="1">
      <alignment horizontal="right" vertical="center"/>
    </xf>
    <xf numFmtId="3" fontId="31" fillId="0" borderId="103" xfId="0" applyNumberFormat="1" applyFont="1" applyFill="1" applyBorder="1" applyAlignment="1">
      <alignment horizontal="right" vertical="center" wrapText="1"/>
    </xf>
    <xf numFmtId="3" fontId="31" fillId="0" borderId="90" xfId="0" applyNumberFormat="1" applyFont="1" applyFill="1" applyBorder="1" applyAlignment="1">
      <alignment horizontal="right" vertical="center" wrapText="1"/>
    </xf>
    <xf numFmtId="3" fontId="31" fillId="0" borderId="104" xfId="0" applyNumberFormat="1" applyFont="1" applyFill="1" applyBorder="1" applyAlignment="1">
      <alignment horizontal="right" vertical="center" wrapText="1"/>
    </xf>
    <xf numFmtId="3" fontId="33" fillId="0" borderId="132" xfId="0" applyNumberFormat="1" applyFont="1" applyFill="1" applyBorder="1" applyAlignment="1">
      <alignment horizontal="right" vertical="center" wrapText="1"/>
    </xf>
    <xf numFmtId="14" fontId="33" fillId="0" borderId="124" xfId="0" applyNumberFormat="1" applyFont="1" applyBorder="1" applyAlignment="1">
      <alignment horizontal="center" vertical="center"/>
    </xf>
    <xf numFmtId="14" fontId="33" fillId="0" borderId="115" xfId="0" applyNumberFormat="1" applyFont="1" applyBorder="1" applyAlignment="1">
      <alignment horizontal="center" vertical="center"/>
    </xf>
    <xf numFmtId="14" fontId="33" fillId="0" borderId="114" xfId="0" applyNumberFormat="1" applyFont="1" applyBorder="1" applyAlignment="1">
      <alignment horizontal="center" vertical="center"/>
    </xf>
    <xf numFmtId="14" fontId="33" fillId="0" borderId="103" xfId="0" applyNumberFormat="1" applyFont="1" applyBorder="1" applyAlignment="1">
      <alignment horizontal="center" vertical="center"/>
    </xf>
    <xf numFmtId="14" fontId="33" fillId="0" borderId="90" xfId="0" applyNumberFormat="1" applyFont="1" applyBorder="1" applyAlignment="1">
      <alignment horizontal="center" vertical="center"/>
    </xf>
    <xf numFmtId="14" fontId="33" fillId="0" borderId="91" xfId="0" applyNumberFormat="1" applyFont="1" applyBorder="1" applyAlignment="1">
      <alignment horizontal="center" vertical="center"/>
    </xf>
    <xf numFmtId="3" fontId="33" fillId="0" borderId="127" xfId="0" applyNumberFormat="1" applyFont="1" applyBorder="1" applyAlignment="1">
      <alignment horizontal="right" vertical="center" wrapText="1"/>
    </xf>
    <xf numFmtId="0" fontId="22" fillId="0" borderId="98" xfId="0" applyFont="1" applyBorder="1" applyAlignment="1">
      <alignment horizontal="left" vertical="center" wrapText="1"/>
    </xf>
    <xf numFmtId="0" fontId="22" fillId="0" borderId="99" xfId="0" applyFont="1" applyBorder="1" applyAlignment="1">
      <alignment horizontal="left" vertical="center" wrapText="1"/>
    </xf>
    <xf numFmtId="0" fontId="22" fillId="0" borderId="13" xfId="0" applyFont="1" applyBorder="1" applyAlignment="1">
      <alignment horizontal="left" vertical="center" wrapText="1"/>
    </xf>
    <xf numFmtId="3" fontId="117" fillId="0" borderId="94" xfId="0" applyNumberFormat="1" applyFont="1" applyBorder="1" applyAlignment="1">
      <alignment horizontal="right" vertical="center" wrapText="1"/>
    </xf>
    <xf numFmtId="3" fontId="117" fillId="0" borderId="95" xfId="0" applyNumberFormat="1" applyFont="1" applyBorder="1" applyAlignment="1">
      <alignment horizontal="right" vertical="center" wrapText="1"/>
    </xf>
    <xf numFmtId="3" fontId="117" fillId="0" borderId="96" xfId="0" applyNumberFormat="1" applyFont="1" applyBorder="1" applyAlignment="1">
      <alignment horizontal="right" vertical="center" wrapText="1"/>
    </xf>
    <xf numFmtId="0" fontId="89" fillId="0" borderId="103" xfId="0" applyFont="1" applyBorder="1" applyAlignment="1">
      <alignment horizontal="left" vertical="center" wrapText="1"/>
    </xf>
    <xf numFmtId="0" fontId="89" fillId="0" borderId="90" xfId="0" applyFont="1" applyBorder="1" applyAlignment="1">
      <alignment horizontal="left" vertical="center" wrapText="1"/>
    </xf>
    <xf numFmtId="0" fontId="89" fillId="0" borderId="104" xfId="0" applyFont="1" applyBorder="1" applyAlignment="1">
      <alignment horizontal="left" vertical="center" wrapText="1"/>
    </xf>
    <xf numFmtId="0" fontId="63" fillId="0" borderId="0" xfId="0" applyFont="1" applyAlignment="1">
      <alignment horizontal="left" vertical="top"/>
    </xf>
    <xf numFmtId="10" fontId="33" fillId="0" borderId="104" xfId="1" quotePrefix="1" applyNumberFormat="1" applyFont="1" applyFill="1" applyBorder="1" applyAlignment="1">
      <alignment horizontal="right" vertical="center" indent="2"/>
    </xf>
    <xf numFmtId="10" fontId="33" fillId="0" borderId="132" xfId="1" applyNumberFormat="1" applyFont="1" applyFill="1" applyBorder="1" applyAlignment="1">
      <alignment horizontal="right" vertical="center" indent="2"/>
    </xf>
    <xf numFmtId="10" fontId="33" fillId="0" borderId="96" xfId="1" applyNumberFormat="1" applyFont="1" applyBorder="1" applyAlignment="1">
      <alignment horizontal="center" vertical="center"/>
    </xf>
    <xf numFmtId="10" fontId="33" fillId="0" borderId="130" xfId="1" applyNumberFormat="1" applyFont="1" applyBorder="1" applyAlignment="1">
      <alignment horizontal="center" vertical="center"/>
    </xf>
    <xf numFmtId="0" fontId="12" fillId="0" borderId="0" xfId="0" applyFont="1" applyAlignment="1">
      <alignment horizontal="left" vertical="top"/>
    </xf>
    <xf numFmtId="0" fontId="33" fillId="0" borderId="124" xfId="0" applyFont="1" applyBorder="1" applyAlignment="1">
      <alignment horizontal="center" vertical="center"/>
    </xf>
    <xf numFmtId="0" fontId="33" fillId="0" borderId="115" xfId="0" applyFont="1" applyBorder="1" applyAlignment="1">
      <alignment horizontal="center" vertical="center"/>
    </xf>
    <xf numFmtId="0" fontId="33" fillId="0" borderId="112" xfId="0" applyFont="1" applyBorder="1" applyAlignment="1">
      <alignment horizontal="center" vertical="center"/>
    </xf>
    <xf numFmtId="0" fontId="23" fillId="0" borderId="124" xfId="0" applyFont="1" applyBorder="1" applyAlignment="1">
      <alignment horizontal="center" vertical="center"/>
    </xf>
    <xf numFmtId="0" fontId="23" fillId="0" borderId="115" xfId="0" applyFont="1" applyBorder="1" applyAlignment="1">
      <alignment horizontal="center" vertical="center"/>
    </xf>
    <xf numFmtId="0" fontId="23" fillId="0" borderId="112" xfId="0" applyFont="1" applyBorder="1" applyAlignment="1">
      <alignment horizontal="center" vertical="center"/>
    </xf>
    <xf numFmtId="0" fontId="4" fillId="0" borderId="132" xfId="0" applyFont="1" applyBorder="1" applyAlignment="1">
      <alignment horizontal="left" vertical="center" wrapText="1"/>
    </xf>
    <xf numFmtId="0" fontId="29" fillId="0" borderId="127" xfId="0" applyFont="1" applyBorder="1" applyAlignment="1">
      <alignment horizontal="left" vertical="center" wrapText="1"/>
    </xf>
    <xf numFmtId="0" fontId="29" fillId="0" borderId="132" xfId="0" applyFont="1" applyBorder="1" applyAlignment="1">
      <alignment horizontal="left" vertical="center" wrapText="1"/>
    </xf>
    <xf numFmtId="0" fontId="31" fillId="0" borderId="103" xfId="0" applyFont="1" applyBorder="1" applyAlignment="1">
      <alignment horizontal="center" vertical="center"/>
    </xf>
    <xf numFmtId="0" fontId="128" fillId="0" borderId="0" xfId="0" applyFont="1" applyAlignment="1">
      <alignment horizontal="left" vertical="top" wrapText="1"/>
    </xf>
    <xf numFmtId="3" fontId="32" fillId="0" borderId="0" xfId="2" applyNumberFormat="1" applyFont="1" applyAlignment="1">
      <alignment horizontal="left" vertical="center" wrapText="1"/>
    </xf>
    <xf numFmtId="3" fontId="32" fillId="0" borderId="0" xfId="2" applyNumberFormat="1" applyFont="1" applyAlignment="1">
      <alignment vertical="center" wrapText="1"/>
    </xf>
    <xf numFmtId="0" fontId="64" fillId="0" borderId="106" xfId="8" applyFont="1" applyFill="1" applyBorder="1" applyAlignment="1">
      <alignment horizontal="left" vertical="top" wrapText="1"/>
    </xf>
    <xf numFmtId="0" fontId="64" fillId="0" borderId="105" xfId="8" applyFont="1" applyFill="1" applyBorder="1" applyAlignment="1">
      <alignment horizontal="left" vertical="top" wrapText="1"/>
    </xf>
    <xf numFmtId="0" fontId="64" fillId="0" borderId="77" xfId="8" applyFont="1" applyFill="1" applyBorder="1" applyAlignment="1">
      <alignment horizontal="left" vertical="top" wrapText="1"/>
    </xf>
    <xf numFmtId="0" fontId="64" fillId="0" borderId="79" xfId="8" applyFont="1" applyFill="1" applyBorder="1" applyAlignment="1">
      <alignment horizontal="left" vertical="top" wrapText="1"/>
    </xf>
    <xf numFmtId="0" fontId="33" fillId="0" borderId="108" xfId="8" applyFont="1" applyBorder="1" applyAlignment="1">
      <alignment horizontal="center" vertical="top"/>
    </xf>
    <xf numFmtId="0" fontId="33" fillId="0" borderId="99" xfId="8" applyFont="1" applyBorder="1" applyAlignment="1">
      <alignment horizontal="center" vertical="top"/>
    </xf>
    <xf numFmtId="0" fontId="33" fillId="0" borderId="107" xfId="8" applyFont="1" applyBorder="1" applyAlignment="1">
      <alignment horizontal="center" vertical="top"/>
    </xf>
    <xf numFmtId="0" fontId="33" fillId="0" borderId="108" xfId="8" applyFont="1" applyFill="1" applyBorder="1" applyAlignment="1">
      <alignment horizontal="center" vertical="top"/>
    </xf>
    <xf numFmtId="0" fontId="33" fillId="0" borderId="13" xfId="8" applyFont="1" applyBorder="1" applyAlignment="1">
      <alignment horizontal="center" vertical="top"/>
    </xf>
    <xf numFmtId="171" fontId="76" fillId="0" borderId="89" xfId="8" applyNumberFormat="1" applyFont="1" applyFill="1" applyBorder="1" applyAlignment="1">
      <alignment horizontal="center" vertical="center"/>
    </xf>
    <xf numFmtId="171" fontId="76" fillId="0" borderId="91" xfId="8" applyNumberFormat="1" applyFont="1" applyFill="1" applyBorder="1" applyAlignment="1">
      <alignment horizontal="center" vertical="center"/>
    </xf>
    <xf numFmtId="171" fontId="76" fillId="0" borderId="89" xfId="8" applyNumberFormat="1" applyFont="1" applyFill="1" applyBorder="1" applyAlignment="1">
      <alignment horizontal="right" vertical="center"/>
    </xf>
    <xf numFmtId="171" fontId="76" fillId="0" borderId="90" xfId="8" applyNumberFormat="1" applyFont="1" applyFill="1" applyBorder="1" applyAlignment="1">
      <alignment horizontal="right" vertical="center"/>
    </xf>
    <xf numFmtId="171" fontId="76" fillId="0" borderId="104" xfId="8" applyNumberFormat="1" applyFont="1" applyFill="1" applyBorder="1" applyAlignment="1">
      <alignment horizontal="right" vertical="center"/>
    </xf>
    <xf numFmtId="171" fontId="76" fillId="0" borderId="43" xfId="8" applyNumberFormat="1" applyFont="1" applyFill="1" applyBorder="1" applyAlignment="1">
      <alignment horizontal="right" vertical="center"/>
    </xf>
    <xf numFmtId="171" fontId="76" fillId="0" borderId="91" xfId="8" applyNumberFormat="1" applyFont="1" applyFill="1" applyBorder="1" applyAlignment="1">
      <alignment horizontal="right" vertical="center"/>
    </xf>
    <xf numFmtId="0" fontId="78" fillId="0" borderId="89" xfId="8" applyFont="1" applyFill="1" applyBorder="1" applyAlignment="1">
      <alignment horizontal="center" vertical="center" wrapText="1"/>
    </xf>
    <xf numFmtId="0" fontId="78" fillId="0" borderId="104" xfId="8" applyFont="1" applyFill="1" applyBorder="1" applyAlignment="1">
      <alignment horizontal="center" vertical="center" wrapText="1"/>
    </xf>
    <xf numFmtId="0" fontId="78" fillId="0" borderId="86" xfId="8" applyFont="1" applyFill="1" applyBorder="1" applyAlignment="1">
      <alignment horizontal="center" vertical="center" wrapText="1"/>
    </xf>
    <xf numFmtId="0" fontId="78" fillId="0" borderId="101" xfId="8" applyFont="1" applyFill="1" applyBorder="1" applyAlignment="1">
      <alignment horizontal="center" vertical="center" wrapText="1"/>
    </xf>
    <xf numFmtId="0" fontId="78" fillId="0" borderId="87" xfId="8" applyFont="1" applyFill="1" applyBorder="1" applyAlignment="1">
      <alignment horizontal="center" vertical="center" wrapText="1"/>
    </xf>
    <xf numFmtId="0" fontId="78" fillId="0" borderId="89" xfId="8" applyFont="1" applyFill="1" applyBorder="1" applyAlignment="1">
      <alignment horizontal="center" wrapText="1"/>
    </xf>
    <xf numFmtId="0" fontId="78" fillId="0" borderId="91" xfId="8" applyFont="1" applyFill="1" applyBorder="1" applyAlignment="1">
      <alignment horizontal="center" wrapText="1"/>
    </xf>
    <xf numFmtId="0" fontId="78" fillId="0" borderId="106" xfId="8" applyFont="1" applyFill="1" applyBorder="1" applyAlignment="1">
      <alignment horizontal="center" vertical="center" wrapText="1"/>
    </xf>
    <xf numFmtId="0" fontId="78" fillId="0" borderId="96" xfId="8" applyFont="1" applyFill="1" applyBorder="1" applyAlignment="1">
      <alignment horizontal="center" vertical="center" wrapText="1"/>
    </xf>
    <xf numFmtId="0" fontId="78" fillId="0" borderId="102" xfId="8" applyFont="1" applyFill="1" applyBorder="1" applyAlignment="1">
      <alignment horizontal="center" vertical="center" wrapText="1"/>
    </xf>
    <xf numFmtId="171" fontId="76" fillId="0" borderId="86" xfId="8" applyNumberFormat="1" applyFont="1" applyFill="1" applyBorder="1" applyAlignment="1">
      <alignment horizontal="right" vertical="center"/>
    </xf>
    <xf numFmtId="171" fontId="76" fillId="0" borderId="101" xfId="8" applyNumberFormat="1" applyFont="1" applyFill="1" applyBorder="1" applyAlignment="1">
      <alignment horizontal="right" vertical="center"/>
    </xf>
    <xf numFmtId="0" fontId="78" fillId="0" borderId="113" xfId="8" applyFont="1" applyFill="1" applyBorder="1" applyAlignment="1">
      <alignment horizontal="center" vertical="center" wrapText="1"/>
    </xf>
    <xf numFmtId="0" fontId="78" fillId="0" borderId="114" xfId="8" applyFont="1" applyFill="1" applyBorder="1" applyAlignment="1">
      <alignment horizontal="center" vertical="center" wrapText="1"/>
    </xf>
    <xf numFmtId="0" fontId="78" fillId="0" borderId="43" xfId="8" applyFont="1" applyFill="1" applyBorder="1" applyAlignment="1">
      <alignment horizontal="center" vertical="center" wrapText="1"/>
    </xf>
    <xf numFmtId="1" fontId="78" fillId="0" borderId="43" xfId="8" applyNumberFormat="1" applyFont="1" applyFill="1" applyBorder="1" applyAlignment="1">
      <alignment horizontal="center" vertical="center"/>
    </xf>
    <xf numFmtId="0" fontId="78" fillId="0" borderId="90" xfId="8" applyFont="1" applyFill="1" applyBorder="1" applyAlignment="1">
      <alignment horizontal="center" wrapText="1"/>
    </xf>
    <xf numFmtId="0" fontId="78" fillId="0" borderId="90" xfId="8" applyFont="1" applyFill="1" applyBorder="1" applyAlignment="1">
      <alignment horizontal="center" vertical="center" wrapText="1"/>
    </xf>
    <xf numFmtId="0" fontId="78" fillId="0" borderId="91" xfId="8" applyFont="1" applyFill="1" applyBorder="1" applyAlignment="1">
      <alignment horizontal="center" vertical="center" wrapText="1"/>
    </xf>
    <xf numFmtId="171" fontId="76" fillId="0" borderId="90" xfId="8" applyNumberFormat="1" applyFont="1" applyFill="1" applyBorder="1" applyAlignment="1">
      <alignment horizontal="center" vertical="center"/>
    </xf>
    <xf numFmtId="0" fontId="78" fillId="0" borderId="86" xfId="8" applyFont="1" applyFill="1" applyBorder="1" applyAlignment="1">
      <alignment horizontal="center" wrapText="1"/>
    </xf>
    <xf numFmtId="0" fontId="78" fillId="0" borderId="87" xfId="8" applyFont="1" applyFill="1" applyBorder="1" applyAlignment="1">
      <alignment horizontal="center" wrapText="1"/>
    </xf>
    <xf numFmtId="0" fontId="78" fillId="0" borderId="77" xfId="8" applyFont="1" applyFill="1" applyBorder="1" applyAlignment="1">
      <alignment horizontal="center" vertical="center" wrapText="1"/>
    </xf>
    <xf numFmtId="0" fontId="78" fillId="0" borderId="29" xfId="8" applyFont="1" applyFill="1" applyBorder="1" applyAlignment="1">
      <alignment horizontal="center" vertical="center" wrapText="1"/>
    </xf>
    <xf numFmtId="0" fontId="77" fillId="0" borderId="43" xfId="8" applyFont="1" applyFill="1" applyBorder="1" applyAlignment="1">
      <alignment horizontal="left" vertical="top" wrapText="1"/>
    </xf>
    <xf numFmtId="0" fontId="30" fillId="0" borderId="43" xfId="8" applyFont="1" applyFill="1" applyBorder="1" applyAlignment="1">
      <alignment horizontal="left" vertical="top" wrapText="1"/>
    </xf>
    <xf numFmtId="0" fontId="78" fillId="0" borderId="43" xfId="8" applyFont="1" applyFill="1" applyBorder="1" applyAlignment="1">
      <alignment horizontal="left" vertical="top" wrapText="1"/>
    </xf>
    <xf numFmtId="0" fontId="30" fillId="0" borderId="43" xfId="8" applyFill="1" applyBorder="1" applyAlignment="1">
      <alignment horizontal="left" vertical="top" wrapText="1"/>
    </xf>
    <xf numFmtId="0" fontId="78" fillId="0" borderId="115" xfId="8" applyFont="1" applyFill="1" applyBorder="1" applyAlignment="1">
      <alignment horizontal="center" vertical="center" wrapText="1"/>
    </xf>
    <xf numFmtId="0" fontId="30" fillId="0" borderId="115" xfId="8" applyFill="1" applyBorder="1" applyAlignment="1">
      <alignment horizontal="center" vertical="center" wrapText="1"/>
    </xf>
    <xf numFmtId="0" fontId="30" fillId="0" borderId="114" xfId="8" applyFill="1" applyBorder="1" applyAlignment="1">
      <alignment horizontal="center" vertical="center" wrapText="1"/>
    </xf>
    <xf numFmtId="0" fontId="78" fillId="0" borderId="77" xfId="8" applyFont="1" applyFill="1" applyBorder="1" applyAlignment="1">
      <alignment horizontal="center" wrapText="1"/>
    </xf>
    <xf numFmtId="0" fontId="78" fillId="0" borderId="79" xfId="8" applyFont="1" applyFill="1" applyBorder="1" applyAlignment="1">
      <alignment horizontal="center" wrapText="1"/>
    </xf>
    <xf numFmtId="0" fontId="77" fillId="0" borderId="75" xfId="8" applyFont="1" applyFill="1" applyBorder="1" applyAlignment="1">
      <alignment horizontal="left" vertical="top" wrapText="1"/>
    </xf>
    <xf numFmtId="0" fontId="30" fillId="0" borderId="75" xfId="8" applyFont="1" applyFill="1" applyBorder="1" applyAlignment="1">
      <alignment horizontal="left" vertical="top" wrapText="1"/>
    </xf>
    <xf numFmtId="49" fontId="77" fillId="0" borderId="43" xfId="8" applyNumberFormat="1" applyFont="1" applyFill="1" applyBorder="1" applyAlignment="1">
      <alignment horizontal="center" vertical="top"/>
    </xf>
    <xf numFmtId="0" fontId="78" fillId="0" borderId="75" xfId="8" applyFont="1" applyFill="1" applyBorder="1" applyAlignment="1">
      <alignment horizontal="left" vertical="top" wrapText="1"/>
    </xf>
    <xf numFmtId="0" fontId="30" fillId="0" borderId="75" xfId="8" applyFill="1" applyBorder="1" applyAlignment="1">
      <alignment horizontal="left" vertical="top" wrapText="1"/>
    </xf>
    <xf numFmtId="49" fontId="77" fillId="0" borderId="71" xfId="8" applyNumberFormat="1" applyFont="1" applyFill="1" applyBorder="1" applyAlignment="1">
      <alignment horizontal="center" vertical="top"/>
    </xf>
    <xf numFmtId="0" fontId="79" fillId="0" borderId="0" xfId="8" applyFont="1" applyFill="1" applyBorder="1" applyAlignment="1">
      <alignment horizontal="center" vertical="center" wrapText="1"/>
    </xf>
    <xf numFmtId="0" fontId="79" fillId="0" borderId="79" xfId="8" applyFont="1" applyFill="1" applyBorder="1" applyAlignment="1">
      <alignment horizontal="center" vertical="center" wrapText="1"/>
    </xf>
    <xf numFmtId="0" fontId="79" fillId="0" borderId="101" xfId="8" applyFont="1" applyFill="1" applyBorder="1" applyAlignment="1">
      <alignment horizontal="center" vertical="center" wrapText="1"/>
    </xf>
    <xf numFmtId="0" fontId="79" fillId="0" borderId="87" xfId="8" applyFont="1" applyFill="1" applyBorder="1" applyAlignment="1">
      <alignment horizontal="center" vertical="center" wrapText="1"/>
    </xf>
    <xf numFmtId="49" fontId="78" fillId="0" borderId="117" xfId="8" applyNumberFormat="1" applyFont="1" applyFill="1" applyBorder="1" applyAlignment="1">
      <alignment horizontal="center" vertical="top"/>
    </xf>
    <xf numFmtId="49" fontId="78" fillId="0" borderId="120" xfId="8" applyNumberFormat="1" applyFont="1" applyFill="1" applyBorder="1" applyAlignment="1">
      <alignment horizontal="center" vertical="top"/>
    </xf>
    <xf numFmtId="49" fontId="78" fillId="0" borderId="86" xfId="8" applyNumberFormat="1" applyFont="1" applyFill="1" applyBorder="1" applyAlignment="1">
      <alignment horizontal="center" vertical="top"/>
    </xf>
    <xf numFmtId="49" fontId="78" fillId="0" borderId="87" xfId="8" applyNumberFormat="1" applyFont="1" applyFill="1" applyBorder="1" applyAlignment="1">
      <alignment horizontal="center" vertical="top"/>
    </xf>
    <xf numFmtId="0" fontId="78" fillId="0" borderId="117" xfId="8" applyFont="1" applyFill="1" applyBorder="1" applyAlignment="1">
      <alignment horizontal="center" vertical="center" wrapText="1"/>
    </xf>
    <xf numFmtId="0" fontId="77" fillId="0" borderId="66" xfId="8" applyFont="1" applyFill="1" applyBorder="1" applyAlignment="1">
      <alignment horizontal="right" vertical="top" wrapText="1"/>
    </xf>
    <xf numFmtId="0" fontId="77" fillId="0" borderId="66" xfId="8" quotePrefix="1" applyFont="1" applyFill="1" applyBorder="1" applyAlignment="1">
      <alignment horizontal="left" vertical="top" wrapText="1"/>
    </xf>
    <xf numFmtId="0" fontId="77" fillId="0" borderId="66" xfId="8" applyFont="1" applyFill="1" applyBorder="1"/>
    <xf numFmtId="0" fontId="78" fillId="0" borderId="66" xfId="8" applyFont="1" applyFill="1" applyBorder="1" applyAlignment="1">
      <alignment horizontal="left" vertical="top" wrapText="1"/>
    </xf>
    <xf numFmtId="0" fontId="79" fillId="0" borderId="63" xfId="8" applyFont="1" applyFill="1" applyBorder="1" applyAlignment="1">
      <alignment horizontal="center" vertical="center" wrapText="1"/>
    </xf>
    <xf numFmtId="0" fontId="79" fillId="0" borderId="66" xfId="8" applyFont="1" applyFill="1" applyBorder="1" applyAlignment="1">
      <alignment horizontal="center" vertical="center" wrapText="1"/>
    </xf>
    <xf numFmtId="0" fontId="78" fillId="0" borderId="64" xfId="8" applyFont="1" applyFill="1" applyBorder="1" applyAlignment="1">
      <alignment horizontal="center" vertical="center" wrapText="1"/>
    </xf>
    <xf numFmtId="0" fontId="78" fillId="0" borderId="66" xfId="8" applyFont="1" applyFill="1" applyBorder="1" applyAlignment="1">
      <alignment horizontal="left" vertical="center"/>
    </xf>
    <xf numFmtId="0" fontId="77" fillId="0" borderId="66" xfId="8" applyFont="1" applyFill="1" applyBorder="1" applyAlignment="1">
      <alignment horizontal="left" vertical="top" wrapText="1"/>
    </xf>
    <xf numFmtId="49" fontId="77" fillId="0" borderId="117" xfId="8" applyNumberFormat="1" applyFont="1" applyFill="1" applyBorder="1" applyAlignment="1">
      <alignment horizontal="center" vertical="top"/>
    </xf>
    <xf numFmtId="49" fontId="77" fillId="0" borderId="120" xfId="8" applyNumberFormat="1" applyFont="1" applyFill="1" applyBorder="1" applyAlignment="1">
      <alignment horizontal="center" vertical="top"/>
    </xf>
    <xf numFmtId="49" fontId="77" fillId="0" borderId="86" xfId="8" applyNumberFormat="1" applyFont="1" applyFill="1" applyBorder="1" applyAlignment="1">
      <alignment horizontal="center" vertical="top"/>
    </xf>
    <xf numFmtId="49" fontId="77" fillId="0" borderId="87" xfId="8" applyNumberFormat="1" applyFont="1" applyFill="1" applyBorder="1" applyAlignment="1">
      <alignment horizontal="center" vertical="top"/>
    </xf>
    <xf numFmtId="0" fontId="78" fillId="0" borderId="66" xfId="8" quotePrefix="1" applyFont="1" applyFill="1" applyBorder="1" applyAlignment="1">
      <alignment horizontal="left" vertical="top" wrapText="1"/>
    </xf>
    <xf numFmtId="0" fontId="78" fillId="0" borderId="43" xfId="8" quotePrefix="1" applyFont="1" applyFill="1" applyBorder="1" applyAlignment="1">
      <alignment horizontal="left" vertical="top" wrapText="1"/>
    </xf>
    <xf numFmtId="0" fontId="77" fillId="0" borderId="66" xfId="8" quotePrefix="1" applyFont="1" applyFill="1" applyBorder="1" applyAlignment="1">
      <alignment horizontal="center" vertical="top" wrapText="1"/>
    </xf>
    <xf numFmtId="0" fontId="78" fillId="0" borderId="71" xfId="8" applyFont="1" applyFill="1" applyBorder="1" applyAlignment="1">
      <alignment horizontal="center" vertical="center" wrapText="1"/>
    </xf>
    <xf numFmtId="0" fontId="79" fillId="0" borderId="70" xfId="8" applyFont="1" applyFill="1" applyBorder="1" applyAlignment="1">
      <alignment horizontal="center" vertical="center" wrapText="1"/>
    </xf>
    <xf numFmtId="0" fontId="79" fillId="0" borderId="119" xfId="8" applyFont="1" applyFill="1" applyBorder="1" applyAlignment="1">
      <alignment horizontal="center" vertical="center" wrapText="1"/>
    </xf>
    <xf numFmtId="1" fontId="78" fillId="0" borderId="118" xfId="8" applyNumberFormat="1" applyFont="1" applyFill="1" applyBorder="1" applyAlignment="1">
      <alignment horizontal="center" vertical="center"/>
    </xf>
    <xf numFmtId="0" fontId="77" fillId="0" borderId="66" xfId="8" applyFont="1" applyFill="1" applyBorder="1" applyAlignment="1">
      <alignment horizontal="center" vertical="top" wrapText="1"/>
    </xf>
    <xf numFmtId="0" fontId="78" fillId="0" borderId="118" xfId="8" applyFont="1" applyFill="1" applyBorder="1" applyAlignment="1">
      <alignment horizontal="center" vertical="center" wrapText="1"/>
    </xf>
    <xf numFmtId="0" fontId="78" fillId="0" borderId="66" xfId="8" quotePrefix="1" applyFont="1" applyFill="1" applyBorder="1" applyAlignment="1">
      <alignment horizontal="right" vertical="top" wrapText="1"/>
    </xf>
    <xf numFmtId="0" fontId="78" fillId="0" borderId="66" xfId="8" applyFont="1" applyFill="1" applyBorder="1" applyAlignment="1">
      <alignment horizontal="right" vertical="top" wrapText="1"/>
    </xf>
    <xf numFmtId="49" fontId="78" fillId="0" borderId="43" xfId="8" applyNumberFormat="1" applyFont="1" applyFill="1" applyBorder="1" applyAlignment="1">
      <alignment horizontal="center" vertical="top"/>
    </xf>
    <xf numFmtId="0" fontId="79" fillId="0" borderId="71" xfId="8" applyFont="1" applyFill="1" applyBorder="1" applyAlignment="1">
      <alignment horizontal="center" vertical="center" wrapText="1"/>
    </xf>
    <xf numFmtId="0" fontId="79" fillId="0" borderId="43" xfId="8" applyFont="1" applyFill="1" applyBorder="1" applyAlignment="1">
      <alignment horizontal="center" vertical="center" wrapText="1"/>
    </xf>
    <xf numFmtId="0" fontId="78" fillId="0" borderId="71" xfId="8" quotePrefix="1" applyFont="1" applyFill="1" applyBorder="1" applyAlignment="1">
      <alignment horizontal="left" vertical="top" wrapText="1"/>
    </xf>
    <xf numFmtId="0" fontId="78" fillId="0" borderId="70" xfId="8" quotePrefix="1" applyFont="1" applyFill="1" applyBorder="1" applyAlignment="1">
      <alignment horizontal="right" vertical="top" wrapText="1"/>
    </xf>
    <xf numFmtId="0" fontId="77" fillId="0" borderId="70" xfId="8" applyFont="1" applyFill="1" applyBorder="1" applyAlignment="1">
      <alignment horizontal="right" vertical="top" wrapText="1"/>
    </xf>
    <xf numFmtId="0" fontId="77" fillId="0" borderId="71" xfId="8" applyFont="1" applyFill="1" applyBorder="1" applyAlignment="1">
      <alignment horizontal="left" vertical="top" wrapText="1"/>
    </xf>
    <xf numFmtId="0" fontId="78" fillId="0" borderId="112" xfId="8" applyFont="1" applyFill="1" applyBorder="1" applyAlignment="1">
      <alignment horizontal="center" vertical="center" wrapText="1"/>
    </xf>
    <xf numFmtId="0" fontId="78" fillId="0" borderId="65" xfId="8" applyFont="1" applyFill="1" applyBorder="1" applyAlignment="1">
      <alignment horizontal="center" vertical="center" wrapText="1"/>
    </xf>
    <xf numFmtId="0" fontId="62" fillId="0" borderId="0" xfId="8" applyFont="1" applyFill="1" applyAlignment="1">
      <alignment horizontal="center" vertical="center" wrapText="1"/>
    </xf>
    <xf numFmtId="0" fontId="62" fillId="0" borderId="99" xfId="8" applyFont="1" applyFill="1" applyBorder="1" applyAlignment="1">
      <alignment horizontal="center" vertical="center" wrapText="1"/>
    </xf>
    <xf numFmtId="0" fontId="64" fillId="0" borderId="106" xfId="8" applyFont="1" applyFill="1" applyBorder="1" applyAlignment="1">
      <alignment horizontal="center" vertical="top" wrapText="1"/>
    </xf>
    <xf numFmtId="0" fontId="64" fillId="0" borderId="95" xfId="8" applyFont="1" applyFill="1" applyBorder="1" applyAlignment="1">
      <alignment horizontal="center" vertical="top" wrapText="1"/>
    </xf>
    <xf numFmtId="0" fontId="64" fillId="0" borderId="105" xfId="8" applyFont="1" applyFill="1" applyBorder="1" applyAlignment="1">
      <alignment horizontal="center" vertical="top" wrapText="1"/>
    </xf>
    <xf numFmtId="0" fontId="64" fillId="0" borderId="77" xfId="8" applyFont="1" applyFill="1" applyBorder="1" applyAlignment="1">
      <alignment horizontal="center" vertical="top" wrapText="1"/>
    </xf>
    <xf numFmtId="0" fontId="64" fillId="0" borderId="0" xfId="8" applyFont="1" applyFill="1" applyBorder="1" applyAlignment="1">
      <alignment horizontal="center" vertical="top" wrapText="1"/>
    </xf>
    <xf numFmtId="0" fontId="64" fillId="0" borderId="79" xfId="8" applyFont="1" applyFill="1" applyBorder="1" applyAlignment="1">
      <alignment horizontal="center" vertical="top" wrapText="1"/>
    </xf>
    <xf numFmtId="0" fontId="64" fillId="0" borderId="96" xfId="8" applyFont="1" applyFill="1" applyBorder="1" applyAlignment="1">
      <alignment horizontal="center" vertical="top" wrapText="1"/>
    </xf>
    <xf numFmtId="0" fontId="64" fillId="0" borderId="29" xfId="8" applyFont="1" applyFill="1" applyBorder="1" applyAlignment="1">
      <alignment horizontal="center" vertical="top" wrapText="1"/>
    </xf>
    <xf numFmtId="3" fontId="53" fillId="0" borderId="0" xfId="7" applyNumberFormat="1" applyFont="1" applyFill="1" applyAlignment="1">
      <alignment horizontal="center"/>
    </xf>
    <xf numFmtId="0" fontId="62" fillId="3" borderId="118" xfId="0" applyFont="1" applyFill="1" applyBorder="1" applyAlignment="1" applyProtection="1">
      <alignment horizontal="center" vertical="center" wrapText="1"/>
    </xf>
    <xf numFmtId="0" fontId="62" fillId="3" borderId="78" xfId="0" applyFont="1" applyFill="1" applyBorder="1" applyAlignment="1" applyProtection="1">
      <alignment horizontal="center" vertical="center" wrapText="1"/>
    </xf>
    <xf numFmtId="0" fontId="62" fillId="3" borderId="71" xfId="0" applyFont="1" applyFill="1" applyBorder="1" applyAlignment="1" applyProtection="1">
      <alignment horizontal="center" vertical="center" wrapText="1"/>
    </xf>
    <xf numFmtId="176" fontId="62" fillId="0" borderId="89" xfId="0" applyNumberFormat="1" applyFont="1" applyFill="1" applyBorder="1" applyAlignment="1" applyProtection="1">
      <alignment horizontal="center"/>
    </xf>
    <xf numFmtId="176" fontId="62" fillId="0" borderId="91" xfId="0" applyNumberFormat="1" applyFont="1" applyFill="1" applyBorder="1" applyAlignment="1" applyProtection="1">
      <alignment horizontal="center"/>
    </xf>
    <xf numFmtId="0" fontId="64" fillId="0" borderId="143" xfId="8" applyFont="1" applyFill="1" applyBorder="1" applyAlignment="1">
      <alignment horizontal="left" wrapText="1"/>
    </xf>
    <xf numFmtId="0" fontId="64" fillId="0" borderId="121" xfId="8" applyFont="1" applyFill="1" applyBorder="1" applyAlignment="1">
      <alignment horizontal="left" wrapText="1"/>
    </xf>
    <xf numFmtId="0" fontId="64" fillId="0" borderId="97" xfId="8" applyFont="1" applyFill="1" applyBorder="1" applyAlignment="1">
      <alignment horizontal="left" wrapText="1"/>
    </xf>
    <xf numFmtId="0" fontId="64" fillId="0" borderId="0" xfId="8" applyFont="1" applyFill="1" applyBorder="1" applyAlignment="1">
      <alignment horizontal="left" wrapText="1"/>
    </xf>
    <xf numFmtId="0" fontId="64" fillId="0" borderId="98" xfId="8" applyFont="1" applyFill="1" applyBorder="1" applyAlignment="1">
      <alignment horizontal="left" wrapText="1"/>
    </xf>
    <xf numFmtId="0" fontId="64" fillId="0" borderId="99" xfId="8" applyFont="1" applyFill="1" applyBorder="1" applyAlignment="1">
      <alignment horizontal="left" wrapText="1"/>
    </xf>
    <xf numFmtId="0" fontId="30" fillId="0" borderId="0" xfId="8" applyFill="1" applyAlignment="1">
      <alignment vertical="center"/>
    </xf>
    <xf numFmtId="0" fontId="62" fillId="0" borderId="0" xfId="8" applyFont="1" applyFill="1" applyBorder="1" applyAlignment="1">
      <alignment horizontal="center" vertical="center" wrapText="1"/>
    </xf>
    <xf numFmtId="0" fontId="30" fillId="0" borderId="0" xfId="8" applyFill="1" applyBorder="1" applyAlignment="1">
      <alignment vertical="center"/>
    </xf>
    <xf numFmtId="0" fontId="61" fillId="0" borderId="92" xfId="8" applyFont="1" applyFill="1" applyBorder="1" applyAlignment="1">
      <alignment vertical="center"/>
    </xf>
    <xf numFmtId="0" fontId="61" fillId="0" borderId="93" xfId="8" applyFont="1" applyFill="1" applyBorder="1" applyAlignment="1">
      <alignment vertical="center"/>
    </xf>
    <xf numFmtId="0" fontId="64" fillId="0" borderId="77" xfId="18" applyFont="1" applyFill="1" applyBorder="1" applyAlignment="1">
      <alignment horizontal="left"/>
    </xf>
    <xf numFmtId="0" fontId="64" fillId="0" borderId="0" xfId="18" applyFont="1" applyFill="1" applyAlignment="1">
      <alignment horizontal="left"/>
    </xf>
    <xf numFmtId="0" fontId="63" fillId="0" borderId="90" xfId="18" applyFont="1" applyFill="1" applyBorder="1" applyAlignment="1">
      <alignment horizontal="left" vertical="top" wrapText="1"/>
    </xf>
    <xf numFmtId="0" fontId="63" fillId="0" borderId="91" xfId="18" applyFont="1" applyFill="1" applyBorder="1" applyAlignment="1">
      <alignment horizontal="left" vertical="top" wrapText="1"/>
    </xf>
    <xf numFmtId="0" fontId="30" fillId="0" borderId="90" xfId="18" applyFont="1" applyFill="1" applyBorder="1" applyAlignment="1">
      <alignment horizontal="left" vertical="top" wrapText="1"/>
    </xf>
    <xf numFmtId="0" fontId="30" fillId="0" borderId="91" xfId="18" applyFont="1" applyFill="1" applyBorder="1" applyAlignment="1">
      <alignment horizontal="left" vertical="top" wrapText="1"/>
    </xf>
    <xf numFmtId="0" fontId="30" fillId="0" borderId="90" xfId="18" applyFill="1" applyBorder="1" applyAlignment="1">
      <alignment horizontal="left" vertical="top" wrapText="1"/>
    </xf>
    <xf numFmtId="0" fontId="30" fillId="0" borderId="91" xfId="18" applyFill="1" applyBorder="1" applyAlignment="1">
      <alignment horizontal="left" vertical="top" wrapText="1"/>
    </xf>
    <xf numFmtId="0" fontId="78" fillId="0" borderId="78" xfId="18" applyFont="1" applyFill="1" applyBorder="1" applyAlignment="1">
      <alignment horizontal="left" vertical="top" wrapText="1"/>
    </xf>
    <xf numFmtId="0" fontId="77" fillId="4" borderId="118" xfId="18" applyFont="1" applyFill="1" applyBorder="1" applyAlignment="1">
      <alignment horizontal="left" vertical="top" wrapText="1"/>
    </xf>
    <xf numFmtId="0" fontId="77" fillId="4" borderId="71" xfId="18" applyFont="1" applyFill="1" applyBorder="1" applyAlignment="1">
      <alignment horizontal="left" vertical="top" wrapText="1"/>
    </xf>
    <xf numFmtId="0" fontId="78" fillId="0" borderId="118" xfId="18" applyFont="1" applyFill="1" applyBorder="1" applyAlignment="1">
      <alignment horizontal="center" vertical="center" wrapText="1"/>
    </xf>
    <xf numFmtId="0" fontId="77" fillId="0" borderId="138" xfId="18" applyFont="1" applyFill="1" applyBorder="1" applyAlignment="1">
      <alignment horizontal="left" vertical="top" wrapText="1"/>
    </xf>
    <xf numFmtId="0" fontId="78" fillId="0" borderId="91" xfId="18" applyFont="1" applyFill="1" applyBorder="1" applyAlignment="1">
      <alignment horizontal="center" vertical="center" wrapText="1"/>
    </xf>
    <xf numFmtId="0" fontId="79" fillId="0" borderId="113" xfId="18" applyFont="1" applyFill="1" applyBorder="1" applyAlignment="1">
      <alignment horizontal="center" vertical="center" wrapText="1"/>
    </xf>
    <xf numFmtId="0" fontId="79" fillId="0" borderId="89" xfId="18" applyFont="1" applyFill="1" applyBorder="1" applyAlignment="1">
      <alignment horizontal="center" vertical="center" wrapText="1"/>
    </xf>
    <xf numFmtId="0" fontId="79" fillId="0" borderId="114" xfId="18" applyFont="1" applyFill="1" applyBorder="1" applyAlignment="1">
      <alignment horizontal="center" vertical="center" wrapText="1"/>
    </xf>
    <xf numFmtId="0" fontId="79" fillId="0" borderId="91" xfId="18" applyFont="1" applyFill="1" applyBorder="1" applyAlignment="1">
      <alignment horizontal="center" vertical="center" wrapText="1"/>
    </xf>
    <xf numFmtId="0" fontId="78" fillId="0" borderId="0" xfId="18" applyFont="1" applyFill="1" applyBorder="1" applyAlignment="1">
      <alignment horizontal="center" wrapText="1"/>
    </xf>
    <xf numFmtId="0" fontId="78" fillId="0" borderId="79" xfId="18" applyFont="1" applyFill="1" applyBorder="1" applyAlignment="1">
      <alignment horizontal="center" wrapText="1"/>
    </xf>
    <xf numFmtId="0" fontId="77" fillId="0" borderId="63" xfId="18" applyFont="1" applyFill="1" applyBorder="1" applyAlignment="1">
      <alignment horizontal="right" vertical="top" wrapText="1"/>
    </xf>
    <xf numFmtId="49" fontId="77" fillId="0" borderId="105" xfId="18" applyNumberFormat="1" applyFont="1" applyFill="1" applyBorder="1" applyAlignment="1">
      <alignment horizontal="center" vertical="top"/>
    </xf>
    <xf numFmtId="171" fontId="76" fillId="0" borderId="64" xfId="18" applyNumberFormat="1" applyFont="1" applyFill="1" applyBorder="1" applyAlignment="1">
      <alignment horizontal="right" vertical="center"/>
    </xf>
    <xf numFmtId="171" fontId="76" fillId="0" borderId="113" xfId="18" applyNumberFormat="1" applyFont="1" applyFill="1" applyBorder="1" applyAlignment="1">
      <alignment horizontal="right" vertical="center"/>
    </xf>
    <xf numFmtId="171" fontId="76" fillId="0" borderId="115" xfId="18" applyNumberFormat="1" applyFont="1" applyFill="1" applyBorder="1" applyAlignment="1">
      <alignment horizontal="right" vertical="center"/>
    </xf>
    <xf numFmtId="171" fontId="76" fillId="0" borderId="114" xfId="18" applyNumberFormat="1" applyFont="1" applyFill="1" applyBorder="1" applyAlignment="1">
      <alignment horizontal="right" vertical="center"/>
    </xf>
    <xf numFmtId="0" fontId="79" fillId="0" borderId="119" xfId="18" applyFont="1" applyFill="1" applyBorder="1" applyAlignment="1">
      <alignment horizontal="center" vertical="center" wrapText="1"/>
    </xf>
    <xf numFmtId="0" fontId="79" fillId="0" borderId="117" xfId="18" applyFont="1" applyFill="1" applyBorder="1" applyAlignment="1">
      <alignment horizontal="center" vertical="center" wrapText="1"/>
    </xf>
    <xf numFmtId="0" fontId="79" fillId="0" borderId="120" xfId="18" applyFont="1" applyFill="1" applyBorder="1" applyAlignment="1">
      <alignment horizontal="center" vertical="center" wrapText="1"/>
    </xf>
    <xf numFmtId="0" fontId="64" fillId="0" borderId="89" xfId="8" applyFont="1" applyFill="1" applyBorder="1" applyAlignment="1">
      <alignment horizontal="center" vertical="center"/>
    </xf>
    <xf numFmtId="0" fontId="64" fillId="0" borderId="91" xfId="8" applyFont="1" applyFill="1" applyBorder="1" applyAlignment="1">
      <alignment horizontal="center" vertical="center"/>
    </xf>
    <xf numFmtId="0" fontId="76" fillId="0" borderId="89" xfId="8" applyFont="1" applyFill="1" applyBorder="1" applyAlignment="1">
      <alignment horizontal="left" vertical="center"/>
    </xf>
    <xf numFmtId="0" fontId="30" fillId="0" borderId="90" xfId="8" applyBorder="1" applyAlignment="1">
      <alignment horizontal="left" vertical="center"/>
    </xf>
    <xf numFmtId="0" fontId="30" fillId="0" borderId="91" xfId="8" applyBorder="1" applyAlignment="1">
      <alignment horizontal="left" vertical="center"/>
    </xf>
    <xf numFmtId="0" fontId="79" fillId="0" borderId="126" xfId="8" applyFont="1" applyFill="1" applyBorder="1" applyAlignment="1">
      <alignment horizontal="center" vertical="center" wrapText="1"/>
    </xf>
    <xf numFmtId="0" fontId="79" fillId="0" borderId="144" xfId="8" applyFont="1" applyFill="1" applyBorder="1" applyAlignment="1">
      <alignment horizontal="center" vertical="center" wrapText="1"/>
    </xf>
    <xf numFmtId="0" fontId="78" fillId="0" borderId="138" xfId="8" applyFont="1" applyFill="1" applyBorder="1" applyAlignment="1">
      <alignment horizontal="center" vertical="center" wrapText="1"/>
    </xf>
    <xf numFmtId="0" fontId="78" fillId="0" borderId="78" xfId="8" applyFont="1" applyFill="1" applyBorder="1" applyAlignment="1">
      <alignment horizontal="center" vertical="center" wrapText="1"/>
    </xf>
    <xf numFmtId="0" fontId="79" fillId="0" borderId="138" xfId="8" applyFont="1" applyFill="1" applyBorder="1" applyAlignment="1">
      <alignment horizontal="center" vertical="center" wrapText="1"/>
    </xf>
    <xf numFmtId="0" fontId="79" fillId="0" borderId="78" xfId="8" applyFont="1" applyFill="1" applyBorder="1" applyAlignment="1">
      <alignment horizontal="center" vertical="center" wrapText="1"/>
    </xf>
    <xf numFmtId="1" fontId="78" fillId="0" borderId="71" xfId="8" applyNumberFormat="1" applyFont="1" applyFill="1" applyBorder="1" applyAlignment="1">
      <alignment horizontal="center" vertical="center"/>
    </xf>
    <xf numFmtId="0" fontId="78" fillId="0" borderId="119" xfId="8" applyFont="1" applyFill="1" applyBorder="1" applyAlignment="1">
      <alignment horizontal="left" vertical="center"/>
    </xf>
    <xf numFmtId="0" fontId="78" fillId="0" borderId="70" xfId="8" applyFont="1" applyFill="1" applyBorder="1" applyAlignment="1">
      <alignment horizontal="left" vertical="center"/>
    </xf>
    <xf numFmtId="0" fontId="78" fillId="0" borderId="71" xfId="8" applyFont="1" applyFill="1" applyBorder="1" applyAlignment="1">
      <alignment horizontal="left" vertical="top" wrapText="1"/>
    </xf>
    <xf numFmtId="0" fontId="78" fillId="0" borderId="119" xfId="8" applyFont="1" applyFill="1" applyBorder="1" applyAlignment="1">
      <alignment horizontal="left" vertical="top" wrapText="1"/>
    </xf>
    <xf numFmtId="0" fontId="78" fillId="0" borderId="70" xfId="8" applyFont="1" applyFill="1" applyBorder="1" applyAlignment="1">
      <alignment horizontal="left" vertical="top" wrapText="1"/>
    </xf>
    <xf numFmtId="0" fontId="77" fillId="0" borderId="119" xfId="8" applyFont="1" applyFill="1" applyBorder="1" applyAlignment="1">
      <alignment horizontal="right" vertical="top" wrapText="1"/>
    </xf>
    <xf numFmtId="49" fontId="77" fillId="0" borderId="118" xfId="8" applyNumberFormat="1" applyFont="1" applyFill="1" applyBorder="1" applyAlignment="1">
      <alignment horizontal="center" vertical="top"/>
    </xf>
    <xf numFmtId="0" fontId="77" fillId="0" borderId="119" xfId="8" quotePrefix="1" applyFont="1" applyFill="1" applyBorder="1" applyAlignment="1">
      <alignment horizontal="left" vertical="top" wrapText="1"/>
    </xf>
    <xf numFmtId="0" fontId="77" fillId="0" borderId="70" xfId="8" quotePrefix="1" applyFont="1" applyFill="1" applyBorder="1" applyAlignment="1">
      <alignment horizontal="left" vertical="top" wrapText="1"/>
    </xf>
    <xf numFmtId="0" fontId="78" fillId="0" borderId="119" xfId="8" quotePrefix="1" applyFont="1" applyFill="1" applyBorder="1" applyAlignment="1">
      <alignment horizontal="left" vertical="top" wrapText="1"/>
    </xf>
    <xf numFmtId="0" fontId="78" fillId="0" borderId="70" xfId="8" quotePrefix="1" applyFont="1" applyFill="1" applyBorder="1" applyAlignment="1">
      <alignment horizontal="left" vertical="top" wrapText="1"/>
    </xf>
    <xf numFmtId="49" fontId="78" fillId="0" borderId="118" xfId="8" applyNumberFormat="1" applyFont="1" applyFill="1" applyBorder="1" applyAlignment="1">
      <alignment horizontal="center" vertical="top"/>
    </xf>
    <xf numFmtId="49" fontId="78" fillId="0" borderId="71" xfId="8" applyNumberFormat="1" applyFont="1" applyFill="1" applyBorder="1" applyAlignment="1">
      <alignment horizontal="center" vertical="top"/>
    </xf>
    <xf numFmtId="171" fontId="76" fillId="0" borderId="117" xfId="8" applyNumberFormat="1" applyFont="1" applyFill="1" applyBorder="1" applyAlignment="1">
      <alignment horizontal="right" vertical="center"/>
    </xf>
    <xf numFmtId="171" fontId="76" fillId="0" borderId="121" xfId="8" applyNumberFormat="1" applyFont="1" applyFill="1" applyBorder="1" applyAlignment="1">
      <alignment horizontal="right" vertical="center"/>
    </xf>
    <xf numFmtId="171" fontId="76" fillId="0" borderId="120" xfId="8" applyNumberFormat="1" applyFont="1" applyFill="1" applyBorder="1" applyAlignment="1">
      <alignment horizontal="right" vertical="center"/>
    </xf>
    <xf numFmtId="171" fontId="76" fillId="0" borderId="71" xfId="8" applyNumberFormat="1" applyFont="1" applyFill="1" applyBorder="1" applyAlignment="1">
      <alignment horizontal="right" vertical="center"/>
    </xf>
    <xf numFmtId="171" fontId="76" fillId="0" borderId="87" xfId="8" applyNumberFormat="1" applyFont="1" applyFill="1" applyBorder="1" applyAlignment="1">
      <alignment horizontal="right" vertical="center"/>
    </xf>
    <xf numFmtId="0" fontId="77" fillId="0" borderId="119" xfId="8" quotePrefix="1" applyFont="1" applyFill="1" applyBorder="1" applyAlignment="1">
      <alignment horizontal="center" vertical="top" wrapText="1"/>
    </xf>
    <xf numFmtId="0" fontId="77" fillId="0" borderId="70" xfId="8" quotePrefix="1" applyFont="1" applyFill="1" applyBorder="1" applyAlignment="1">
      <alignment horizontal="center" vertical="top" wrapText="1"/>
    </xf>
    <xf numFmtId="0" fontId="77" fillId="0" borderId="118" xfId="8" applyFont="1" applyFill="1" applyBorder="1" applyAlignment="1">
      <alignment horizontal="left" vertical="top" wrapText="1"/>
    </xf>
    <xf numFmtId="0" fontId="77" fillId="0" borderId="78" xfId="8" applyFont="1" applyFill="1" applyBorder="1" applyAlignment="1">
      <alignment horizontal="left" vertical="top" wrapText="1"/>
    </xf>
    <xf numFmtId="0" fontId="78" fillId="0" borderId="119" xfId="8" quotePrefix="1" applyFont="1" applyFill="1" applyBorder="1" applyAlignment="1">
      <alignment horizontal="right" vertical="top" wrapText="1"/>
    </xf>
    <xf numFmtId="0" fontId="77" fillId="0" borderId="119" xfId="8" applyFont="1" applyFill="1" applyBorder="1" applyAlignment="1">
      <alignment horizontal="center" vertical="top" wrapText="1"/>
    </xf>
    <xf numFmtId="0" fontId="77" fillId="0" borderId="70" xfId="8" applyFont="1" applyFill="1" applyBorder="1" applyAlignment="1">
      <alignment horizontal="center" vertical="top" wrapText="1"/>
    </xf>
    <xf numFmtId="0" fontId="77" fillId="0" borderId="119" xfId="8" applyFont="1" applyFill="1" applyBorder="1" applyAlignment="1">
      <alignment horizontal="left" vertical="top" wrapText="1"/>
    </xf>
    <xf numFmtId="0" fontId="77" fillId="0" borderId="70" xfId="8" applyFont="1" applyFill="1" applyBorder="1" applyAlignment="1">
      <alignment horizontal="left" vertical="top" wrapText="1"/>
    </xf>
    <xf numFmtId="0" fontId="77" fillId="0" borderId="43" xfId="8" quotePrefix="1" applyFont="1" applyFill="1" applyBorder="1" applyAlignment="1">
      <alignment horizontal="left" vertical="top" wrapText="1"/>
    </xf>
    <xf numFmtId="0" fontId="78" fillId="0" borderId="86" xfId="8" applyFont="1" applyFill="1" applyBorder="1" applyAlignment="1">
      <alignment horizontal="center" vertical="top" wrapText="1"/>
    </xf>
    <xf numFmtId="0" fontId="78" fillId="0" borderId="101" xfId="8" applyFont="1" applyFill="1" applyBorder="1" applyAlignment="1">
      <alignment horizontal="center" vertical="top" wrapText="1"/>
    </xf>
    <xf numFmtId="0" fontId="78" fillId="0" borderId="87" xfId="8" applyFont="1" applyFill="1" applyBorder="1" applyAlignment="1">
      <alignment horizontal="center" vertical="top" wrapText="1"/>
    </xf>
    <xf numFmtId="0" fontId="78" fillId="0" borderId="89" xfId="8" applyFont="1" applyFill="1" applyBorder="1" applyAlignment="1">
      <alignment horizontal="left" vertical="top" wrapText="1"/>
    </xf>
    <xf numFmtId="0" fontId="78" fillId="0" borderId="90" xfId="8" applyFont="1" applyFill="1" applyBorder="1" applyAlignment="1">
      <alignment horizontal="left" vertical="top" wrapText="1"/>
    </xf>
    <xf numFmtId="0" fontId="78" fillId="0" borderId="91" xfId="8" applyFont="1" applyFill="1" applyBorder="1" applyAlignment="1">
      <alignment horizontal="left" vertical="top" wrapText="1"/>
    </xf>
    <xf numFmtId="0" fontId="77" fillId="0" borderId="89" xfId="8" applyFont="1" applyFill="1" applyBorder="1" applyAlignment="1">
      <alignment horizontal="left" vertical="top" wrapText="1"/>
    </xf>
    <xf numFmtId="0" fontId="77" fillId="0" borderId="90" xfId="8" applyFont="1" applyFill="1" applyBorder="1" applyAlignment="1">
      <alignment horizontal="left" vertical="top" wrapText="1"/>
    </xf>
    <xf numFmtId="0" fontId="77" fillId="0" borderId="91" xfId="8" applyFont="1" applyFill="1" applyBorder="1" applyAlignment="1">
      <alignment horizontal="left" vertical="top" wrapText="1"/>
    </xf>
    <xf numFmtId="171" fontId="76" fillId="0" borderId="110" xfId="8" applyNumberFormat="1" applyFont="1" applyFill="1" applyBorder="1" applyAlignment="1">
      <alignment horizontal="right" vertical="center"/>
    </xf>
    <xf numFmtId="171" fontId="76" fillId="0" borderId="111" xfId="8" applyNumberFormat="1" applyFont="1" applyFill="1" applyBorder="1" applyAlignment="1">
      <alignment horizontal="right" vertical="center"/>
    </xf>
    <xf numFmtId="171" fontId="76" fillId="0" borderId="109" xfId="8" applyNumberFormat="1" applyFont="1" applyFill="1" applyBorder="1" applyAlignment="1">
      <alignment horizontal="right" vertical="center"/>
    </xf>
    <xf numFmtId="0" fontId="77" fillId="0" borderId="110" xfId="8" applyFont="1" applyFill="1" applyBorder="1" applyAlignment="1">
      <alignment horizontal="left" vertical="top" wrapText="1"/>
    </xf>
    <xf numFmtId="0" fontId="77" fillId="0" borderId="137" xfId="8" applyFont="1" applyFill="1" applyBorder="1" applyAlignment="1">
      <alignment horizontal="left" vertical="top" wrapText="1"/>
    </xf>
    <xf numFmtId="0" fontId="77" fillId="0" borderId="111" xfId="8" applyFont="1" applyFill="1" applyBorder="1" applyAlignment="1">
      <alignment horizontal="left" vertical="top" wrapText="1"/>
    </xf>
    <xf numFmtId="0" fontId="30" fillId="0" borderId="99" xfId="8" applyFill="1" applyBorder="1" applyAlignment="1">
      <alignment vertical="center"/>
    </xf>
    <xf numFmtId="0" fontId="30" fillId="0" borderId="93" xfId="8" applyFill="1" applyBorder="1" applyAlignment="1">
      <alignment vertical="center"/>
    </xf>
    <xf numFmtId="0" fontId="64" fillId="0" borderId="117" xfId="8" applyFont="1" applyFill="1" applyBorder="1" applyAlignment="1">
      <alignment horizontal="left" wrapText="1"/>
    </xf>
    <xf numFmtId="0" fontId="64" fillId="0" borderId="77" xfId="8" applyFont="1" applyFill="1" applyBorder="1" applyAlignment="1">
      <alignment horizontal="left" wrapText="1"/>
    </xf>
    <xf numFmtId="0" fontId="64" fillId="0" borderId="108" xfId="8" applyFont="1" applyFill="1" applyBorder="1" applyAlignment="1">
      <alignment horizontal="left" wrapText="1"/>
    </xf>
    <xf numFmtId="0" fontId="77" fillId="0" borderId="0" xfId="18" applyFont="1" applyFill="1" applyAlignment="1">
      <alignment horizontal="left" vertical="center" wrapText="1"/>
    </xf>
    <xf numFmtId="0" fontId="5" fillId="0" borderId="123" xfId="0" applyFont="1" applyBorder="1" applyAlignment="1">
      <alignment horizontal="right" vertical="center"/>
    </xf>
    <xf numFmtId="0" fontId="5" fillId="0" borderId="137" xfId="0" applyFont="1" applyBorder="1" applyAlignment="1">
      <alignment horizontal="right" vertical="center"/>
    </xf>
    <xf numFmtId="0" fontId="5" fillId="0" borderId="75" xfId="0" applyFont="1" applyBorder="1" applyAlignment="1">
      <alignment horizontal="right" vertical="center"/>
    </xf>
    <xf numFmtId="0" fontId="5" fillId="0" borderId="124" xfId="0" applyFont="1" applyBorder="1" applyAlignment="1">
      <alignment horizontal="right" vertical="center"/>
    </xf>
    <xf numFmtId="0" fontId="5" fillId="0" borderId="115" xfId="0" applyFont="1" applyBorder="1" applyAlignment="1">
      <alignment horizontal="right" vertical="center"/>
    </xf>
    <xf numFmtId="0" fontId="5" fillId="0" borderId="64" xfId="0" applyFont="1" applyBorder="1" applyAlignment="1">
      <alignment horizontal="right" vertical="center"/>
    </xf>
    <xf numFmtId="3" fontId="5" fillId="0" borderId="113" xfId="0" applyNumberFormat="1" applyFont="1" applyBorder="1" applyAlignment="1">
      <alignment horizontal="center" vertical="center"/>
    </xf>
    <xf numFmtId="3" fontId="5" fillId="0" borderId="115" xfId="0" applyNumberFormat="1" applyFont="1" applyBorder="1" applyAlignment="1">
      <alignment horizontal="center" vertical="center"/>
    </xf>
    <xf numFmtId="3" fontId="5" fillId="0" borderId="114" xfId="0" applyNumberFormat="1" applyFont="1" applyBorder="1" applyAlignment="1">
      <alignment horizontal="center" vertical="center"/>
    </xf>
    <xf numFmtId="0" fontId="5" fillId="0" borderId="103" xfId="0" applyFont="1" applyBorder="1" applyAlignment="1">
      <alignment horizontal="right" vertical="center"/>
    </xf>
    <xf numFmtId="0" fontId="5" fillId="0" borderId="90" xfId="0" applyFont="1" applyBorder="1" applyAlignment="1">
      <alignment horizontal="right" vertical="center"/>
    </xf>
    <xf numFmtId="0" fontId="5" fillId="0" borderId="43" xfId="0" applyFont="1" applyBorder="1" applyAlignment="1">
      <alignment horizontal="right" vertical="center"/>
    </xf>
    <xf numFmtId="3" fontId="5" fillId="0" borderId="89" xfId="0" applyNumberFormat="1" applyFont="1" applyBorder="1" applyAlignment="1">
      <alignment horizontal="center" vertical="center"/>
    </xf>
    <xf numFmtId="3" fontId="5" fillId="0" borderId="90" xfId="0" applyNumberFormat="1" applyFont="1" applyBorder="1" applyAlignment="1">
      <alignment horizontal="center" vertical="center"/>
    </xf>
    <xf numFmtId="3" fontId="5" fillId="0" borderId="91" xfId="0" applyNumberFormat="1" applyFont="1" applyBorder="1" applyAlignment="1">
      <alignment horizontal="center" vertical="center"/>
    </xf>
    <xf numFmtId="0" fontId="8" fillId="2" borderId="99" xfId="0" applyFont="1" applyFill="1" applyBorder="1" applyAlignment="1">
      <alignment horizontal="center"/>
    </xf>
    <xf numFmtId="9" fontId="23" fillId="0" borderId="132" xfId="1" applyFont="1" applyFill="1" applyBorder="1" applyAlignment="1">
      <alignment horizontal="right" vertical="center"/>
    </xf>
    <xf numFmtId="0" fontId="5" fillId="0" borderId="114" xfId="0" applyFont="1" applyBorder="1" applyAlignment="1">
      <alignment horizontal="right" vertical="center"/>
    </xf>
    <xf numFmtId="0" fontId="5" fillId="0" borderId="113" xfId="0" applyFont="1" applyBorder="1" applyAlignment="1">
      <alignment horizontal="right" vertical="center"/>
    </xf>
    <xf numFmtId="0" fontId="5" fillId="0" borderId="91" xfId="0" applyFont="1" applyBorder="1" applyAlignment="1">
      <alignment horizontal="right" vertical="center"/>
    </xf>
    <xf numFmtId="0" fontId="5" fillId="0" borderId="89" xfId="0" applyFont="1" applyBorder="1" applyAlignment="1">
      <alignment horizontal="right" vertical="center"/>
    </xf>
    <xf numFmtId="0" fontId="5" fillId="0" borderId="111" xfId="0" applyFont="1" applyBorder="1" applyAlignment="1">
      <alignment horizontal="right" vertical="center"/>
    </xf>
    <xf numFmtId="0" fontId="5" fillId="0" borderId="110" xfId="0" applyFont="1" applyBorder="1" applyAlignment="1">
      <alignment horizontal="right" vertical="center"/>
    </xf>
    <xf numFmtId="3" fontId="5" fillId="0" borderId="112" xfId="0" applyNumberFormat="1" applyFont="1" applyBorder="1" applyAlignment="1">
      <alignment horizontal="center" vertical="center"/>
    </xf>
    <xf numFmtId="3" fontId="5" fillId="0" borderId="104" xfId="0" applyNumberFormat="1" applyFont="1" applyBorder="1" applyAlignment="1">
      <alignment horizontal="center" vertical="center"/>
    </xf>
    <xf numFmtId="3" fontId="5" fillId="0" borderId="109" xfId="0" applyNumberFormat="1" applyFont="1" applyBorder="1" applyAlignment="1">
      <alignment horizontal="center" vertical="center"/>
    </xf>
    <xf numFmtId="0" fontId="8" fillId="0" borderId="131" xfId="0" applyNumberFormat="1" applyFont="1" applyBorder="1" applyAlignment="1">
      <alignment horizontal="left" vertical="center" wrapText="1"/>
    </xf>
    <xf numFmtId="3" fontId="23" fillId="0" borderId="98" xfId="0" applyNumberFormat="1" applyFont="1" applyBorder="1" applyAlignment="1">
      <alignment horizontal="right" vertical="center" wrapText="1"/>
    </xf>
    <xf numFmtId="3" fontId="23" fillId="0" borderId="99" xfId="0" applyNumberFormat="1" applyFont="1" applyBorder="1" applyAlignment="1">
      <alignment horizontal="right" vertical="center" wrapText="1"/>
    </xf>
    <xf numFmtId="3" fontId="23" fillId="0" borderId="13" xfId="0" applyNumberFormat="1" applyFont="1" applyBorder="1" applyAlignment="1">
      <alignment horizontal="right" vertical="center" wrapText="1"/>
    </xf>
    <xf numFmtId="0" fontId="8" fillId="0" borderId="130" xfId="0" applyNumberFormat="1" applyFont="1" applyBorder="1" applyAlignment="1">
      <alignment horizontal="left" vertical="center" wrapText="1"/>
    </xf>
    <xf numFmtId="3" fontId="23" fillId="0" borderId="124" xfId="0" applyNumberFormat="1" applyFont="1" applyBorder="1" applyAlignment="1">
      <alignment horizontal="right" vertical="center" wrapText="1"/>
    </xf>
    <xf numFmtId="3" fontId="23" fillId="0" borderId="115" xfId="0" applyNumberFormat="1" applyFont="1" applyBorder="1" applyAlignment="1">
      <alignment horizontal="right" vertical="center" wrapText="1"/>
    </xf>
    <xf numFmtId="3" fontId="23" fillId="0" borderId="112" xfId="0" applyNumberFormat="1" applyFont="1" applyBorder="1" applyAlignment="1">
      <alignment horizontal="right" vertical="center" wrapText="1"/>
    </xf>
    <xf numFmtId="0" fontId="8" fillId="0" borderId="132" xfId="0" applyNumberFormat="1" applyFont="1" applyBorder="1" applyAlignment="1">
      <alignment horizontal="left" vertical="center" wrapText="1"/>
    </xf>
    <xf numFmtId="3" fontId="23" fillId="0" borderId="103" xfId="0" applyNumberFormat="1" applyFont="1" applyBorder="1" applyAlignment="1">
      <alignment horizontal="right" vertical="center" wrapText="1"/>
    </xf>
    <xf numFmtId="3" fontId="23" fillId="0" borderId="90" xfId="0" applyNumberFormat="1" applyFont="1" applyBorder="1" applyAlignment="1">
      <alignment horizontal="right" vertical="center" wrapText="1"/>
    </xf>
    <xf numFmtId="3" fontId="23" fillId="0" borderId="104" xfId="0" applyNumberFormat="1" applyFont="1" applyBorder="1" applyAlignment="1">
      <alignment horizontal="right" vertical="center" wrapText="1"/>
    </xf>
    <xf numFmtId="0" fontId="5" fillId="0" borderId="130" xfId="0" applyFont="1" applyBorder="1" applyAlignment="1">
      <alignment horizontal="center" vertical="center"/>
    </xf>
    <xf numFmtId="0" fontId="23" fillId="0" borderId="132" xfId="0" applyFont="1" applyFill="1" applyBorder="1" applyAlignment="1">
      <alignment horizontal="center" vertical="center"/>
    </xf>
    <xf numFmtId="0" fontId="23" fillId="0" borderId="132" xfId="0" applyFont="1" applyFill="1" applyBorder="1" applyAlignment="1">
      <alignment horizontal="right" vertical="center"/>
    </xf>
    <xf numFmtId="0" fontId="23" fillId="0" borderId="130" xfId="0" applyFont="1" applyFill="1" applyBorder="1" applyAlignment="1">
      <alignment horizontal="center" vertical="center"/>
    </xf>
    <xf numFmtId="0" fontId="23" fillId="0" borderId="130" xfId="0" applyFont="1" applyFill="1" applyBorder="1" applyAlignment="1">
      <alignment horizontal="right" vertical="center"/>
    </xf>
    <xf numFmtId="9" fontId="23" fillId="0" borderId="130" xfId="1" applyFont="1" applyFill="1" applyBorder="1" applyAlignment="1">
      <alignment horizontal="right" vertical="center"/>
    </xf>
    <xf numFmtId="0" fontId="23" fillId="0" borderId="131" xfId="0" applyFont="1" applyFill="1" applyBorder="1" applyAlignment="1">
      <alignment horizontal="center" vertical="center"/>
    </xf>
    <xf numFmtId="3" fontId="23" fillId="0" borderId="131" xfId="0" applyNumberFormat="1" applyFont="1" applyFill="1" applyBorder="1" applyAlignment="1">
      <alignment horizontal="right" vertical="center"/>
    </xf>
    <xf numFmtId="9" fontId="23" fillId="0" borderId="131" xfId="1" applyFont="1" applyFill="1" applyBorder="1" applyAlignment="1">
      <alignment horizontal="right" vertical="center"/>
    </xf>
    <xf numFmtId="0" fontId="8" fillId="0" borderId="0" xfId="0" applyFont="1" applyAlignment="1">
      <alignment horizontal="left"/>
    </xf>
    <xf numFmtId="0" fontId="0" fillId="0" borderId="0" xfId="0" applyAlignment="1">
      <alignment horizontal="justify" vertical="top" wrapText="1"/>
    </xf>
    <xf numFmtId="0" fontId="8" fillId="0" borderId="101" xfId="0" applyFont="1" applyBorder="1" applyAlignment="1">
      <alignment horizontal="left"/>
    </xf>
    <xf numFmtId="0" fontId="3" fillId="0" borderId="0" xfId="0" applyFont="1" applyAlignment="1">
      <alignment horizontal="left"/>
    </xf>
    <xf numFmtId="0" fontId="10" fillId="0" borderId="0" xfId="0" applyFont="1" applyAlignment="1">
      <alignment horizontal="left" vertical="top" wrapText="1"/>
    </xf>
    <xf numFmtId="0" fontId="8" fillId="0" borderId="37" xfId="0" applyFont="1" applyBorder="1" applyAlignment="1">
      <alignment horizontal="left" vertical="center"/>
    </xf>
    <xf numFmtId="0" fontId="58" fillId="0" borderId="0" xfId="0" applyFont="1" applyFill="1" applyAlignment="1">
      <alignment horizontal="left" vertical="top"/>
    </xf>
    <xf numFmtId="0" fontId="9" fillId="0" borderId="0" xfId="0" applyFont="1" applyFill="1" applyAlignment="1">
      <alignment horizontal="left" vertical="center"/>
    </xf>
    <xf numFmtId="0" fontId="9" fillId="0" borderId="0" xfId="0" applyFont="1" applyFill="1" applyAlignment="1">
      <alignment horizontal="left" vertical="center" wrapText="1"/>
    </xf>
    <xf numFmtId="0" fontId="8" fillId="0" borderId="132" xfId="0" applyFont="1" applyBorder="1" applyAlignment="1">
      <alignment horizontal="left" vertical="center"/>
    </xf>
    <xf numFmtId="0" fontId="8" fillId="0" borderId="128" xfId="0" applyFont="1" applyBorder="1" applyAlignment="1">
      <alignment horizontal="left" vertical="center" wrapText="1"/>
    </xf>
    <xf numFmtId="0" fontId="8" fillId="0" borderId="131" xfId="0" applyFont="1" applyBorder="1" applyAlignment="1">
      <alignment horizontal="left" vertical="center" wrapText="1"/>
    </xf>
    <xf numFmtId="0" fontId="23" fillId="0" borderId="92" xfId="0" applyFont="1" applyBorder="1" applyAlignment="1">
      <alignment horizontal="left" vertical="center"/>
    </xf>
    <xf numFmtId="0" fontId="23" fillId="0" borderId="93" xfId="0" applyFont="1" applyBorder="1" applyAlignment="1">
      <alignment horizontal="left" vertical="center"/>
    </xf>
    <xf numFmtId="0" fontId="23" fillId="0" borderId="17" xfId="0" applyFont="1" applyBorder="1" applyAlignment="1">
      <alignment horizontal="left" vertical="center"/>
    </xf>
    <xf numFmtId="0" fontId="8" fillId="0" borderId="92" xfId="0" applyFont="1" applyBorder="1" applyAlignment="1">
      <alignment horizontal="left" vertical="center"/>
    </xf>
    <xf numFmtId="0" fontId="3" fillId="0" borderId="128" xfId="0" applyFont="1" applyBorder="1" applyAlignment="1">
      <alignment horizontal="left" vertical="center" wrapText="1"/>
    </xf>
    <xf numFmtId="3" fontId="23" fillId="0" borderId="124" xfId="0" applyNumberFormat="1" applyFont="1" applyFill="1" applyBorder="1" applyAlignment="1">
      <alignment horizontal="right" vertical="center" wrapText="1"/>
    </xf>
    <xf numFmtId="3" fontId="23" fillId="0" borderId="115" xfId="0" applyNumberFormat="1" applyFont="1" applyFill="1" applyBorder="1" applyAlignment="1">
      <alignment horizontal="right" vertical="center" wrapText="1"/>
    </xf>
    <xf numFmtId="3" fontId="23" fillId="0" borderId="112" xfId="0" applyNumberFormat="1" applyFont="1" applyFill="1" applyBorder="1" applyAlignment="1">
      <alignment horizontal="right" vertical="center" wrapText="1"/>
    </xf>
    <xf numFmtId="0" fontId="8" fillId="0" borderId="103" xfId="0" applyFont="1" applyBorder="1" applyAlignment="1">
      <alignment horizontal="left" vertical="center"/>
    </xf>
    <xf numFmtId="3" fontId="22" fillId="0" borderId="103" xfId="0" applyNumberFormat="1" applyFont="1" applyFill="1" applyBorder="1" applyAlignment="1">
      <alignment horizontal="right" vertical="center" wrapText="1"/>
    </xf>
    <xf numFmtId="3" fontId="22" fillId="0" borderId="90"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3" fontId="22" fillId="0" borderId="103" xfId="0" applyNumberFormat="1" applyFont="1" applyFill="1" applyBorder="1" applyAlignment="1">
      <alignment horizontal="right" vertical="center"/>
    </xf>
    <xf numFmtId="3" fontId="22" fillId="0" borderId="90" xfId="0" applyNumberFormat="1" applyFont="1" applyFill="1" applyBorder="1" applyAlignment="1">
      <alignment horizontal="right" vertical="center"/>
    </xf>
    <xf numFmtId="3" fontId="22" fillId="0" borderId="104" xfId="0" applyNumberFormat="1" applyFont="1" applyFill="1" applyBorder="1" applyAlignment="1">
      <alignment horizontal="right" vertical="center"/>
    </xf>
    <xf numFmtId="3" fontId="23" fillId="2" borderId="124" xfId="0" applyNumberFormat="1" applyFont="1" applyFill="1" applyBorder="1" applyAlignment="1">
      <alignment horizontal="right" vertical="center" wrapText="1"/>
    </xf>
    <xf numFmtId="3" fontId="23" fillId="2" borderId="115" xfId="0" applyNumberFormat="1" applyFont="1" applyFill="1" applyBorder="1" applyAlignment="1">
      <alignment horizontal="right" vertical="center" wrapText="1"/>
    </xf>
    <xf numFmtId="3" fontId="23" fillId="2" borderId="112" xfId="0" applyNumberFormat="1" applyFont="1" applyFill="1" applyBorder="1" applyAlignment="1">
      <alignment horizontal="right" vertical="center" wrapText="1"/>
    </xf>
    <xf numFmtId="3" fontId="8" fillId="0" borderId="124" xfId="0" applyNumberFormat="1" applyFont="1" applyFill="1" applyBorder="1" applyAlignment="1">
      <alignment horizontal="right" vertical="center"/>
    </xf>
    <xf numFmtId="3" fontId="8" fillId="0" borderId="115" xfId="0" applyNumberFormat="1" applyFont="1" applyFill="1" applyBorder="1" applyAlignment="1">
      <alignment horizontal="right" vertical="center"/>
    </xf>
    <xf numFmtId="3" fontId="8" fillId="0" borderId="112" xfId="0" applyNumberFormat="1" applyFont="1" applyFill="1" applyBorder="1" applyAlignment="1">
      <alignment horizontal="right" vertical="center"/>
    </xf>
    <xf numFmtId="3" fontId="8" fillId="0" borderId="103" xfId="0" applyNumberFormat="1" applyFont="1" applyFill="1" applyBorder="1" applyAlignment="1">
      <alignment horizontal="right" vertical="center" wrapText="1"/>
    </xf>
    <xf numFmtId="3" fontId="8" fillId="0" borderId="90" xfId="0" applyNumberFormat="1" applyFont="1" applyFill="1" applyBorder="1" applyAlignment="1">
      <alignment horizontal="right" vertical="center" wrapText="1"/>
    </xf>
    <xf numFmtId="3" fontId="8" fillId="0" borderId="104" xfId="0" applyNumberFormat="1" applyFont="1" applyFill="1" applyBorder="1" applyAlignment="1">
      <alignment horizontal="right" vertical="center" wrapText="1"/>
    </xf>
    <xf numFmtId="3" fontId="8" fillId="0" borderId="103" xfId="0" applyNumberFormat="1" applyFont="1" applyFill="1" applyBorder="1" applyAlignment="1">
      <alignment horizontal="right" vertical="center"/>
    </xf>
    <xf numFmtId="3" fontId="8" fillId="0" borderId="90" xfId="0" applyNumberFormat="1" applyFont="1" applyFill="1" applyBorder="1" applyAlignment="1">
      <alignment horizontal="right" vertical="center"/>
    </xf>
    <xf numFmtId="3" fontId="8" fillId="0" borderId="104" xfId="0" applyNumberFormat="1" applyFont="1" applyFill="1" applyBorder="1" applyAlignment="1">
      <alignment horizontal="right" vertical="center"/>
    </xf>
    <xf numFmtId="3" fontId="8" fillId="0" borderId="124" xfId="0" applyNumberFormat="1" applyFont="1" applyFill="1" applyBorder="1" applyAlignment="1">
      <alignment horizontal="right" vertical="center" wrapText="1"/>
    </xf>
    <xf numFmtId="3" fontId="8" fillId="0" borderId="115" xfId="0" applyNumberFormat="1" applyFont="1" applyFill="1" applyBorder="1" applyAlignment="1">
      <alignment horizontal="right" vertical="center" wrapText="1"/>
    </xf>
    <xf numFmtId="3" fontId="8" fillId="0" borderId="112" xfId="0" applyNumberFormat="1" applyFont="1" applyFill="1" applyBorder="1" applyAlignment="1">
      <alignment horizontal="right" vertical="center" wrapText="1"/>
    </xf>
    <xf numFmtId="3" fontId="8" fillId="2" borderId="103" xfId="0" applyNumberFormat="1" applyFont="1" applyFill="1" applyBorder="1" applyAlignment="1">
      <alignment horizontal="right" vertical="center"/>
    </xf>
    <xf numFmtId="3" fontId="8" fillId="2" borderId="90" xfId="0" applyNumberFormat="1" applyFont="1" applyFill="1" applyBorder="1" applyAlignment="1">
      <alignment horizontal="right" vertical="center"/>
    </xf>
    <xf numFmtId="3" fontId="8" fillId="2" borderId="104" xfId="0" applyNumberFormat="1" applyFont="1" applyFill="1" applyBorder="1" applyAlignment="1">
      <alignment horizontal="right" vertical="center"/>
    </xf>
    <xf numFmtId="3" fontId="8" fillId="2" borderId="124" xfId="0" applyNumberFormat="1" applyFont="1" applyFill="1" applyBorder="1" applyAlignment="1">
      <alignment horizontal="right" vertical="center"/>
    </xf>
    <xf numFmtId="3" fontId="8" fillId="2" borderId="115" xfId="0" applyNumberFormat="1" applyFont="1" applyFill="1" applyBorder="1" applyAlignment="1">
      <alignment horizontal="right" vertical="center"/>
    </xf>
    <xf numFmtId="3" fontId="8" fillId="2" borderId="112" xfId="0" applyNumberFormat="1" applyFont="1" applyFill="1" applyBorder="1" applyAlignment="1">
      <alignment horizontal="right" vertical="center"/>
    </xf>
    <xf numFmtId="3" fontId="8" fillId="2" borderId="123" xfId="0" applyNumberFormat="1" applyFont="1" applyFill="1" applyBorder="1" applyAlignment="1">
      <alignment horizontal="right" vertical="center" wrapText="1"/>
    </xf>
    <xf numFmtId="3" fontId="8" fillId="2" borderId="137" xfId="0" applyNumberFormat="1" applyFont="1" applyFill="1" applyBorder="1" applyAlignment="1">
      <alignment horizontal="right" vertical="center" wrapText="1"/>
    </xf>
    <xf numFmtId="3" fontId="8" fillId="2" borderId="109" xfId="0" applyNumberFormat="1" applyFont="1" applyFill="1" applyBorder="1" applyAlignment="1">
      <alignment horizontal="right" vertical="center" wrapText="1"/>
    </xf>
    <xf numFmtId="0" fontId="22" fillId="0" borderId="37" xfId="0" applyFont="1" applyBorder="1" applyAlignment="1">
      <alignment horizontal="left"/>
    </xf>
    <xf numFmtId="0" fontId="23" fillId="0" borderId="126" xfId="0" applyFont="1" applyBorder="1" applyAlignment="1">
      <alignment horizontal="left"/>
    </xf>
    <xf numFmtId="0" fontId="23" fillId="0" borderId="138" xfId="0" applyFont="1" applyBorder="1" applyAlignment="1">
      <alignment horizontal="left"/>
    </xf>
    <xf numFmtId="0" fontId="23" fillId="0" borderId="129" xfId="0" applyFont="1" applyBorder="1" applyAlignment="1">
      <alignment horizontal="left"/>
    </xf>
    <xf numFmtId="0" fontId="23" fillId="0" borderId="105" xfId="0" applyFont="1" applyBorder="1" applyAlignment="1">
      <alignment horizontal="center"/>
    </xf>
    <xf numFmtId="0" fontId="23" fillId="0" borderId="138" xfId="0" applyFont="1" applyBorder="1" applyAlignment="1">
      <alignment horizontal="center"/>
    </xf>
    <xf numFmtId="3" fontId="23" fillId="0" borderId="138" xfId="0" applyNumberFormat="1" applyFont="1" applyBorder="1" applyAlignment="1">
      <alignment horizontal="center"/>
    </xf>
    <xf numFmtId="3" fontId="23" fillId="0" borderId="129" xfId="0" applyNumberFormat="1" applyFont="1" applyBorder="1" applyAlignment="1">
      <alignment horizontal="center"/>
    </xf>
    <xf numFmtId="0" fontId="3" fillId="0" borderId="124" xfId="0" applyFont="1" applyBorder="1" applyAlignment="1">
      <alignment horizontal="left" vertical="center" wrapText="1"/>
    </xf>
    <xf numFmtId="0" fontId="8" fillId="0" borderId="123" xfId="0" applyFont="1" applyBorder="1" applyAlignment="1">
      <alignment horizontal="left" vertical="center" wrapText="1"/>
    </xf>
    <xf numFmtId="0" fontId="22" fillId="0" borderId="133" xfId="0" applyFont="1" applyBorder="1" applyAlignment="1">
      <alignment horizontal="left"/>
    </xf>
    <xf numFmtId="0" fontId="22" fillId="0" borderId="139" xfId="0" applyFont="1" applyBorder="1" applyAlignment="1">
      <alignment horizontal="left"/>
    </xf>
    <xf numFmtId="0" fontId="22" fillId="0" borderId="125" xfId="0" applyFont="1" applyBorder="1" applyAlignment="1">
      <alignment horizontal="left"/>
    </xf>
    <xf numFmtId="0" fontId="23" fillId="0" borderId="68" xfId="0" applyFont="1" applyBorder="1" applyAlignment="1">
      <alignment horizontal="left"/>
    </xf>
    <xf numFmtId="0" fontId="23" fillId="0" borderId="69" xfId="0" applyFont="1" applyBorder="1" applyAlignment="1">
      <alignment horizontal="left"/>
    </xf>
    <xf numFmtId="0" fontId="23" fillId="0" borderId="58" xfId="0" applyFont="1" applyBorder="1" applyAlignment="1">
      <alignment horizontal="left"/>
    </xf>
    <xf numFmtId="0" fontId="23" fillId="0" borderId="107" xfId="0" applyFont="1" applyBorder="1" applyAlignment="1">
      <alignment horizontal="center"/>
    </xf>
    <xf numFmtId="0" fontId="23" fillId="0" borderId="69" xfId="0" applyFont="1" applyBorder="1" applyAlignment="1">
      <alignment horizontal="center"/>
    </xf>
    <xf numFmtId="3" fontId="23" fillId="0" borderId="69" xfId="0" applyNumberFormat="1" applyFont="1" applyBorder="1" applyAlignment="1">
      <alignment horizontal="center"/>
    </xf>
    <xf numFmtId="3" fontId="23" fillId="0" borderId="58" xfId="0" applyNumberFormat="1" applyFont="1" applyBorder="1" applyAlignment="1">
      <alignment horizontal="center"/>
    </xf>
    <xf numFmtId="0" fontId="23" fillId="0" borderId="66" xfId="0" applyFont="1" applyBorder="1" applyAlignment="1">
      <alignment horizontal="left"/>
    </xf>
    <xf numFmtId="0" fontId="23" fillId="0" borderId="43" xfId="0" applyFont="1" applyBorder="1" applyAlignment="1">
      <alignment horizontal="left"/>
    </xf>
    <xf numFmtId="0" fontId="23" fillId="0" borderId="67" xfId="0" applyFont="1" applyBorder="1" applyAlignment="1">
      <alignment horizontal="left"/>
    </xf>
    <xf numFmtId="0" fontId="23" fillId="0" borderId="91" xfId="0" applyFont="1" applyBorder="1" applyAlignment="1">
      <alignment horizontal="center"/>
    </xf>
    <xf numFmtId="0" fontId="23" fillId="0" borderId="43" xfId="0" applyFont="1" applyBorder="1" applyAlignment="1">
      <alignment horizontal="center"/>
    </xf>
    <xf numFmtId="3" fontId="23" fillId="0" borderId="43" xfId="0" applyNumberFormat="1" applyFont="1" applyBorder="1" applyAlignment="1">
      <alignment horizontal="center"/>
    </xf>
    <xf numFmtId="3" fontId="23" fillId="0" borderId="67" xfId="0" applyNumberFormat="1" applyFont="1" applyBorder="1" applyAlignment="1">
      <alignment horizontal="center"/>
    </xf>
    <xf numFmtId="0" fontId="22" fillId="0" borderId="133" xfId="0" applyFont="1" applyBorder="1" applyAlignment="1">
      <alignment horizontal="left" vertical="center" wrapText="1"/>
    </xf>
    <xf numFmtId="0" fontId="22" fillId="0" borderId="139" xfId="0" applyFont="1" applyBorder="1" applyAlignment="1">
      <alignment horizontal="left" vertical="center" wrapText="1"/>
    </xf>
    <xf numFmtId="0" fontId="22" fillId="0" borderId="125" xfId="0" applyFont="1" applyBorder="1" applyAlignment="1">
      <alignment horizontal="left" vertical="center" wrapText="1"/>
    </xf>
    <xf numFmtId="0" fontId="23" fillId="2" borderId="135" xfId="0" applyFont="1" applyFill="1" applyBorder="1" applyAlignment="1">
      <alignment horizontal="center" vertical="center"/>
    </xf>
    <xf numFmtId="0" fontId="23" fillId="2" borderId="139" xfId="0" applyFont="1" applyFill="1" applyBorder="1" applyAlignment="1">
      <alignment horizontal="center" vertical="center"/>
    </xf>
    <xf numFmtId="0" fontId="23" fillId="2" borderId="134" xfId="0" applyFont="1" applyFill="1" applyBorder="1" applyAlignment="1">
      <alignment horizontal="center" vertical="center"/>
    </xf>
    <xf numFmtId="0" fontId="23" fillId="2" borderId="93" xfId="0" applyFont="1" applyFill="1" applyBorder="1" applyAlignment="1">
      <alignment horizontal="center" vertical="center"/>
    </xf>
    <xf numFmtId="0" fontId="23" fillId="0" borderId="74" xfId="0" applyFont="1" applyBorder="1" applyAlignment="1">
      <alignment horizontal="left"/>
    </xf>
    <xf numFmtId="0" fontId="23" fillId="0" borderId="75" xfId="0" applyFont="1" applyBorder="1" applyAlignment="1">
      <alignment horizontal="left"/>
    </xf>
    <xf numFmtId="0" fontId="23" fillId="0" borderId="76" xfId="0" applyFont="1" applyBorder="1" applyAlignment="1">
      <alignment horizontal="left"/>
    </xf>
    <xf numFmtId="0" fontId="23" fillId="0" borderId="111" xfId="0" applyFont="1" applyBorder="1" applyAlignment="1">
      <alignment horizontal="center"/>
    </xf>
    <xf numFmtId="0" fontId="23" fillId="0" borderId="75" xfId="0" applyFont="1" applyBorder="1" applyAlignment="1">
      <alignment horizontal="center"/>
    </xf>
    <xf numFmtId="3" fontId="23" fillId="0" borderId="75" xfId="0" applyNumberFormat="1" applyFont="1" applyBorder="1" applyAlignment="1">
      <alignment horizontal="center"/>
    </xf>
    <xf numFmtId="3" fontId="23" fillId="0" borderId="76" xfId="0" applyNumberFormat="1" applyFont="1" applyBorder="1" applyAlignment="1">
      <alignment horizontal="center"/>
    </xf>
    <xf numFmtId="0" fontId="8" fillId="0" borderId="37" xfId="0" applyFont="1" applyBorder="1" applyAlignment="1">
      <alignment horizontal="left" vertical="center" wrapText="1"/>
    </xf>
    <xf numFmtId="0" fontId="23" fillId="0" borderId="37" xfId="0" applyFont="1" applyBorder="1" applyAlignment="1">
      <alignment horizontal="left" vertical="center" wrapText="1"/>
    </xf>
    <xf numFmtId="0" fontId="23" fillId="0" borderId="103" xfId="0" applyFont="1" applyBorder="1" applyAlignment="1">
      <alignment horizontal="right" vertical="center"/>
    </xf>
    <xf numFmtId="0" fontId="23" fillId="0" borderId="90" xfId="0" applyFont="1" applyBorder="1" applyAlignment="1">
      <alignment horizontal="right" vertical="center"/>
    </xf>
    <xf numFmtId="3" fontId="23" fillId="0" borderId="91" xfId="0" applyNumberFormat="1" applyFont="1" applyBorder="1" applyAlignment="1">
      <alignment horizontal="right" vertical="center"/>
    </xf>
    <xf numFmtId="0" fontId="23" fillId="0" borderId="124" xfId="0" applyFont="1" applyBorder="1" applyAlignment="1">
      <alignment horizontal="right" vertical="center"/>
    </xf>
    <xf numFmtId="0" fontId="23" fillId="0" borderId="115" xfId="0" applyFont="1" applyBorder="1" applyAlignment="1">
      <alignment horizontal="right" vertical="center"/>
    </xf>
    <xf numFmtId="3" fontId="23" fillId="0" borderId="113" xfId="0" applyNumberFormat="1" applyFont="1" applyBorder="1" applyAlignment="1">
      <alignment horizontal="right" vertical="center"/>
    </xf>
    <xf numFmtId="3" fontId="23" fillId="0" borderId="114" xfId="0" applyNumberFormat="1" applyFont="1" applyBorder="1" applyAlignment="1">
      <alignment horizontal="right" vertical="center"/>
    </xf>
    <xf numFmtId="3" fontId="23" fillId="0" borderId="77" xfId="0" applyNumberFormat="1" applyFont="1" applyBorder="1" applyAlignment="1">
      <alignment horizontal="right" vertical="center"/>
    </xf>
    <xf numFmtId="3" fontId="23" fillId="0" borderId="0" xfId="0" applyNumberFormat="1" applyFont="1" applyAlignment="1">
      <alignment horizontal="right" vertical="center"/>
    </xf>
    <xf numFmtId="3" fontId="23" fillId="0" borderId="79" xfId="0" applyNumberFormat="1" applyFont="1" applyBorder="1" applyAlignment="1">
      <alignment horizontal="right" vertical="center"/>
    </xf>
    <xf numFmtId="0" fontId="23" fillId="2" borderId="123" xfId="0" applyFont="1" applyFill="1" applyBorder="1" applyAlignment="1">
      <alignment horizontal="center" vertical="center"/>
    </xf>
    <xf numFmtId="0" fontId="23" fillId="2" borderId="137" xfId="0" applyFont="1" applyFill="1" applyBorder="1" applyAlignment="1">
      <alignment horizontal="center" vertical="center"/>
    </xf>
    <xf numFmtId="3" fontId="22" fillId="2" borderId="110" xfId="0" applyNumberFormat="1" applyFont="1" applyFill="1" applyBorder="1" applyAlignment="1">
      <alignment horizontal="right" vertical="center"/>
    </xf>
    <xf numFmtId="3" fontId="22" fillId="2" borderId="111" xfId="0" applyNumberFormat="1" applyFont="1" applyFill="1" applyBorder="1" applyAlignment="1">
      <alignment horizontal="right" vertical="center"/>
    </xf>
    <xf numFmtId="0" fontId="8" fillId="0" borderId="131" xfId="0" applyFont="1" applyBorder="1" applyAlignment="1">
      <alignment horizontal="left" vertical="center"/>
    </xf>
    <xf numFmtId="0" fontId="23" fillId="0" borderId="131" xfId="0" applyFont="1" applyBorder="1" applyAlignment="1">
      <alignment horizontal="left" vertical="center"/>
    </xf>
    <xf numFmtId="3" fontId="22" fillId="2" borderId="123" xfId="0" applyNumberFormat="1" applyFont="1" applyFill="1" applyBorder="1" applyAlignment="1">
      <alignment horizontal="center" vertical="center"/>
    </xf>
    <xf numFmtId="3" fontId="22" fillId="2" borderId="137" xfId="0" applyNumberFormat="1" applyFont="1" applyFill="1" applyBorder="1" applyAlignment="1">
      <alignment horizontal="center" vertical="center"/>
    </xf>
    <xf numFmtId="3" fontId="22" fillId="2" borderId="109" xfId="0" applyNumberFormat="1" applyFont="1" applyFill="1" applyBorder="1" applyAlignment="1">
      <alignment horizontal="center" vertical="center"/>
    </xf>
    <xf numFmtId="0" fontId="0" fillId="0" borderId="137" xfId="0" applyBorder="1"/>
    <xf numFmtId="0" fontId="0" fillId="0" borderId="109" xfId="0" applyBorder="1"/>
    <xf numFmtId="0" fontId="8" fillId="0" borderId="130" xfId="0" applyFont="1" applyBorder="1" applyAlignment="1">
      <alignment horizontal="left" vertical="center"/>
    </xf>
    <xf numFmtId="0" fontId="8" fillId="0" borderId="132" xfId="0" applyFont="1" applyBorder="1" applyAlignment="1">
      <alignment horizontal="left" vertical="center" wrapText="1"/>
    </xf>
    <xf numFmtId="0" fontId="8" fillId="0" borderId="130" xfId="0" applyFont="1" applyBorder="1" applyAlignment="1">
      <alignment horizontal="left" vertical="center" wrapText="1"/>
    </xf>
    <xf numFmtId="3" fontId="23" fillId="0" borderId="96" xfId="0" applyNumberFormat="1" applyFont="1" applyBorder="1" applyAlignment="1">
      <alignment horizontal="right" vertical="center"/>
    </xf>
    <xf numFmtId="0" fontId="8" fillId="0" borderId="103" xfId="0" applyFont="1" applyBorder="1" applyAlignment="1">
      <alignment horizontal="left" vertical="center" wrapText="1"/>
    </xf>
    <xf numFmtId="0" fontId="8" fillId="0" borderId="124" xfId="0" applyFont="1" applyBorder="1" applyAlignment="1">
      <alignment horizontal="left" vertical="center" wrapText="1"/>
    </xf>
    <xf numFmtId="0" fontId="9" fillId="0" borderId="0" xfId="0" applyFont="1" applyAlignment="1">
      <alignment horizontal="left"/>
    </xf>
    <xf numFmtId="3" fontId="23" fillId="0" borderId="13" xfId="0" applyNumberFormat="1" applyFont="1" applyBorder="1" applyAlignment="1">
      <alignment horizontal="right" vertical="center"/>
    </xf>
    <xf numFmtId="0" fontId="8" fillId="0" borderId="100" xfId="0" applyFont="1" applyBorder="1" applyAlignment="1">
      <alignment horizontal="left" vertical="center" wrapText="1"/>
    </xf>
    <xf numFmtId="0" fontId="23" fillId="0" borderId="13" xfId="0" applyFont="1" applyBorder="1" applyAlignment="1">
      <alignment horizontal="center" vertical="center"/>
    </xf>
    <xf numFmtId="0" fontId="23" fillId="0" borderId="131" xfId="0" applyFont="1" applyBorder="1" applyAlignment="1">
      <alignment horizontal="center" vertical="center"/>
    </xf>
    <xf numFmtId="3" fontId="4" fillId="0" borderId="103" xfId="0" applyNumberFormat="1" applyFont="1" applyBorder="1" applyAlignment="1">
      <alignment horizontal="right" vertical="center" wrapText="1"/>
    </xf>
    <xf numFmtId="3" fontId="4" fillId="0" borderId="90" xfId="0" applyNumberFormat="1" applyFont="1" applyBorder="1" applyAlignment="1">
      <alignment horizontal="right" vertical="center" wrapText="1"/>
    </xf>
    <xf numFmtId="3" fontId="4" fillId="0" borderId="104" xfId="0" applyNumberFormat="1" applyFont="1" applyBorder="1" applyAlignment="1">
      <alignment horizontal="right" vertical="center" wrapText="1"/>
    </xf>
    <xf numFmtId="3" fontId="22" fillId="0" borderId="94" xfId="0" applyNumberFormat="1" applyFont="1" applyBorder="1" applyAlignment="1">
      <alignment horizontal="right" vertical="center" wrapText="1"/>
    </xf>
    <xf numFmtId="3" fontId="22" fillId="0" borderId="95" xfId="0" applyNumberFormat="1" applyFont="1" applyBorder="1" applyAlignment="1">
      <alignment horizontal="right" vertical="center" wrapText="1"/>
    </xf>
    <xf numFmtId="3" fontId="22" fillId="0" borderId="96" xfId="0" applyNumberFormat="1" applyFont="1" applyBorder="1" applyAlignment="1">
      <alignment horizontal="right" vertical="center" wrapText="1"/>
    </xf>
    <xf numFmtId="3" fontId="23" fillId="0" borderId="130" xfId="0" applyNumberFormat="1" applyFont="1" applyBorder="1" applyAlignment="1">
      <alignment horizontal="right" vertical="center" wrapText="1"/>
    </xf>
    <xf numFmtId="3" fontId="22" fillId="2" borderId="123" xfId="0" applyNumberFormat="1" applyFont="1" applyFill="1" applyBorder="1" applyAlignment="1">
      <alignment horizontal="right" vertical="center" wrapText="1"/>
    </xf>
    <xf numFmtId="3" fontId="22" fillId="2" borderId="137" xfId="0" applyNumberFormat="1" applyFont="1" applyFill="1" applyBorder="1" applyAlignment="1">
      <alignment horizontal="right" vertical="center" wrapText="1"/>
    </xf>
    <xf numFmtId="3" fontId="22" fillId="2" borderId="109" xfId="0" applyNumberFormat="1" applyFont="1" applyFill="1" applyBorder="1" applyAlignment="1">
      <alignment horizontal="right" vertical="center" wrapText="1"/>
    </xf>
    <xf numFmtId="3" fontId="23" fillId="2" borderId="127" xfId="0" applyNumberFormat="1" applyFont="1" applyFill="1" applyBorder="1" applyAlignment="1">
      <alignment horizontal="right" vertical="center"/>
    </xf>
    <xf numFmtId="3" fontId="23" fillId="0" borderId="141" xfId="0" applyNumberFormat="1" applyFont="1" applyBorder="1" applyAlignment="1">
      <alignment horizontal="center"/>
    </xf>
    <xf numFmtId="3" fontId="23" fillId="0" borderId="70" xfId="0" applyNumberFormat="1" applyFont="1" applyBorder="1" applyAlignment="1">
      <alignment horizontal="center"/>
    </xf>
    <xf numFmtId="3" fontId="23" fillId="0" borderId="102" xfId="0" applyNumberFormat="1" applyFont="1" applyBorder="1" applyAlignment="1">
      <alignment horizontal="center"/>
    </xf>
    <xf numFmtId="0" fontId="23" fillId="0" borderId="140" xfId="0" applyFont="1" applyBorder="1" applyAlignment="1">
      <alignment horizontal="left" vertical="center" wrapText="1"/>
    </xf>
    <xf numFmtId="3" fontId="23" fillId="0" borderId="140" xfId="0" applyNumberFormat="1" applyFont="1" applyBorder="1" applyAlignment="1">
      <alignment horizontal="center"/>
    </xf>
    <xf numFmtId="3" fontId="23" fillId="0" borderId="119" xfId="0" applyNumberFormat="1" applyFont="1" applyBorder="1" applyAlignment="1">
      <alignment horizontal="center"/>
    </xf>
    <xf numFmtId="3" fontId="23" fillId="0" borderId="142" xfId="0" applyNumberFormat="1" applyFont="1" applyBorder="1" applyAlignment="1">
      <alignment horizontal="center"/>
    </xf>
    <xf numFmtId="3" fontId="23" fillId="0" borderId="127" xfId="0" applyNumberFormat="1" applyFont="1" applyBorder="1" applyAlignment="1">
      <alignment horizontal="center"/>
    </xf>
    <xf numFmtId="3" fontId="23" fillId="0" borderId="74" xfId="0" applyNumberFormat="1" applyFont="1" applyBorder="1" applyAlignment="1">
      <alignment horizontal="center"/>
    </xf>
    <xf numFmtId="3" fontId="23" fillId="0" borderId="109" xfId="0" applyNumberFormat="1" applyFont="1" applyBorder="1" applyAlignment="1">
      <alignment horizont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17" xfId="0" applyFont="1" applyBorder="1" applyAlignment="1">
      <alignment horizontal="left" vertical="center"/>
    </xf>
    <xf numFmtId="0" fontId="23" fillId="0" borderId="124" xfId="0" applyFont="1" applyBorder="1" applyAlignment="1">
      <alignment horizontal="left" vertical="center"/>
    </xf>
    <xf numFmtId="0" fontId="23" fillId="0" borderId="115" xfId="0" applyFont="1" applyBorder="1" applyAlignment="1">
      <alignment horizontal="left" vertical="center"/>
    </xf>
    <xf numFmtId="0" fontId="23" fillId="0" borderId="112" xfId="0" applyFont="1" applyBorder="1" applyAlignment="1">
      <alignment horizontal="left" vertical="center"/>
    </xf>
    <xf numFmtId="0" fontId="22" fillId="0" borderId="92" xfId="0" applyFont="1" applyBorder="1" applyAlignment="1">
      <alignment horizontal="center"/>
    </xf>
    <xf numFmtId="0" fontId="22" fillId="0" borderId="93" xfId="0" applyFont="1" applyBorder="1" applyAlignment="1">
      <alignment horizontal="center"/>
    </xf>
    <xf numFmtId="0" fontId="22" fillId="0" borderId="17" xfId="0" applyFont="1" applyBorder="1" applyAlignment="1">
      <alignment horizontal="center"/>
    </xf>
    <xf numFmtId="0" fontId="22" fillId="0" borderId="92" xfId="0" applyFont="1" applyBorder="1" applyAlignment="1">
      <alignment horizontal="left"/>
    </xf>
    <xf numFmtId="0" fontId="22" fillId="0" borderId="93" xfId="0" applyFont="1" applyBorder="1" applyAlignment="1">
      <alignment horizontal="left"/>
    </xf>
    <xf numFmtId="0" fontId="22" fillId="0" borderId="17" xfId="0" applyFont="1" applyBorder="1" applyAlignment="1">
      <alignment horizontal="left"/>
    </xf>
    <xf numFmtId="3" fontId="23" fillId="0" borderId="37" xfId="0" applyNumberFormat="1" applyFont="1" applyBorder="1" applyAlignment="1">
      <alignment horizontal="right" vertical="center"/>
    </xf>
    <xf numFmtId="0" fontId="23" fillId="0" borderId="103" xfId="0" applyFont="1" applyBorder="1" applyAlignment="1">
      <alignment horizontal="left"/>
    </xf>
    <xf numFmtId="0" fontId="23" fillId="0" borderId="90" xfId="0" applyFont="1" applyBorder="1" applyAlignment="1">
      <alignment horizontal="left"/>
    </xf>
    <xf numFmtId="0" fontId="23" fillId="0" borderId="104" xfId="0" applyFont="1" applyBorder="1" applyAlignment="1">
      <alignment horizontal="left"/>
    </xf>
    <xf numFmtId="0" fontId="22" fillId="0" borderId="123" xfId="0" applyFont="1" applyBorder="1" applyAlignment="1">
      <alignment horizontal="left"/>
    </xf>
    <xf numFmtId="0" fontId="22" fillId="0" borderId="137" xfId="0" applyFont="1" applyBorder="1" applyAlignment="1">
      <alignment horizontal="left"/>
    </xf>
    <xf numFmtId="0" fontId="22" fillId="0" borderId="109" xfId="0" applyFont="1" applyBorder="1" applyAlignment="1">
      <alignment horizontal="left"/>
    </xf>
    <xf numFmtId="0" fontId="4" fillId="0" borderId="103" xfId="0" applyFont="1" applyBorder="1" applyAlignment="1">
      <alignment horizontal="left"/>
    </xf>
    <xf numFmtId="0" fontId="23" fillId="0" borderId="124" xfId="0" applyFont="1" applyBorder="1" applyAlignment="1">
      <alignment horizontal="left"/>
    </xf>
    <xf numFmtId="0" fontId="23" fillId="0" borderId="115" xfId="0" applyFont="1" applyBorder="1" applyAlignment="1">
      <alignment horizontal="left"/>
    </xf>
    <xf numFmtId="0" fontId="23" fillId="0" borderId="112" xfId="0" applyFont="1" applyBorder="1" applyAlignment="1">
      <alignment horizontal="left"/>
    </xf>
    <xf numFmtId="3" fontId="23" fillId="0" borderId="135" xfId="0" applyNumberFormat="1" applyFont="1" applyBorder="1" applyAlignment="1">
      <alignment horizontal="right" vertical="center"/>
    </xf>
    <xf numFmtId="3" fontId="23" fillId="0" borderId="134" xfId="0" applyNumberFormat="1" applyFont="1" applyBorder="1" applyAlignment="1">
      <alignment horizontal="right" vertical="center"/>
    </xf>
    <xf numFmtId="0" fontId="23" fillId="0" borderId="123" xfId="0" applyFont="1" applyBorder="1" applyAlignment="1">
      <alignment horizontal="left" vertical="center" wrapText="1"/>
    </xf>
    <xf numFmtId="3" fontId="22" fillId="0" borderId="111" xfId="0" applyNumberFormat="1" applyFont="1" applyBorder="1" applyAlignment="1">
      <alignment horizontal="right" vertical="center"/>
    </xf>
    <xf numFmtId="3" fontId="22" fillId="0" borderId="110" xfId="0" applyNumberFormat="1" applyFont="1" applyBorder="1" applyAlignment="1">
      <alignment horizontal="right" vertical="center"/>
    </xf>
    <xf numFmtId="0" fontId="22" fillId="0" borderId="66" xfId="0" applyFont="1" applyBorder="1" applyAlignment="1">
      <alignment horizontal="left" vertical="center" wrapText="1"/>
    </xf>
    <xf numFmtId="0" fontId="22" fillId="0" borderId="43" xfId="0" applyFont="1" applyBorder="1" applyAlignment="1">
      <alignment horizontal="left" vertical="center" wrapText="1"/>
    </xf>
    <xf numFmtId="0" fontId="22" fillId="0" borderId="89" xfId="0" applyFont="1" applyBorder="1" applyAlignment="1">
      <alignment horizontal="left" vertical="center" wrapText="1"/>
    </xf>
    <xf numFmtId="3" fontId="22" fillId="2" borderId="66" xfId="0" applyNumberFormat="1" applyFont="1" applyFill="1" applyBorder="1" applyAlignment="1">
      <alignment horizontal="right" vertical="center"/>
    </xf>
    <xf numFmtId="3" fontId="22" fillId="2" borderId="43" xfId="0" applyNumberFormat="1" applyFont="1" applyFill="1" applyBorder="1" applyAlignment="1">
      <alignment horizontal="right" vertical="center"/>
    </xf>
    <xf numFmtId="3" fontId="22" fillId="2" borderId="67" xfId="0" applyNumberFormat="1" applyFont="1" applyFill="1" applyBorder="1" applyAlignment="1">
      <alignment horizontal="right" vertical="center"/>
    </xf>
    <xf numFmtId="3" fontId="22" fillId="2" borderId="91" xfId="0" applyNumberFormat="1" applyFont="1" applyFill="1" applyBorder="1" applyAlignment="1">
      <alignment horizontal="right" vertical="center"/>
    </xf>
    <xf numFmtId="0" fontId="8" fillId="0" borderId="66" xfId="0" applyFont="1" applyBorder="1" applyAlignment="1">
      <alignment horizontal="left" vertical="center" wrapText="1"/>
    </xf>
    <xf numFmtId="0" fontId="23" fillId="0" borderId="43" xfId="0" applyFont="1" applyBorder="1" applyAlignment="1">
      <alignment horizontal="left" vertical="center" wrapText="1"/>
    </xf>
    <xf numFmtId="0" fontId="23" fillId="0" borderId="89" xfId="0" applyFont="1" applyBorder="1" applyAlignment="1">
      <alignment horizontal="left" vertical="center" wrapText="1"/>
    </xf>
    <xf numFmtId="3" fontId="23" fillId="0" borderId="67" xfId="0" applyNumberFormat="1" applyFont="1" applyBorder="1" applyAlignment="1">
      <alignment horizontal="right" vertical="center"/>
    </xf>
    <xf numFmtId="3" fontId="85" fillId="0" borderId="91" xfId="0" applyNumberFormat="1" applyFont="1" applyBorder="1" applyAlignment="1">
      <alignment horizontal="right" vertical="center"/>
    </xf>
    <xf numFmtId="3" fontId="85" fillId="0" borderId="43" xfId="0" applyNumberFormat="1" applyFont="1" applyBorder="1" applyAlignment="1">
      <alignment horizontal="right" vertical="center"/>
    </xf>
    <xf numFmtId="3" fontId="85" fillId="0" borderId="67" xfId="0" applyNumberFormat="1" applyFont="1" applyBorder="1" applyAlignment="1">
      <alignment horizontal="right" vertical="center"/>
    </xf>
    <xf numFmtId="0" fontId="22" fillId="0" borderId="63" xfId="0" applyFont="1" applyBorder="1" applyAlignment="1">
      <alignment horizontal="left" vertical="center" wrapText="1"/>
    </xf>
    <xf numFmtId="0" fontId="22" fillId="0" borderId="64" xfId="0" applyFont="1" applyBorder="1" applyAlignment="1">
      <alignment horizontal="left" vertical="center" wrapText="1"/>
    </xf>
    <xf numFmtId="0" fontId="22" fillId="0" borderId="113" xfId="0" applyFont="1" applyBorder="1" applyAlignment="1">
      <alignment horizontal="left" vertical="center" wrapText="1"/>
    </xf>
    <xf numFmtId="3" fontId="22" fillId="2" borderId="63" xfId="0" applyNumberFormat="1" applyFont="1" applyFill="1" applyBorder="1" applyAlignment="1">
      <alignment horizontal="right" vertical="center"/>
    </xf>
    <xf numFmtId="3" fontId="22" fillId="2" borderId="64" xfId="0" applyNumberFormat="1" applyFont="1" applyFill="1" applyBorder="1" applyAlignment="1">
      <alignment horizontal="right" vertical="center"/>
    </xf>
    <xf numFmtId="3" fontId="22" fillId="2" borderId="65" xfId="0" applyNumberFormat="1" applyFont="1" applyFill="1" applyBorder="1" applyAlignment="1">
      <alignment horizontal="right" vertical="center"/>
    </xf>
    <xf numFmtId="3" fontId="22" fillId="2" borderId="114" xfId="0" applyNumberFormat="1" applyFont="1" applyFill="1" applyBorder="1" applyAlignment="1">
      <alignment horizontal="right" vertical="center"/>
    </xf>
    <xf numFmtId="3" fontId="22" fillId="0" borderId="130" xfId="0" applyNumberFormat="1" applyFont="1" applyBorder="1" applyAlignment="1">
      <alignment horizontal="right" vertical="center"/>
    </xf>
    <xf numFmtId="0" fontId="3" fillId="0" borderId="74" xfId="0" applyFont="1" applyBorder="1" applyAlignment="1">
      <alignment horizontal="left" vertical="center" wrapText="1"/>
    </xf>
    <xf numFmtId="0" fontId="23" fillId="0" borderId="75" xfId="0" applyFont="1" applyBorder="1" applyAlignment="1">
      <alignment horizontal="left" vertical="center" wrapText="1"/>
    </xf>
    <xf numFmtId="0" fontId="23" fillId="0" borderId="110" xfId="0" applyFont="1" applyBorder="1" applyAlignment="1">
      <alignment horizontal="left" vertical="center" wrapText="1"/>
    </xf>
    <xf numFmtId="3" fontId="23" fillId="0" borderId="74" xfId="0" applyNumberFormat="1" applyFont="1" applyBorder="1" applyAlignment="1">
      <alignment horizontal="right" vertical="center"/>
    </xf>
    <xf numFmtId="3" fontId="23" fillId="0" borderId="76" xfId="0" applyNumberFormat="1" applyFont="1" applyBorder="1" applyAlignment="1">
      <alignment horizontal="right" vertical="center"/>
    </xf>
    <xf numFmtId="3" fontId="85" fillId="0" borderId="111" xfId="0" applyNumberFormat="1" applyFont="1" applyBorder="1" applyAlignment="1">
      <alignment horizontal="right" vertical="center"/>
    </xf>
    <xf numFmtId="3" fontId="85" fillId="0" borderId="75" xfId="0" applyNumberFormat="1" applyFont="1" applyBorder="1" applyAlignment="1">
      <alignment horizontal="right" vertical="center"/>
    </xf>
    <xf numFmtId="3" fontId="85" fillId="0" borderId="76" xfId="0" applyNumberFormat="1" applyFont="1" applyBorder="1" applyAlignment="1">
      <alignment horizontal="right" vertical="center"/>
    </xf>
    <xf numFmtId="0" fontId="22" fillId="0" borderId="0" xfId="0" applyFont="1" applyAlignment="1">
      <alignment horizontal="left"/>
    </xf>
    <xf numFmtId="0" fontId="22" fillId="0" borderId="0" xfId="0" applyFont="1" applyAlignment="1">
      <alignment horizontal="center" wrapText="1"/>
    </xf>
    <xf numFmtId="3" fontId="22" fillId="0" borderId="132" xfId="0" applyNumberFormat="1" applyFont="1" applyBorder="1" applyAlignment="1">
      <alignment horizontal="right" vertical="center"/>
    </xf>
    <xf numFmtId="0" fontId="4" fillId="0" borderId="131" xfId="0" applyFont="1" applyBorder="1" applyAlignment="1">
      <alignment horizontal="left" vertical="center" wrapText="1"/>
    </xf>
    <xf numFmtId="0" fontId="23" fillId="0" borderId="132" xfId="0" applyFont="1" applyBorder="1" applyAlignment="1">
      <alignment horizontal="right" vertical="center"/>
    </xf>
    <xf numFmtId="0" fontId="23" fillId="0" borderId="130" xfId="0" applyFont="1" applyBorder="1" applyAlignment="1">
      <alignment horizontal="center" vertical="center"/>
    </xf>
    <xf numFmtId="0" fontId="23" fillId="0" borderId="130" xfId="0" applyFont="1" applyBorder="1" applyAlignment="1">
      <alignment horizontal="right" vertical="center"/>
    </xf>
    <xf numFmtId="0" fontId="23" fillId="0" borderId="131" xfId="0" applyFont="1" applyBorder="1" applyAlignment="1">
      <alignment horizontal="right" vertical="center"/>
    </xf>
    <xf numFmtId="0" fontId="5" fillId="0" borderId="124" xfId="0" applyFont="1" applyBorder="1" applyAlignment="1">
      <alignment horizontal="center" vertical="center"/>
    </xf>
    <xf numFmtId="0" fontId="5" fillId="0" borderId="115" xfId="0" applyFont="1" applyBorder="1" applyAlignment="1">
      <alignment horizontal="center" vertical="center"/>
    </xf>
    <xf numFmtId="0" fontId="5" fillId="0" borderId="112" xfId="0" applyFont="1" applyBorder="1" applyAlignment="1">
      <alignment horizontal="center" vertical="center"/>
    </xf>
    <xf numFmtId="0" fontId="5" fillId="0" borderId="132" xfId="0" applyFont="1" applyBorder="1" applyAlignment="1">
      <alignment horizontal="center" vertical="center"/>
    </xf>
    <xf numFmtId="0" fontId="5" fillId="0" borderId="123" xfId="0" applyFont="1" applyBorder="1" applyAlignment="1">
      <alignment horizontal="center" vertical="center"/>
    </xf>
    <xf numFmtId="0" fontId="5" fillId="0" borderId="137" xfId="0" applyFont="1" applyBorder="1" applyAlignment="1">
      <alignment horizontal="center" vertical="center"/>
    </xf>
    <xf numFmtId="0" fontId="5" fillId="0" borderId="109" xfId="0" applyFont="1" applyBorder="1" applyAlignment="1">
      <alignment horizontal="center" vertical="center"/>
    </xf>
    <xf numFmtId="0" fontId="5" fillId="0" borderId="103" xfId="0" applyFont="1" applyBorder="1" applyAlignment="1">
      <alignment horizontal="center" vertical="center"/>
    </xf>
    <xf numFmtId="0" fontId="5" fillId="0" borderId="90" xfId="0" applyFont="1" applyBorder="1" applyAlignment="1">
      <alignment horizontal="center" vertical="center"/>
    </xf>
    <xf numFmtId="0" fontId="5" fillId="0" borderId="104" xfId="0" applyFont="1" applyBorder="1" applyAlignment="1">
      <alignment horizontal="center" vertical="center"/>
    </xf>
    <xf numFmtId="0" fontId="5" fillId="0" borderId="132" xfId="0" applyFont="1" applyBorder="1" applyAlignment="1">
      <alignment horizontal="right" vertical="center"/>
    </xf>
    <xf numFmtId="0" fontId="5" fillId="0" borderId="130" xfId="0" applyFont="1" applyBorder="1" applyAlignment="1">
      <alignment horizontal="right" vertical="center"/>
    </xf>
    <xf numFmtId="0" fontId="89" fillId="0" borderId="99" xfId="0" applyFont="1" applyBorder="1" applyAlignment="1">
      <alignment horizontal="left" vertical="center"/>
    </xf>
    <xf numFmtId="0" fontId="5" fillId="0" borderId="128" xfId="0" applyFont="1" applyBorder="1" applyAlignment="1">
      <alignment horizontal="right" vertical="center"/>
    </xf>
    <xf numFmtId="0" fontId="5" fillId="0" borderId="128" xfId="0" applyFont="1" applyBorder="1" applyAlignment="1">
      <alignment horizontal="center" vertical="center"/>
    </xf>
    <xf numFmtId="0" fontId="8"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center" vertical="center"/>
    </xf>
    <xf numFmtId="0" fontId="23" fillId="0" borderId="95" xfId="0" applyFont="1" applyBorder="1" applyAlignment="1">
      <alignment horizontal="left" vertical="center"/>
    </xf>
    <xf numFmtId="0" fontId="23" fillId="0" borderId="95" xfId="0" applyFont="1" applyBorder="1" applyAlignment="1">
      <alignment horizontal="center" vertical="center"/>
    </xf>
    <xf numFmtId="0" fontId="2" fillId="0" borderId="0" xfId="0" applyFont="1" applyAlignment="1">
      <alignment horizontal="left" vertical="center"/>
    </xf>
    <xf numFmtId="3" fontId="23" fillId="0" borderId="140" xfId="0" applyNumberFormat="1" applyFont="1" applyBorder="1" applyAlignment="1">
      <alignment horizontal="right" vertical="center"/>
    </xf>
    <xf numFmtId="0" fontId="22" fillId="0" borderId="37" xfId="0" applyFont="1" applyBorder="1" applyAlignment="1">
      <alignment horizontal="center"/>
    </xf>
    <xf numFmtId="0" fontId="23" fillId="0" borderId="131" xfId="0" applyFont="1" applyBorder="1" applyAlignment="1">
      <alignment horizontal="center"/>
    </xf>
    <xf numFmtId="0" fontId="8" fillId="0" borderId="63" xfId="0" applyFont="1" applyBorder="1" applyAlignment="1">
      <alignment horizontal="left" vertical="center" wrapText="1"/>
    </xf>
    <xf numFmtId="0" fontId="23" fillId="0" borderId="64" xfId="0" applyFont="1" applyBorder="1" applyAlignment="1">
      <alignment horizontal="left" vertical="center" wrapText="1"/>
    </xf>
    <xf numFmtId="0" fontId="23" fillId="0" borderId="65" xfId="0" applyFont="1" applyBorder="1" applyAlignment="1">
      <alignment horizontal="left" vertical="center" wrapText="1"/>
    </xf>
    <xf numFmtId="3" fontId="22" fillId="0" borderId="96" xfId="0" applyNumberFormat="1" applyFont="1" applyBorder="1" applyAlignment="1">
      <alignment horizontal="right" vertical="center"/>
    </xf>
    <xf numFmtId="0" fontId="23" fillId="0" borderId="67" xfId="0" applyFont="1" applyBorder="1" applyAlignment="1">
      <alignment horizontal="left" vertical="center" wrapText="1"/>
    </xf>
    <xf numFmtId="0" fontId="22" fillId="0" borderId="74" xfId="0" applyFont="1" applyBorder="1" applyAlignment="1">
      <alignment horizontal="left" vertical="center" wrapText="1"/>
    </xf>
    <xf numFmtId="0" fontId="22" fillId="0" borderId="75" xfId="0" applyFont="1" applyBorder="1" applyAlignment="1">
      <alignment horizontal="left" vertical="center" wrapText="1"/>
    </xf>
    <xf numFmtId="0" fontId="22" fillId="0" borderId="76" xfId="0" applyFont="1" applyBorder="1" applyAlignment="1">
      <alignment horizontal="left" vertical="center" wrapText="1"/>
    </xf>
    <xf numFmtId="0" fontId="3" fillId="0" borderId="66" xfId="0" applyFont="1" applyBorder="1" applyAlignment="1">
      <alignment horizontal="left" vertical="center" wrapText="1"/>
    </xf>
    <xf numFmtId="3" fontId="22" fillId="0" borderId="104" xfId="0" applyNumberFormat="1" applyFont="1" applyBorder="1" applyAlignment="1">
      <alignment horizontal="right" vertical="center"/>
    </xf>
    <xf numFmtId="0" fontId="6" fillId="0" borderId="132" xfId="0" applyFont="1" applyFill="1" applyBorder="1" applyAlignment="1">
      <alignment horizontal="left" vertical="center"/>
    </xf>
    <xf numFmtId="0" fontId="23" fillId="0" borderId="132" xfId="0" applyFont="1" applyFill="1" applyBorder="1" applyAlignment="1">
      <alignment horizontal="left" vertical="center"/>
    </xf>
    <xf numFmtId="0" fontId="8" fillId="0" borderId="124" xfId="0" applyFont="1" applyBorder="1" applyAlignment="1">
      <alignment horizontal="left" vertical="center"/>
    </xf>
    <xf numFmtId="0" fontId="14" fillId="0" borderId="0" xfId="0" applyFont="1" applyAlignment="1">
      <alignment horizontal="left" vertical="top" wrapText="1"/>
    </xf>
    <xf numFmtId="0" fontId="8" fillId="0" borderId="123" xfId="0" applyFont="1" applyBorder="1" applyAlignment="1">
      <alignment horizontal="left" vertical="center"/>
    </xf>
    <xf numFmtId="0" fontId="23" fillId="0" borderId="137" xfId="0" applyFont="1" applyBorder="1" applyAlignment="1">
      <alignment horizontal="left" vertical="center"/>
    </xf>
    <xf numFmtId="0" fontId="23" fillId="0" borderId="109" xfId="0" applyFont="1" applyBorder="1" applyAlignment="1">
      <alignment horizontal="left" vertical="center"/>
    </xf>
    <xf numFmtId="0" fontId="8" fillId="0" borderId="74" xfId="0" applyFont="1" applyBorder="1" applyAlignment="1">
      <alignment horizontal="left" vertical="center" wrapText="1"/>
    </xf>
    <xf numFmtId="0" fontId="23" fillId="0" borderId="76" xfId="0" applyFont="1" applyBorder="1" applyAlignment="1">
      <alignment horizontal="left" vertical="center" wrapText="1"/>
    </xf>
    <xf numFmtId="3" fontId="23" fillId="0" borderId="94" xfId="0" applyNumberFormat="1" applyFont="1" applyBorder="1" applyAlignment="1">
      <alignment horizontal="right" vertical="center"/>
    </xf>
    <xf numFmtId="3" fontId="23" fillId="0" borderId="129" xfId="0" applyNumberFormat="1" applyFont="1" applyBorder="1" applyAlignment="1">
      <alignment horizontal="right" vertical="center"/>
    </xf>
    <xf numFmtId="3" fontId="23" fillId="0" borderId="126" xfId="0" applyNumberFormat="1" applyFont="1" applyBorder="1" applyAlignment="1">
      <alignment horizontal="right" vertical="center"/>
    </xf>
    <xf numFmtId="0" fontId="22" fillId="0" borderId="67" xfId="0" applyFont="1" applyBorder="1" applyAlignment="1">
      <alignment horizontal="left" vertical="center" wrapText="1"/>
    </xf>
    <xf numFmtId="3" fontId="22" fillId="2" borderId="89" xfId="0" applyNumberFormat="1" applyFont="1" applyFill="1" applyBorder="1" applyAlignment="1">
      <alignment horizontal="right" vertical="center"/>
    </xf>
    <xf numFmtId="0" fontId="23" fillId="0" borderId="66" xfId="0" applyFont="1" applyBorder="1" applyAlignment="1">
      <alignment horizontal="left" vertical="center" wrapText="1"/>
    </xf>
    <xf numFmtId="0" fontId="23" fillId="0" borderId="91" xfId="0" applyFont="1" applyBorder="1" applyAlignment="1">
      <alignment horizontal="center" vertical="center"/>
    </xf>
    <xf numFmtId="0" fontId="23" fillId="0" borderId="43" xfId="0" applyFont="1" applyBorder="1" applyAlignment="1">
      <alignment horizontal="center" vertical="center"/>
    </xf>
    <xf numFmtId="0" fontId="23" fillId="0" borderId="89" xfId="0" applyFont="1" applyBorder="1" applyAlignment="1">
      <alignment horizontal="center" vertical="center"/>
    </xf>
    <xf numFmtId="0" fontId="22" fillId="0" borderId="94" xfId="0" applyFont="1" applyBorder="1" applyAlignment="1">
      <alignment horizontal="left" vertical="center" wrapText="1"/>
    </xf>
    <xf numFmtId="0" fontId="22" fillId="0" borderId="95" xfId="0" applyFont="1" applyBorder="1" applyAlignment="1">
      <alignment horizontal="left" vertical="center" wrapText="1"/>
    </xf>
    <xf numFmtId="0" fontId="22" fillId="0" borderId="96" xfId="0" applyFont="1" applyBorder="1" applyAlignment="1">
      <alignment horizontal="left" vertical="center" wrapText="1"/>
    </xf>
    <xf numFmtId="3" fontId="22" fillId="0" borderId="130" xfId="0" applyNumberFormat="1" applyFont="1" applyBorder="1" applyAlignment="1">
      <alignment horizontal="right" vertical="center" wrapText="1"/>
    </xf>
    <xf numFmtId="0" fontId="23" fillId="0" borderId="37" xfId="0" applyFont="1" applyBorder="1" applyAlignment="1">
      <alignment horizontal="center" vertical="center"/>
    </xf>
    <xf numFmtId="0" fontId="23" fillId="0" borderId="92" xfId="0" applyFont="1" applyBorder="1" applyAlignment="1">
      <alignment horizontal="center" vertical="center"/>
    </xf>
    <xf numFmtId="0" fontId="23" fillId="0" borderId="125" xfId="0" applyFont="1" applyBorder="1" applyAlignment="1">
      <alignment horizontal="center" vertical="center"/>
    </xf>
    <xf numFmtId="0" fontId="23" fillId="0" borderId="133" xfId="0" applyFont="1" applyBorder="1" applyAlignment="1">
      <alignment horizontal="center" vertical="center"/>
    </xf>
    <xf numFmtId="0" fontId="23" fillId="0" borderId="17" xfId="0" applyFont="1" applyBorder="1" applyAlignment="1">
      <alignment horizontal="center" vertical="center"/>
    </xf>
    <xf numFmtId="0" fontId="23" fillId="0" borderId="98" xfId="0" applyFont="1" applyBorder="1" applyAlignment="1">
      <alignment horizontal="center" vertical="center"/>
    </xf>
    <xf numFmtId="0" fontId="23" fillId="0" borderId="58" xfId="0" applyFont="1" applyBorder="1" applyAlignment="1">
      <alignment horizontal="center" vertical="center"/>
    </xf>
    <xf numFmtId="0" fontId="23" fillId="0" borderId="68" xfId="0" applyFont="1" applyBorder="1" applyAlignment="1">
      <alignment horizontal="center" vertical="center"/>
    </xf>
    <xf numFmtId="0" fontId="24" fillId="0" borderId="132" xfId="0" applyFont="1" applyBorder="1" applyAlignment="1">
      <alignment horizontal="left" vertical="center" wrapText="1"/>
    </xf>
    <xf numFmtId="0" fontId="8" fillId="0" borderId="94" xfId="0" applyFont="1" applyBorder="1" applyAlignment="1">
      <alignment horizontal="left" vertical="center" wrapText="1"/>
    </xf>
    <xf numFmtId="0" fontId="23" fillId="0" borderId="95" xfId="0" applyFont="1" applyBorder="1" applyAlignment="1">
      <alignment horizontal="left" vertical="center" wrapText="1"/>
    </xf>
    <xf numFmtId="0" fontId="23" fillId="0" borderId="96" xfId="0" applyFont="1" applyBorder="1" applyAlignment="1">
      <alignment horizontal="left" vertical="center" wrapText="1"/>
    </xf>
    <xf numFmtId="3" fontId="23" fillId="0" borderId="131" xfId="0" applyNumberFormat="1" applyFont="1" applyBorder="1" applyAlignment="1">
      <alignment horizontal="right" vertical="center" wrapText="1"/>
    </xf>
    <xf numFmtId="3" fontId="22" fillId="4" borderId="132" xfId="0" applyNumberFormat="1" applyFont="1" applyFill="1" applyBorder="1" applyAlignment="1">
      <alignment horizontal="right" vertical="center" wrapText="1"/>
    </xf>
    <xf numFmtId="3" fontId="23" fillId="4" borderId="132" xfId="0" applyNumberFormat="1" applyFont="1" applyFill="1" applyBorder="1" applyAlignment="1">
      <alignment horizontal="right" vertical="center" wrapText="1"/>
    </xf>
    <xf numFmtId="3" fontId="22" fillId="0" borderId="103" xfId="0" applyNumberFormat="1" applyFont="1" applyBorder="1" applyAlignment="1">
      <alignment horizontal="right" vertical="center" wrapText="1"/>
    </xf>
    <xf numFmtId="3" fontId="22" fillId="0" borderId="90" xfId="0" applyNumberFormat="1" applyFont="1" applyBorder="1" applyAlignment="1">
      <alignment horizontal="right" vertical="center" wrapText="1"/>
    </xf>
    <xf numFmtId="3" fontId="22" fillId="0" borderId="104" xfId="0" applyNumberFormat="1" applyFont="1" applyBorder="1" applyAlignment="1">
      <alignment horizontal="right" vertical="center" wrapText="1"/>
    </xf>
    <xf numFmtId="0" fontId="24" fillId="0" borderId="103" xfId="0" applyFont="1" applyBorder="1" applyAlignment="1">
      <alignment horizontal="left" vertical="center" wrapText="1"/>
    </xf>
    <xf numFmtId="0" fontId="24" fillId="0" borderId="90" xfId="0" applyFont="1" applyBorder="1" applyAlignment="1">
      <alignment horizontal="left" vertical="center" wrapText="1"/>
    </xf>
    <xf numFmtId="0" fontId="24" fillId="0" borderId="104" xfId="0" applyFont="1" applyBorder="1" applyAlignment="1">
      <alignment horizontal="left" vertical="center" wrapText="1"/>
    </xf>
    <xf numFmtId="0" fontId="13" fillId="0" borderId="0" xfId="0" applyFont="1" applyAlignment="1">
      <alignment horizontal="left"/>
    </xf>
    <xf numFmtId="0" fontId="23" fillId="0" borderId="29" xfId="0" applyFont="1" applyBorder="1" applyAlignment="1">
      <alignment horizontal="right" vertical="center"/>
    </xf>
    <xf numFmtId="0" fontId="23" fillId="0" borderId="44" xfId="0" applyFont="1" applyBorder="1" applyAlignment="1">
      <alignment horizontal="right" vertical="center"/>
    </xf>
    <xf numFmtId="0" fontId="23" fillId="0" borderId="104" xfId="0" applyFont="1" applyBorder="1" applyAlignment="1">
      <alignment horizontal="right" vertical="center"/>
    </xf>
    <xf numFmtId="3" fontId="23" fillId="0" borderId="44" xfId="0" applyNumberFormat="1" applyFont="1" applyBorder="1" applyAlignment="1">
      <alignment horizontal="right" vertical="center"/>
    </xf>
    <xf numFmtId="3" fontId="23" fillId="0" borderId="97" xfId="0" applyNumberFormat="1" applyFont="1" applyBorder="1" applyAlignment="1">
      <alignment horizontal="right" vertical="center"/>
    </xf>
    <xf numFmtId="3" fontId="23" fillId="0" borderId="116" xfId="0" applyNumberFormat="1" applyFont="1" applyBorder="1" applyAlignment="1">
      <alignment horizontal="right" vertical="center"/>
    </xf>
    <xf numFmtId="3" fontId="23" fillId="0" borderId="144" xfId="0" applyNumberFormat="1" applyFont="1" applyBorder="1" applyAlignment="1">
      <alignment horizontal="right" vertical="center"/>
    </xf>
    <xf numFmtId="0" fontId="23" fillId="0" borderId="96" xfId="0" applyFont="1" applyBorder="1" applyAlignment="1">
      <alignment horizontal="center" vertical="center"/>
    </xf>
    <xf numFmtId="0" fontId="23" fillId="0" borderId="129" xfId="0" applyFont="1" applyBorder="1" applyAlignment="1">
      <alignment horizontal="center" vertical="center"/>
    </xf>
    <xf numFmtId="0" fontId="23" fillId="0" borderId="126" xfId="0" applyFont="1" applyBorder="1" applyAlignment="1">
      <alignment horizontal="center" vertical="center"/>
    </xf>
    <xf numFmtId="0" fontId="8" fillId="0" borderId="103" xfId="0" applyFont="1" applyFill="1" applyBorder="1" applyAlignment="1">
      <alignment horizontal="left" vertical="center" wrapText="1"/>
    </xf>
    <xf numFmtId="0" fontId="23" fillId="0" borderId="90" xfId="0" applyFont="1" applyFill="1" applyBorder="1" applyAlignment="1">
      <alignment horizontal="left" vertical="center" wrapText="1"/>
    </xf>
    <xf numFmtId="0" fontId="23" fillId="0" borderId="104" xfId="0" applyFont="1" applyFill="1" applyBorder="1" applyAlignment="1">
      <alignment horizontal="left" vertical="center" wrapText="1"/>
    </xf>
    <xf numFmtId="0" fontId="4" fillId="0" borderId="103" xfId="0" applyFont="1" applyFill="1" applyBorder="1" applyAlignment="1">
      <alignment horizontal="left" vertical="center" wrapText="1"/>
    </xf>
    <xf numFmtId="0" fontId="23" fillId="0" borderId="127" xfId="0" applyFont="1" applyBorder="1" applyAlignment="1">
      <alignment horizontal="center" vertical="center"/>
    </xf>
    <xf numFmtId="0" fontId="23" fillId="0" borderId="123" xfId="0" applyFont="1" applyBorder="1" applyAlignment="1">
      <alignment horizontal="center" vertical="center"/>
    </xf>
    <xf numFmtId="3" fontId="23" fillId="2" borderId="76" xfId="0" applyNumberFormat="1" applyFont="1" applyFill="1" applyBorder="1" applyAlignment="1">
      <alignment horizontal="right" vertical="center"/>
    </xf>
    <xf numFmtId="3" fontId="23" fillId="2" borderId="74" xfId="0" applyNumberFormat="1" applyFont="1" applyFill="1" applyBorder="1" applyAlignment="1">
      <alignment horizontal="right" vertical="center"/>
    </xf>
    <xf numFmtId="0" fontId="23" fillId="0" borderId="109" xfId="0" applyFont="1" applyBorder="1" applyAlignment="1">
      <alignment horizontal="right" vertical="center"/>
    </xf>
    <xf numFmtId="0" fontId="23" fillId="0" borderId="127" xfId="0" applyFont="1" applyBorder="1" applyAlignment="1">
      <alignment horizontal="right" vertical="center"/>
    </xf>
    <xf numFmtId="0" fontId="8" fillId="0" borderId="37" xfId="0" applyFont="1" applyBorder="1" applyAlignment="1">
      <alignment horizontal="center" vertical="center"/>
    </xf>
    <xf numFmtId="0" fontId="8" fillId="0" borderId="37" xfId="0" applyFont="1" applyBorder="1" applyAlignment="1">
      <alignment horizontal="center" vertical="center" wrapText="1"/>
    </xf>
    <xf numFmtId="0" fontId="23" fillId="0" borderId="37" xfId="0" applyFont="1" applyBorder="1" applyAlignment="1">
      <alignment horizontal="center" vertical="center" wrapText="1"/>
    </xf>
    <xf numFmtId="0" fontId="8" fillId="2" borderId="37" xfId="0" applyFont="1" applyFill="1" applyBorder="1" applyAlignment="1">
      <alignment horizontal="left" vertical="center"/>
    </xf>
    <xf numFmtId="0" fontId="23" fillId="2" borderId="37" xfId="0" applyFont="1" applyFill="1" applyBorder="1" applyAlignment="1">
      <alignment horizontal="left" vertical="center"/>
    </xf>
    <xf numFmtId="0" fontId="58" fillId="0" borderId="0" xfId="0" applyFont="1" applyAlignment="1">
      <alignment horizontal="left" wrapText="1"/>
    </xf>
    <xf numFmtId="0" fontId="13" fillId="0" borderId="0" xfId="0" applyFont="1" applyAlignment="1">
      <alignment horizontal="left" vertical="top" wrapText="1"/>
    </xf>
    <xf numFmtId="0" fontId="22" fillId="0" borderId="97"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29" xfId="0" applyFont="1" applyBorder="1" applyAlignment="1">
      <alignment horizontal="center" vertical="center" wrapText="1"/>
    </xf>
    <xf numFmtId="0" fontId="8" fillId="0" borderId="94" xfId="0" applyFont="1" applyBorder="1" applyAlignment="1">
      <alignment horizontal="left" vertical="center"/>
    </xf>
    <xf numFmtId="0" fontId="8" fillId="0" borderId="95" xfId="0" applyFont="1" applyBorder="1" applyAlignment="1">
      <alignment horizontal="left" vertical="center"/>
    </xf>
    <xf numFmtId="0" fontId="8" fillId="0" borderId="96"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13" xfId="0" applyFont="1" applyBorder="1" applyAlignment="1">
      <alignment horizontal="left" vertical="center"/>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8" fillId="0" borderId="96" xfId="0" applyFont="1" applyFill="1" applyBorder="1" applyAlignment="1">
      <alignment horizontal="left" vertical="center"/>
    </xf>
    <xf numFmtId="0" fontId="8" fillId="0" borderId="98" xfId="0" applyFont="1" applyFill="1" applyBorder="1" applyAlignment="1">
      <alignment horizontal="left" vertical="center"/>
    </xf>
    <xf numFmtId="0" fontId="8" fillId="0" borderId="99" xfId="0" applyFont="1" applyFill="1" applyBorder="1" applyAlignment="1">
      <alignment horizontal="left" vertical="center"/>
    </xf>
    <xf numFmtId="0" fontId="8" fillId="0" borderId="13" xfId="0" applyFont="1" applyFill="1" applyBorder="1" applyAlignment="1">
      <alignment horizontal="left" vertical="center"/>
    </xf>
    <xf numFmtId="0" fontId="33" fillId="0" borderId="94" xfId="0" applyFont="1" applyBorder="1" applyAlignment="1">
      <alignment horizontal="left" vertical="center"/>
    </xf>
    <xf numFmtId="0" fontId="33" fillId="0" borderId="95" xfId="0" applyFont="1" applyBorder="1" applyAlignment="1">
      <alignment horizontal="left" vertical="center"/>
    </xf>
    <xf numFmtId="0" fontId="33" fillId="0" borderId="96" xfId="0" applyFont="1" applyBorder="1" applyAlignment="1">
      <alignment horizontal="left" vertical="center"/>
    </xf>
    <xf numFmtId="0" fontId="33" fillId="0" borderId="98" xfId="0" applyFont="1" applyBorder="1" applyAlignment="1">
      <alignment horizontal="left" vertical="center"/>
    </xf>
    <xf numFmtId="0" fontId="33" fillId="0" borderId="99" xfId="0" applyFont="1" applyBorder="1" applyAlignment="1">
      <alignment horizontal="left" vertical="center"/>
    </xf>
    <xf numFmtId="0" fontId="33" fillId="0" borderId="13" xfId="0" applyFont="1" applyBorder="1" applyAlignment="1">
      <alignment horizontal="left" vertical="center"/>
    </xf>
    <xf numFmtId="0" fontId="33" fillId="0" borderId="94" xfId="0" applyFont="1" applyBorder="1" applyAlignment="1">
      <alignment horizontal="left" vertical="center" wrapText="1"/>
    </xf>
    <xf numFmtId="0" fontId="33" fillId="0" borderId="95" xfId="0" applyFont="1" applyBorder="1" applyAlignment="1">
      <alignment horizontal="left" vertical="center" wrapText="1"/>
    </xf>
    <xf numFmtId="0" fontId="33" fillId="0" borderId="96" xfId="0" applyFont="1" applyBorder="1" applyAlignment="1">
      <alignment horizontal="left" vertical="center" wrapText="1"/>
    </xf>
    <xf numFmtId="0" fontId="33" fillId="0" borderId="98" xfId="0" applyFont="1" applyBorder="1" applyAlignment="1">
      <alignment horizontal="left" vertical="center" wrapText="1"/>
    </xf>
    <xf numFmtId="0" fontId="33" fillId="0" borderId="99" xfId="0" applyFont="1" applyBorder="1" applyAlignment="1">
      <alignment horizontal="left" vertical="center" wrapText="1"/>
    </xf>
    <xf numFmtId="0" fontId="33" fillId="0" borderId="13" xfId="0" applyFont="1" applyBorder="1" applyAlignment="1">
      <alignment horizontal="left" vertical="center" wrapText="1"/>
    </xf>
    <xf numFmtId="0" fontId="8" fillId="0" borderId="37" xfId="0" applyFont="1" applyFill="1" applyBorder="1" applyAlignment="1">
      <alignment horizontal="left" vertical="center"/>
    </xf>
    <xf numFmtId="0" fontId="23" fillId="0" borderId="37" xfId="0" applyFont="1" applyFill="1" applyBorder="1" applyAlignment="1">
      <alignment horizontal="left" vertical="center"/>
    </xf>
    <xf numFmtId="0" fontId="9" fillId="0" borderId="0" xfId="0" applyFont="1" applyFill="1" applyAlignment="1">
      <alignment horizontal="left" vertical="top" wrapText="1"/>
    </xf>
    <xf numFmtId="0" fontId="58" fillId="0" borderId="0" xfId="0" applyFont="1" applyAlignment="1">
      <alignment horizontal="left" vertical="top"/>
    </xf>
    <xf numFmtId="0" fontId="3" fillId="0" borderId="132" xfId="0" applyFont="1" applyFill="1" applyBorder="1" applyAlignment="1">
      <alignment horizontal="left" vertical="center" wrapText="1"/>
    </xf>
    <xf numFmtId="0" fontId="23" fillId="0" borderId="132" xfId="0" applyFont="1" applyFill="1" applyBorder="1" applyAlignment="1">
      <alignment horizontal="left" vertical="center" wrapText="1"/>
    </xf>
    <xf numFmtId="0" fontId="14" fillId="0" borderId="0" xfId="0" applyFont="1" applyFill="1" applyAlignment="1">
      <alignment horizontal="justify" vertical="top" wrapText="1"/>
    </xf>
    <xf numFmtId="0" fontId="9" fillId="0" borderId="0" xfId="0" applyFont="1" applyFill="1" applyAlignment="1">
      <alignment horizontal="justify" vertical="top"/>
    </xf>
    <xf numFmtId="0" fontId="14" fillId="0" borderId="0" xfId="0" applyFont="1" applyFill="1" applyAlignment="1">
      <alignment horizontal="justify" vertical="top"/>
    </xf>
    <xf numFmtId="0" fontId="62" fillId="3" borderId="118" xfId="2" applyFont="1" applyFill="1" applyBorder="1" applyAlignment="1" applyProtection="1">
      <alignment horizontal="center" vertical="center" wrapText="1"/>
    </xf>
    <xf numFmtId="0" fontId="62" fillId="3" borderId="78" xfId="2" applyFont="1" applyFill="1" applyBorder="1" applyAlignment="1" applyProtection="1">
      <alignment horizontal="center" vertical="center" wrapText="1"/>
    </xf>
    <xf numFmtId="0" fontId="62" fillId="3" borderId="71" xfId="2" applyFont="1" applyFill="1" applyBorder="1" applyAlignment="1" applyProtection="1">
      <alignment horizontal="center" vertical="center" wrapText="1"/>
    </xf>
    <xf numFmtId="176" fontId="62" fillId="0" borderId="89" xfId="2" applyNumberFormat="1" applyFont="1" applyFill="1" applyBorder="1" applyAlignment="1" applyProtection="1">
      <alignment horizontal="center"/>
    </xf>
    <xf numFmtId="176" fontId="62" fillId="0" borderId="91" xfId="2" applyNumberFormat="1" applyFont="1" applyFill="1" applyBorder="1" applyAlignment="1" applyProtection="1">
      <alignment horizontal="center"/>
    </xf>
    <xf numFmtId="0" fontId="64" fillId="7" borderId="95" xfId="8" applyFont="1" applyFill="1" applyBorder="1" applyAlignment="1">
      <alignment horizontal="left" vertical="top" wrapText="1"/>
    </xf>
    <xf numFmtId="0" fontId="64" fillId="7" borderId="96" xfId="8" applyFont="1" applyFill="1" applyBorder="1" applyAlignment="1">
      <alignment horizontal="left" vertical="top" wrapText="1"/>
    </xf>
    <xf numFmtId="0" fontId="64" fillId="7" borderId="0" xfId="8" applyFont="1" applyFill="1" applyBorder="1" applyAlignment="1">
      <alignment horizontal="left" vertical="top" wrapText="1"/>
    </xf>
    <xf numFmtId="0" fontId="64" fillId="7" borderId="29" xfId="8" applyFont="1" applyFill="1" applyBorder="1" applyAlignment="1">
      <alignment horizontal="left" vertical="top" wrapText="1"/>
    </xf>
    <xf numFmtId="0" fontId="30" fillId="0" borderId="93" xfId="8" applyFont="1" applyFill="1" applyBorder="1" applyAlignment="1">
      <alignment horizontal="center" vertical="center"/>
    </xf>
    <xf numFmtId="0" fontId="30" fillId="0" borderId="93" xfId="8" applyFill="1" applyBorder="1" applyAlignment="1">
      <alignment horizontal="center" vertical="center"/>
    </xf>
    <xf numFmtId="0" fontId="30" fillId="0" borderId="17" xfId="8" applyFill="1" applyBorder="1" applyAlignment="1">
      <alignment horizontal="center" vertical="center"/>
    </xf>
    <xf numFmtId="0" fontId="78" fillId="0" borderId="110" xfId="8" applyFont="1" applyFill="1" applyBorder="1" applyAlignment="1">
      <alignment horizontal="left" vertical="top" wrapText="1"/>
    </xf>
    <xf numFmtId="0" fontId="78" fillId="0" borderId="137" xfId="8" applyFont="1" applyFill="1" applyBorder="1" applyAlignment="1">
      <alignment horizontal="left" vertical="top" wrapText="1"/>
    </xf>
    <xf numFmtId="0" fontId="78" fillId="0" borderId="111" xfId="8" applyFont="1" applyFill="1" applyBorder="1" applyAlignment="1">
      <alignment horizontal="left" vertical="top" wrapText="1"/>
    </xf>
    <xf numFmtId="0" fontId="78" fillId="0" borderId="118" xfId="8" applyFont="1" applyFill="1" applyBorder="1" applyAlignment="1">
      <alignment horizontal="left" vertical="top" wrapText="1"/>
    </xf>
    <xf numFmtId="0" fontId="78" fillId="0" borderId="117" xfId="8" applyFont="1" applyFill="1" applyBorder="1" applyAlignment="1">
      <alignment horizontal="center" vertical="center"/>
    </xf>
    <xf numFmtId="0" fontId="78" fillId="0" borderId="120" xfId="8" applyFont="1" applyFill="1" applyBorder="1" applyAlignment="1">
      <alignment horizontal="center" vertical="center"/>
    </xf>
    <xf numFmtId="0" fontId="78" fillId="0" borderId="86" xfId="8" applyFont="1" applyFill="1" applyBorder="1" applyAlignment="1">
      <alignment horizontal="center" vertical="center"/>
    </xf>
    <xf numFmtId="0" fontId="78" fillId="0" borderId="87" xfId="8" applyFont="1" applyFill="1" applyBorder="1" applyAlignment="1">
      <alignment horizontal="center" vertical="center"/>
    </xf>
    <xf numFmtId="0" fontId="78" fillId="0" borderId="118" xfId="8" quotePrefix="1" applyFont="1" applyFill="1" applyBorder="1" applyAlignment="1">
      <alignment horizontal="left" vertical="top" wrapText="1"/>
    </xf>
    <xf numFmtId="0" fontId="77" fillId="7" borderId="89" xfId="18" applyFont="1" applyFill="1" applyBorder="1" applyAlignment="1">
      <alignment horizontal="left" vertical="top" wrapText="1"/>
    </xf>
    <xf numFmtId="0" fontId="77" fillId="7" borderId="90" xfId="18" applyFont="1" applyFill="1" applyBorder="1" applyAlignment="1">
      <alignment horizontal="left" vertical="top" wrapText="1"/>
    </xf>
    <xf numFmtId="0" fontId="77" fillId="7" borderId="91" xfId="18" applyFont="1" applyFill="1" applyBorder="1" applyAlignment="1">
      <alignment horizontal="left" vertical="top" wrapText="1"/>
    </xf>
    <xf numFmtId="0" fontId="77" fillId="7" borderId="110" xfId="18" applyFont="1" applyFill="1" applyBorder="1" applyAlignment="1">
      <alignment horizontal="left" vertical="top" wrapText="1"/>
    </xf>
    <xf numFmtId="0" fontId="77" fillId="7" borderId="137" xfId="18" applyFont="1" applyFill="1" applyBorder="1" applyAlignment="1">
      <alignment horizontal="left" vertical="top" wrapText="1"/>
    </xf>
    <xf numFmtId="0" fontId="77" fillId="7" borderId="111" xfId="18" applyFont="1" applyFill="1" applyBorder="1" applyAlignment="1">
      <alignment horizontal="left" vertical="top" wrapText="1"/>
    </xf>
    <xf numFmtId="0" fontId="78" fillId="7" borderId="89" xfId="18" applyFont="1" applyFill="1" applyBorder="1" applyAlignment="1">
      <alignment horizontal="left" vertical="top" wrapText="1"/>
    </xf>
    <xf numFmtId="0" fontId="78" fillId="7" borderId="90" xfId="18" applyFont="1" applyFill="1" applyBorder="1" applyAlignment="1">
      <alignment horizontal="left" vertical="top" wrapText="1"/>
    </xf>
    <xf numFmtId="0" fontId="78" fillId="7" borderId="91" xfId="18" applyFont="1" applyFill="1" applyBorder="1" applyAlignment="1">
      <alignment horizontal="left" vertical="top" wrapText="1"/>
    </xf>
    <xf numFmtId="0" fontId="78" fillId="7" borderId="71" xfId="18" applyFont="1" applyFill="1" applyBorder="1" applyAlignment="1">
      <alignment horizontal="left" vertical="top" wrapText="1"/>
    </xf>
    <xf numFmtId="0" fontId="63" fillId="7" borderId="71" xfId="18" applyFont="1" applyFill="1" applyBorder="1" applyAlignment="1">
      <alignment horizontal="left" vertical="top" wrapText="1"/>
    </xf>
    <xf numFmtId="0" fontId="77" fillId="7" borderId="71" xfId="18" applyFont="1" applyFill="1" applyBorder="1" applyAlignment="1">
      <alignment horizontal="left" vertical="top" wrapText="1"/>
    </xf>
    <xf numFmtId="0" fontId="30" fillId="7" borderId="71" xfId="18" applyFont="1" applyFill="1" applyBorder="1" applyAlignment="1">
      <alignment horizontal="left" vertical="top" wrapText="1"/>
    </xf>
    <xf numFmtId="0" fontId="79" fillId="0" borderId="105" xfId="8" applyFont="1" applyFill="1" applyBorder="1" applyAlignment="1">
      <alignment horizontal="center" vertical="center" wrapText="1"/>
    </xf>
    <xf numFmtId="0" fontId="77" fillId="7" borderId="117" xfId="18" applyFont="1" applyFill="1" applyBorder="1" applyAlignment="1">
      <alignment horizontal="left" vertical="top" wrapText="1"/>
    </xf>
    <xf numFmtId="0" fontId="77" fillId="7" borderId="108" xfId="18" applyFont="1" applyFill="1" applyBorder="1" applyAlignment="1">
      <alignment horizontal="left" vertical="top" wrapText="1"/>
    </xf>
    <xf numFmtId="0" fontId="77" fillId="7" borderId="86" xfId="18" applyFont="1" applyFill="1" applyBorder="1" applyAlignment="1">
      <alignment horizontal="left" vertical="top" wrapText="1"/>
    </xf>
    <xf numFmtId="0" fontId="78" fillId="7" borderId="117" xfId="18" applyFont="1" applyFill="1" applyBorder="1" applyAlignment="1">
      <alignment horizontal="left" vertical="top" wrapText="1"/>
    </xf>
    <xf numFmtId="0" fontId="78" fillId="7" borderId="86" xfId="18" applyFont="1" applyFill="1" applyBorder="1" applyAlignment="1">
      <alignment horizontal="left" vertical="top" wrapText="1"/>
    </xf>
    <xf numFmtId="0" fontId="77" fillId="7" borderId="118" xfId="18" applyFont="1" applyFill="1" applyBorder="1" applyAlignment="1">
      <alignment horizontal="left" vertical="top" wrapText="1"/>
    </xf>
    <xf numFmtId="0" fontId="77" fillId="7" borderId="69" xfId="18" applyFont="1" applyFill="1" applyBorder="1" applyAlignment="1">
      <alignment horizontal="left" vertical="top" wrapText="1"/>
    </xf>
    <xf numFmtId="0" fontId="77" fillId="7" borderId="118" xfId="18" quotePrefix="1" applyFont="1" applyFill="1" applyBorder="1" applyAlignment="1">
      <alignment horizontal="left" vertical="top" wrapText="1"/>
    </xf>
    <xf numFmtId="0" fontId="77" fillId="7" borderId="71" xfId="18" quotePrefix="1" applyFont="1" applyFill="1" applyBorder="1" applyAlignment="1">
      <alignment horizontal="left" vertical="top" wrapText="1"/>
    </xf>
    <xf numFmtId="0" fontId="77" fillId="0" borderId="69" xfId="8" applyFont="1" applyFill="1" applyBorder="1" applyAlignment="1">
      <alignment horizontal="left" vertical="top" wrapText="1"/>
    </xf>
    <xf numFmtId="0" fontId="78" fillId="7" borderId="101" xfId="18" applyFont="1" applyFill="1" applyBorder="1" applyAlignment="1">
      <alignment horizontal="left" vertical="top" wrapText="1"/>
    </xf>
    <xf numFmtId="0" fontId="78" fillId="7" borderId="87" xfId="18" applyFont="1" applyFill="1" applyBorder="1" applyAlignment="1">
      <alignment horizontal="left" vertical="top" wrapText="1"/>
    </xf>
    <xf numFmtId="0" fontId="109" fillId="7" borderId="89" xfId="18" quotePrefix="1" applyFont="1" applyFill="1" applyBorder="1" applyAlignment="1">
      <alignment horizontal="left" vertical="top" wrapText="1"/>
    </xf>
    <xf numFmtId="0" fontId="109" fillId="7" borderId="90" xfId="18" quotePrefix="1" applyFont="1" applyFill="1" applyBorder="1" applyAlignment="1">
      <alignment horizontal="left" vertical="top" wrapText="1"/>
    </xf>
    <xf numFmtId="0" fontId="109" fillId="7" borderId="91" xfId="18" quotePrefix="1" applyFont="1" applyFill="1" applyBorder="1" applyAlignment="1">
      <alignment horizontal="left" vertical="top" wrapText="1"/>
    </xf>
    <xf numFmtId="0" fontId="109" fillId="7" borderId="89" xfId="18" applyFont="1" applyFill="1" applyBorder="1" applyAlignment="1">
      <alignment horizontal="left" vertical="top" wrapText="1"/>
    </xf>
    <xf numFmtId="0" fontId="109" fillId="7" borderId="90" xfId="18" applyFont="1" applyFill="1" applyBorder="1" applyAlignment="1">
      <alignment horizontal="left" vertical="top" wrapText="1"/>
    </xf>
    <xf numFmtId="0" fontId="109" fillId="7" borderId="91" xfId="18" applyFont="1" applyFill="1" applyBorder="1" applyAlignment="1">
      <alignment horizontal="left" vertical="top" wrapText="1"/>
    </xf>
    <xf numFmtId="0" fontId="78" fillId="7" borderId="89" xfId="18" quotePrefix="1" applyFont="1" applyFill="1" applyBorder="1" applyAlignment="1">
      <alignment horizontal="left" vertical="top" wrapText="1"/>
    </xf>
    <xf numFmtId="0" fontId="78" fillId="7" borderId="90" xfId="18" quotePrefix="1" applyFont="1" applyFill="1" applyBorder="1" applyAlignment="1">
      <alignment horizontal="left" vertical="top" wrapText="1"/>
    </xf>
    <xf numFmtId="0" fontId="78" fillId="7" borderId="91" xfId="18" quotePrefix="1" applyFont="1" applyFill="1" applyBorder="1" applyAlignment="1">
      <alignment horizontal="left" vertical="top" wrapText="1"/>
    </xf>
    <xf numFmtId="0" fontId="77" fillId="7" borderId="89" xfId="18" quotePrefix="1" applyFont="1" applyFill="1" applyBorder="1" applyAlignment="1">
      <alignment horizontal="left" vertical="top" wrapText="1"/>
    </xf>
    <xf numFmtId="0" fontId="77" fillId="7" borderId="90" xfId="18" quotePrefix="1" applyFont="1" applyFill="1" applyBorder="1" applyAlignment="1">
      <alignment horizontal="left" vertical="top" wrapText="1"/>
    </xf>
    <xf numFmtId="0" fontId="77" fillId="7" borderId="91" xfId="18" quotePrefix="1" applyFont="1" applyFill="1" applyBorder="1" applyAlignment="1">
      <alignment horizontal="left" vertical="top" wrapText="1"/>
    </xf>
  </cellXfs>
  <cellStyles count="23">
    <cellStyle name="%" xfId="17" xr:uid="{00000000-0005-0000-0000-000000000000}"/>
    <cellStyle name="Comma 2" xfId="13" xr:uid="{00000000-0005-0000-0000-000001000000}"/>
    <cellStyle name="Hyperlink" xfId="15" builtinId="8"/>
    <cellStyle name="Hyperlink 2" xfId="11" xr:uid="{00000000-0005-0000-0000-000002000000}"/>
    <cellStyle name="Hyperlink 3" xfId="22" xr:uid="{00000000-0005-0000-0000-000003000000}"/>
    <cellStyle name="Normal" xfId="0" builtinId="0"/>
    <cellStyle name="Normal 2" xfId="2" xr:uid="{00000000-0005-0000-0000-000005000000}"/>
    <cellStyle name="Normal 3" xfId="8" xr:uid="{00000000-0005-0000-0000-000006000000}"/>
    <cellStyle name="Normal 3 2" xfId="18" xr:uid="{00000000-0005-0000-0000-000007000000}"/>
    <cellStyle name="Normal 4" xfId="4" xr:uid="{00000000-0005-0000-0000-000008000000}"/>
    <cellStyle name="Normal 5" xfId="12" xr:uid="{00000000-0005-0000-0000-000009000000}"/>
    <cellStyle name="Normal 5 2" xfId="16" xr:uid="{00000000-0005-0000-0000-00000A000000}"/>
    <cellStyle name="Normal_Coffee Exporter FR1" xfId="9" xr:uid="{00000000-0005-0000-0000-00000B000000}"/>
    <cellStyle name="Normal_FS Conoco Slovakia final 2001-rounding" xfId="5" xr:uid="{00000000-0005-0000-0000-00000C000000}"/>
    <cellStyle name="Normal_Notes to FS1234" xfId="6" xr:uid="{00000000-0005-0000-0000-00000D000000}"/>
    <cellStyle name="Normal_Slovak statutory FS2004(Slovak)" xfId="7" xr:uid="{00000000-0005-0000-0000-00000E000000}"/>
    <cellStyle name="Normal_TSS report template v4" xfId="10" xr:uid="{00000000-0005-0000-0000-00000F000000}"/>
    <cellStyle name="normální_cashflow96" xfId="14" xr:uid="{00000000-0005-0000-0000-000011000000}"/>
    <cellStyle name="Percent" xfId="1" builtinId="5"/>
    <cellStyle name="Percent 2" xfId="3" xr:uid="{00000000-0005-0000-0000-000012000000}"/>
    <cellStyle name="S6" xfId="19" xr:uid="{00000000-0005-0000-0000-000014000000}"/>
    <cellStyle name="S8" xfId="20" xr:uid="{00000000-0005-0000-0000-000015000000}"/>
    <cellStyle name="Style 1" xfId="21" xr:uid="{00000000-0005-0000-0000-000016000000}"/>
  </cellStyles>
  <dxfs count="279">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fgColor indexed="64"/>
          <bgColor rgb="FFFFC7CE"/>
        </patternFill>
      </fill>
    </dxf>
    <dxf>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a:extLst>
            <a:ext uri="{FF2B5EF4-FFF2-40B4-BE49-F238E27FC236}">
              <a16:creationId xmlns:a16="http://schemas.microsoft.com/office/drawing/2014/main" id="{00000000-0008-0000-0200-000002000000}"/>
            </a:ext>
          </a:extLst>
        </xdr:cNvPr>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1302</xdr:row>
          <xdr:rowOff>0</xdr:rowOff>
        </xdr:from>
        <xdr:to>
          <xdr:col>29</xdr:col>
          <xdr:colOff>144780</xdr:colOff>
          <xdr:row>1322</xdr:row>
          <xdr:rowOff>68580</xdr:rowOff>
        </xdr:to>
        <xdr:sp macro="" textlink="">
          <xdr:nvSpPr>
            <xdr:cNvPr id="76814" name="Object 14" hidden="1">
              <a:extLst>
                <a:ext uri="{63B3BB69-23CF-44E3-9099-C40C66FF867C}">
                  <a14:compatExt spid="_x0000_s76814"/>
                </a:ext>
                <a:ext uri="{FF2B5EF4-FFF2-40B4-BE49-F238E27FC236}">
                  <a16:creationId xmlns:a16="http://schemas.microsoft.com/office/drawing/2014/main" id="{00000000-0008-0000-3C00-00000E2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33130</xdr:colOff>
      <xdr:row>1252</xdr:row>
      <xdr:rowOff>46383</xdr:rowOff>
    </xdr:from>
    <xdr:to>
      <xdr:col>25</xdr:col>
      <xdr:colOff>125894</xdr:colOff>
      <xdr:row>1295</xdr:row>
      <xdr:rowOff>164411</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616226" y="175949113"/>
          <a:ext cx="5340625" cy="75259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a:extLst>
            <a:ext uri="{FF2B5EF4-FFF2-40B4-BE49-F238E27FC236}">
              <a16:creationId xmlns:a16="http://schemas.microsoft.com/office/drawing/2014/main" id="{00000000-0008-0000-3E00-000002000000}"/>
            </a:ext>
          </a:extLst>
        </xdr:cNvPr>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mrnkp\LOCALS~1\Temp\notes42C9D0\smigi\testi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estik"/>
      <sheetName val="Invest "/>
      <sheetName val="Comment"/>
    </sheetNames>
    <sheetDataSet>
      <sheetData sheetId="0"/>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ucto@ekvia.sk"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0.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M42"/>
  <sheetViews>
    <sheetView showGridLines="0" zoomScale="130" zoomScaleNormal="130" workbookViewId="0">
      <selection activeCell="B17" sqref="B17:E17"/>
    </sheetView>
  </sheetViews>
  <sheetFormatPr defaultColWidth="9.109375" defaultRowHeight="10.199999999999999"/>
  <cols>
    <col min="1" max="1" width="19.88671875" style="690" customWidth="1"/>
    <col min="2" max="2" width="10.109375" style="690" bestFit="1" customWidth="1"/>
    <col min="3" max="3" width="14.109375" style="690" customWidth="1"/>
    <col min="4" max="4" width="2.88671875" style="690" customWidth="1"/>
    <col min="5" max="5" width="25.109375" style="690" customWidth="1"/>
    <col min="6" max="6" width="27.6640625" style="690" customWidth="1"/>
    <col min="7" max="7" width="2.33203125" style="690" bestFit="1" customWidth="1"/>
    <col min="8" max="8" width="5" style="690" customWidth="1"/>
    <col min="9" max="16384" width="9.109375" style="690"/>
  </cols>
  <sheetData>
    <row r="1" spans="1:13" ht="10.8" thickBot="1">
      <c r="A1" s="686" t="s">
        <v>1329</v>
      </c>
      <c r="B1" s="687"/>
      <c r="C1" s="688"/>
      <c r="D1" s="688"/>
      <c r="E1" s="688"/>
      <c r="F1" s="688"/>
      <c r="G1" s="689"/>
    </row>
    <row r="2" spans="1:13" ht="10.8" thickBot="1">
      <c r="A2" s="691" t="s">
        <v>1467</v>
      </c>
      <c r="B2" s="692"/>
      <c r="C2" s="692"/>
      <c r="D2" s="692"/>
      <c r="E2" s="692"/>
      <c r="F2" s="692"/>
      <c r="G2" s="693"/>
      <c r="H2" s="694"/>
    </row>
    <row r="3" spans="1:13" ht="25.5" customHeight="1" thickBot="1">
      <c r="A3" s="1655" t="s">
        <v>1468</v>
      </c>
      <c r="B3" s="1656"/>
      <c r="C3" s="1656"/>
      <c r="D3" s="695"/>
      <c r="E3" s="696" t="s">
        <v>1328</v>
      </c>
      <c r="F3" s="697" t="s">
        <v>3193</v>
      </c>
      <c r="G3" s="698"/>
    </row>
    <row r="4" spans="1:13">
      <c r="A4" s="699"/>
      <c r="B4" s="700"/>
      <c r="C4" s="700"/>
      <c r="D4" s="700"/>
      <c r="E4" s="700"/>
      <c r="F4" s="700"/>
      <c r="G4" s="701"/>
    </row>
    <row r="5" spans="1:13" ht="10.8" thickBot="1">
      <c r="A5" s="699"/>
      <c r="B5" s="700"/>
      <c r="C5" s="700"/>
      <c r="D5" s="700"/>
      <c r="E5" s="700"/>
      <c r="F5" s="700"/>
      <c r="G5" s="701"/>
      <c r="L5" s="1654"/>
      <c r="M5" s="1654"/>
    </row>
    <row r="6" spans="1:13" ht="10.8" thickBot="1">
      <c r="A6" s="702" t="s">
        <v>1327</v>
      </c>
      <c r="B6" s="703">
        <v>2015</v>
      </c>
      <c r="C6" s="700"/>
      <c r="D6" s="704" t="s">
        <v>1321</v>
      </c>
      <c r="E6" s="1071"/>
      <c r="F6" s="1069" t="s">
        <v>1081</v>
      </c>
      <c r="G6" s="701"/>
      <c r="L6" s="1654"/>
      <c r="M6" s="1654"/>
    </row>
    <row r="7" spans="1:13">
      <c r="A7" s="706" t="s">
        <v>1318</v>
      </c>
      <c r="B7" s="806">
        <v>42005</v>
      </c>
      <c r="C7" s="700"/>
      <c r="D7" s="707" t="s">
        <v>18</v>
      </c>
      <c r="E7" s="1072" t="s">
        <v>1326</v>
      </c>
      <c r="F7" s="1070">
        <v>46390</v>
      </c>
      <c r="G7" s="701"/>
      <c r="L7" s="708"/>
      <c r="M7" s="709"/>
    </row>
    <row r="8" spans="1:13">
      <c r="A8" s="710" t="s">
        <v>1314</v>
      </c>
      <c r="B8" s="711" t="str">
        <f>CHOOSE(LEN(MONTH(B7)),"0"&amp;MONTH(B7),MONTH(B7))</f>
        <v>01</v>
      </c>
      <c r="C8" s="700"/>
      <c r="D8" s="712"/>
      <c r="E8" s="1073" t="s">
        <v>1325</v>
      </c>
      <c r="F8" s="1067"/>
      <c r="G8" s="701"/>
    </row>
    <row r="9" spans="1:13" ht="10.8" thickBot="1">
      <c r="A9" s="710" t="s">
        <v>1324</v>
      </c>
      <c r="B9" s="713">
        <f>YEAR(B7)</f>
        <v>2015</v>
      </c>
      <c r="C9" s="700"/>
      <c r="D9" s="714"/>
      <c r="E9" s="1074" t="s">
        <v>2447</v>
      </c>
      <c r="F9" s="1068"/>
      <c r="G9" s="701"/>
    </row>
    <row r="10" spans="1:13" ht="10.8" thickBot="1">
      <c r="A10" s="715" t="s">
        <v>1316</v>
      </c>
      <c r="B10" s="806">
        <v>42369</v>
      </c>
      <c r="C10" s="700"/>
      <c r="D10" s="716"/>
      <c r="E10" s="716"/>
      <c r="F10" s="700"/>
      <c r="G10" s="701"/>
    </row>
    <row r="11" spans="1:13" ht="10.8" thickBot="1">
      <c r="A11" s="717" t="s">
        <v>1323</v>
      </c>
      <c r="B11" s="718" t="str">
        <f>DAY(B10)&amp;"."&amp;MONTH(B10)&amp;"."</f>
        <v>31.12.</v>
      </c>
      <c r="C11" s="700"/>
      <c r="D11" s="704" t="s">
        <v>2681</v>
      </c>
      <c r="E11" s="1071"/>
      <c r="F11" s="700"/>
      <c r="G11" s="701"/>
    </row>
    <row r="12" spans="1:13">
      <c r="A12" s="717" t="s">
        <v>1322</v>
      </c>
      <c r="B12" s="719" t="str">
        <f>RIGHT(YEAR(B10),2)</f>
        <v>15</v>
      </c>
      <c r="C12" s="700"/>
      <c r="D12" s="707" t="s">
        <v>18</v>
      </c>
      <c r="E12" s="1072" t="s">
        <v>501</v>
      </c>
      <c r="F12" s="700"/>
      <c r="G12" s="701"/>
      <c r="K12" s="720"/>
    </row>
    <row r="13" spans="1:13">
      <c r="A13" s="710" t="s">
        <v>1314</v>
      </c>
      <c r="B13" s="711">
        <f>CHOOSE(LEN(MONTH(B10)),"0"&amp;MONTH(B10),MONTH(B10))</f>
        <v>12</v>
      </c>
      <c r="C13" s="721"/>
      <c r="D13" s="712" t="s">
        <v>18</v>
      </c>
      <c r="E13" s="1073" t="s">
        <v>2682</v>
      </c>
      <c r="F13" s="700"/>
      <c r="G13" s="701"/>
      <c r="H13" s="694"/>
    </row>
    <row r="14" spans="1:13" ht="10.8" thickBot="1">
      <c r="A14" s="722" t="s">
        <v>1313</v>
      </c>
      <c r="B14" s="713">
        <f>YEAR(B10)</f>
        <v>2015</v>
      </c>
      <c r="C14" s="723"/>
      <c r="D14" s="714" t="s">
        <v>18</v>
      </c>
      <c r="E14" s="1074" t="s">
        <v>2683</v>
      </c>
      <c r="F14" s="700"/>
      <c r="G14" s="701"/>
      <c r="H14" s="694"/>
    </row>
    <row r="15" spans="1:13" ht="10.8" thickBot="1">
      <c r="A15" s="699"/>
      <c r="B15" s="724"/>
      <c r="C15" s="700"/>
      <c r="F15" s="700"/>
      <c r="G15" s="701"/>
    </row>
    <row r="16" spans="1:13" ht="10.8" thickBot="1">
      <c r="A16" s="725" t="s">
        <v>1320</v>
      </c>
      <c r="B16" s="726">
        <f>YEAR(B17)</f>
        <v>2014</v>
      </c>
      <c r="C16" s="700"/>
      <c r="D16" s="704" t="s">
        <v>2678</v>
      </c>
      <c r="E16" s="705"/>
      <c r="F16" s="700"/>
      <c r="G16" s="701"/>
    </row>
    <row r="17" spans="1:9">
      <c r="A17" s="706" t="s">
        <v>1318</v>
      </c>
      <c r="B17" s="806">
        <v>41640</v>
      </c>
      <c r="C17" s="700"/>
      <c r="D17" s="1592" t="s">
        <v>18</v>
      </c>
      <c r="E17" s="727" t="s">
        <v>2679</v>
      </c>
      <c r="F17" s="700"/>
      <c r="G17" s="701"/>
    </row>
    <row r="18" spans="1:9" ht="10.8" thickBot="1">
      <c r="A18" s="710" t="s">
        <v>1314</v>
      </c>
      <c r="B18" s="730" t="str">
        <f>CHOOSE(LEN(MONTH(B17)),"0"&amp;MONTH(B17),MONTH(B17))</f>
        <v>01</v>
      </c>
      <c r="C18" s="700"/>
      <c r="D18" s="728"/>
      <c r="E18" s="729" t="s">
        <v>2680</v>
      </c>
      <c r="F18" s="700"/>
      <c r="G18" s="701"/>
    </row>
    <row r="19" spans="1:9" ht="10.8" thickBot="1">
      <c r="A19" s="722" t="s">
        <v>1313</v>
      </c>
      <c r="B19" s="713">
        <f>YEAR(B17)</f>
        <v>2014</v>
      </c>
      <c r="C19" s="700"/>
      <c r="D19" s="700"/>
      <c r="E19" s="700"/>
      <c r="F19" s="700"/>
      <c r="G19" s="701"/>
    </row>
    <row r="20" spans="1:9" ht="10.8" thickBot="1">
      <c r="A20" s="715" t="s">
        <v>1316</v>
      </c>
      <c r="B20" s="806">
        <v>42004</v>
      </c>
      <c r="C20" s="700"/>
      <c r="D20" s="700"/>
      <c r="E20" s="686" t="s">
        <v>1315</v>
      </c>
      <c r="F20" s="731"/>
      <c r="G20" s="701"/>
    </row>
    <row r="21" spans="1:9" ht="10.8" thickBot="1">
      <c r="A21" s="710" t="s">
        <v>1314</v>
      </c>
      <c r="B21" s="711">
        <f>CHOOSE(LEN(MONTH(B20)),"0"&amp;MONTH(B20),MONTH(B20))</f>
        <v>12</v>
      </c>
      <c r="C21" s="700"/>
      <c r="D21" s="700"/>
      <c r="E21" s="700"/>
      <c r="F21" s="700"/>
      <c r="G21" s="701"/>
    </row>
    <row r="22" spans="1:9" ht="10.8" thickBot="1">
      <c r="A22" s="722" t="s">
        <v>1313</v>
      </c>
      <c r="B22" s="713">
        <f>YEAR(B20)</f>
        <v>2014</v>
      </c>
      <c r="C22" s="700"/>
      <c r="D22" s="700"/>
      <c r="E22" s="725" t="s">
        <v>2688</v>
      </c>
      <c r="F22" s="1657" t="s">
        <v>3199</v>
      </c>
      <c r="G22" s="701"/>
    </row>
    <row r="23" spans="1:9" ht="10.8" thickBot="1">
      <c r="A23" s="732"/>
      <c r="B23" s="723"/>
      <c r="C23" s="700"/>
      <c r="D23" s="700"/>
      <c r="E23" s="1082" t="s">
        <v>2689</v>
      </c>
      <c r="F23" s="1658"/>
      <c r="G23" s="701"/>
      <c r="I23" s="803"/>
    </row>
    <row r="24" spans="1:9" ht="10.8" thickBot="1">
      <c r="A24" s="686" t="s">
        <v>1312</v>
      </c>
      <c r="B24" s="688"/>
      <c r="C24" s="733">
        <v>2020410293</v>
      </c>
      <c r="D24" s="700"/>
      <c r="E24" s="1083" t="s">
        <v>2690</v>
      </c>
      <c r="F24" s="1659"/>
      <c r="G24" s="701"/>
    </row>
    <row r="25" spans="1:9" ht="10.8" thickBot="1">
      <c r="A25" s="699"/>
      <c r="B25" s="700"/>
      <c r="C25" s="700"/>
      <c r="D25" s="700"/>
      <c r="G25" s="701"/>
    </row>
    <row r="26" spans="1:9" ht="10.8" thickBot="1">
      <c r="A26" s="686" t="s">
        <v>1310</v>
      </c>
      <c r="B26" s="688"/>
      <c r="C26" s="802" t="s">
        <v>3194</v>
      </c>
      <c r="D26" s="700"/>
      <c r="G26" s="701"/>
    </row>
    <row r="27" spans="1:9" ht="10.8" thickBot="1">
      <c r="A27" s="699"/>
      <c r="B27" s="700"/>
      <c r="C27" s="700"/>
      <c r="D27" s="736"/>
      <c r="G27" s="701"/>
    </row>
    <row r="28" spans="1:9">
      <c r="A28" s="739" t="s">
        <v>1308</v>
      </c>
      <c r="B28" s="740"/>
      <c r="C28" s="1388" t="s">
        <v>3195</v>
      </c>
      <c r="D28" s="741"/>
      <c r="G28" s="701"/>
    </row>
    <row r="29" spans="1:9">
      <c r="A29" s="742"/>
      <c r="B29" s="743"/>
      <c r="C29" s="744"/>
      <c r="D29" s="741"/>
      <c r="G29" s="701"/>
    </row>
    <row r="30" spans="1:9">
      <c r="A30" s="746" t="s">
        <v>1307</v>
      </c>
      <c r="B30" s="747"/>
      <c r="C30" s="748">
        <v>11</v>
      </c>
      <c r="D30" s="700"/>
      <c r="G30" s="701"/>
    </row>
    <row r="31" spans="1:9">
      <c r="A31" s="699"/>
      <c r="B31" s="700"/>
      <c r="C31" s="701"/>
      <c r="D31" s="700"/>
      <c r="G31" s="701"/>
    </row>
    <row r="32" spans="1:9">
      <c r="A32" s="746" t="s">
        <v>1306</v>
      </c>
      <c r="B32" s="753"/>
      <c r="C32" s="754" t="s">
        <v>3196</v>
      </c>
      <c r="D32" s="700"/>
      <c r="E32" s="700"/>
      <c r="F32" s="755"/>
      <c r="G32" s="701"/>
    </row>
    <row r="33" spans="1:7" ht="10.8" thickBot="1">
      <c r="A33" s="699"/>
      <c r="B33" s="756"/>
      <c r="C33" s="701"/>
      <c r="D33" s="700"/>
      <c r="E33" s="1081"/>
      <c r="F33" s="709"/>
      <c r="G33" s="701"/>
    </row>
    <row r="34" spans="1:7" ht="10.8" thickBot="1">
      <c r="A34" s="757" t="s">
        <v>1305</v>
      </c>
      <c r="B34" s="758"/>
      <c r="C34" s="759" t="s">
        <v>3197</v>
      </c>
      <c r="D34" s="700"/>
      <c r="E34" s="734" t="s">
        <v>1311</v>
      </c>
      <c r="F34" s="735">
        <v>42092</v>
      </c>
      <c r="G34" s="701"/>
    </row>
    <row r="35" spans="1:7" ht="10.8" thickBot="1">
      <c r="A35" s="699"/>
      <c r="B35" s="755"/>
      <c r="C35" s="700"/>
      <c r="D35" s="700"/>
      <c r="E35" s="732"/>
      <c r="F35" s="701"/>
      <c r="G35" s="701"/>
    </row>
    <row r="36" spans="1:7" ht="10.8" thickBot="1">
      <c r="A36" s="760" t="s">
        <v>1304</v>
      </c>
      <c r="B36" s="761"/>
      <c r="C36" s="762">
        <v>37</v>
      </c>
      <c r="D36" s="763"/>
      <c r="E36" s="737" t="s">
        <v>1309</v>
      </c>
      <c r="F36" s="738"/>
      <c r="G36" s="701"/>
    </row>
    <row r="37" spans="1:7" ht="10.8" thickBot="1">
      <c r="A37" s="732"/>
      <c r="B37" s="756"/>
      <c r="C37" s="701"/>
      <c r="D37" s="700"/>
      <c r="E37" s="700"/>
      <c r="F37" s="700"/>
      <c r="G37" s="701"/>
    </row>
    <row r="38" spans="1:7">
      <c r="A38" s="764" t="s">
        <v>1303</v>
      </c>
      <c r="B38" s="753"/>
      <c r="C38" s="765">
        <v>6969901</v>
      </c>
      <c r="D38" s="700"/>
      <c r="E38" s="745" t="s">
        <v>2686</v>
      </c>
      <c r="F38" s="705"/>
      <c r="G38" s="701"/>
    </row>
    <row r="39" spans="1:7" ht="10.8" thickBot="1">
      <c r="A39" s="766"/>
      <c r="B39" s="767"/>
      <c r="C39" s="768"/>
      <c r="D39" s="700"/>
      <c r="E39" s="749" t="s">
        <v>2687</v>
      </c>
      <c r="F39" s="750"/>
      <c r="G39" s="701"/>
    </row>
    <row r="40" spans="1:7" ht="10.8" thickBot="1">
      <c r="A40" s="769" t="s">
        <v>1301</v>
      </c>
      <c r="B40" s="770"/>
      <c r="C40" s="771">
        <v>69699027</v>
      </c>
      <c r="D40" s="700"/>
      <c r="E40" s="751" t="s">
        <v>1302</v>
      </c>
      <c r="F40" s="752" t="s">
        <v>3201</v>
      </c>
      <c r="G40" s="701"/>
    </row>
    <row r="41" spans="1:7" ht="10.8" thickBot="1">
      <c r="A41" s="699"/>
      <c r="B41" s="772"/>
      <c r="C41" s="700"/>
      <c r="D41" s="700"/>
      <c r="E41" s="700"/>
      <c r="F41" s="700"/>
      <c r="G41" s="701"/>
    </row>
    <row r="42" spans="1:7" ht="15" thickBot="1">
      <c r="A42" s="773" t="s">
        <v>1300</v>
      </c>
      <c r="B42" s="1652" t="s">
        <v>3198</v>
      </c>
      <c r="C42" s="1653"/>
      <c r="D42" s="774"/>
      <c r="E42" s="774"/>
      <c r="F42" s="774"/>
      <c r="G42" s="768"/>
    </row>
  </sheetData>
  <mergeCells count="4">
    <mergeCell ref="B42:C42"/>
    <mergeCell ref="L5:M6"/>
    <mergeCell ref="A3:C3"/>
    <mergeCell ref="F22:F24"/>
  </mergeCells>
  <hyperlinks>
    <hyperlink ref="B42" r:id="rId1" xr:uid="{00000000-0004-0000-0000-000000000000}"/>
  </hyperlinks>
  <pageMargins left="0.75" right="0.75" top="1" bottom="1" header="0.5" footer="0.5"/>
  <pageSetup paperSize="9" orientation="portrait" r:id="rId2"/>
  <headerFooter alignWithMargins="0"/>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B5"/>
  <sheetViews>
    <sheetView showGridLines="0" zoomScaleNormal="100" workbookViewId="0">
      <selection activeCell="A20" sqref="A20"/>
    </sheetView>
  </sheetViews>
  <sheetFormatPr defaultRowHeight="14.4"/>
  <cols>
    <col min="1" max="2" width="43.33203125" customWidth="1"/>
    <col min="3" max="3" width="19.109375" customWidth="1"/>
  </cols>
  <sheetData>
    <row r="1" spans="1:2" ht="15" thickBot="1">
      <c r="A1" s="1" t="s">
        <v>47</v>
      </c>
    </row>
    <row r="2" spans="1:2" ht="21" customHeight="1" thickTop="1" thickBot="1">
      <c r="A2" s="10" t="s">
        <v>40</v>
      </c>
      <c r="B2" s="11" t="s">
        <v>36</v>
      </c>
    </row>
    <row r="3" spans="1:2" ht="23.25" customHeight="1" thickTop="1" thickBot="1">
      <c r="A3" s="12" t="s">
        <v>48</v>
      </c>
      <c r="B3" s="13"/>
    </row>
    <row r="4" spans="1:2" ht="23.25" customHeight="1" thickBot="1">
      <c r="A4" s="16" t="s">
        <v>49</v>
      </c>
      <c r="B4" s="17"/>
    </row>
    <row r="5" spans="1:2" ht="15" thickTop="1"/>
  </sheetData>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N50"/>
  <sheetViews>
    <sheetView showGridLines="0" zoomScale="85" zoomScaleNormal="85" workbookViewId="0">
      <pane xSplit="1" ySplit="4" topLeftCell="V32" activePane="bottomRight" state="frozen"/>
      <selection pane="topRight" activeCell="B1" sqref="B1"/>
      <selection pane="bottomLeft" activeCell="A5" sqref="A5"/>
      <selection pane="bottomRight" activeCell="AG45" sqref="AG45"/>
    </sheetView>
  </sheetViews>
  <sheetFormatPr defaultRowHeight="14.4" outlineLevelCol="1"/>
  <cols>
    <col min="1" max="1" width="29.109375" customWidth="1"/>
    <col min="2" max="10" width="11.33203125" customWidth="1"/>
    <col min="11" max="11" width="9.109375" style="348"/>
    <col min="12" max="19" width="9.109375" style="344" customWidth="1" outlineLevel="1"/>
    <col min="20" max="20" width="18.33203125" style="348" customWidth="1"/>
    <col min="21" max="21" width="9.109375" style="350"/>
    <col min="22" max="22" width="9.109375" style="344" customWidth="1" outlineLevel="1"/>
    <col min="23" max="29" width="9.109375" customWidth="1" outlineLevel="1"/>
    <col min="30" max="30" width="26.88671875" style="348" customWidth="1"/>
    <col min="31" max="31" width="9.109375" style="348"/>
    <col min="32" max="32" width="9.109375" style="343" customWidth="1" outlineLevel="1"/>
    <col min="33" max="39" width="9.109375" customWidth="1" outlineLevel="1"/>
    <col min="40" max="40" width="26.6640625" style="348" customWidth="1"/>
  </cols>
  <sheetData>
    <row r="1" spans="1:40">
      <c r="A1" s="1" t="s">
        <v>50</v>
      </c>
      <c r="L1" s="1674" t="s">
        <v>1056</v>
      </c>
      <c r="M1" s="1675"/>
      <c r="N1" s="1675"/>
      <c r="O1" s="1675"/>
      <c r="P1" s="1675"/>
      <c r="Q1" s="1675"/>
      <c r="R1" s="1675"/>
      <c r="S1" s="1675"/>
      <c r="T1" s="1676"/>
      <c r="V1" s="1674" t="s">
        <v>1057</v>
      </c>
      <c r="W1" s="1675"/>
      <c r="X1" s="1675"/>
      <c r="Y1" s="1675"/>
      <c r="Z1" s="1675"/>
      <c r="AA1" s="1675"/>
      <c r="AB1" s="1675"/>
      <c r="AC1" s="1675"/>
      <c r="AD1" s="1676"/>
      <c r="AF1" s="1674" t="s">
        <v>1058</v>
      </c>
      <c r="AG1" s="1675"/>
      <c r="AH1" s="1675"/>
      <c r="AI1" s="1675"/>
      <c r="AJ1" s="1675"/>
      <c r="AK1" s="1675"/>
      <c r="AL1" s="1675"/>
      <c r="AM1" s="1675"/>
      <c r="AN1" s="1676"/>
    </row>
    <row r="2" spans="1:40" ht="15" thickBot="1">
      <c r="A2" s="2" t="s">
        <v>8</v>
      </c>
    </row>
    <row r="3" spans="1:40" ht="15.6" thickTop="1" thickBot="1">
      <c r="A3" s="1662" t="s">
        <v>55</v>
      </c>
      <c r="B3" s="1664" t="s">
        <v>2</v>
      </c>
      <c r="C3" s="1670"/>
      <c r="D3" s="1670"/>
      <c r="E3" s="1670"/>
      <c r="F3" s="1670"/>
      <c r="G3" s="1670"/>
      <c r="H3" s="1670"/>
      <c r="I3" s="1670"/>
      <c r="J3" s="1665"/>
      <c r="K3" s="352"/>
    </row>
    <row r="4" spans="1:40" ht="60.75" customHeight="1" thickTop="1" thickBot="1">
      <c r="A4" s="1669"/>
      <c r="B4" s="10" t="s">
        <v>51</v>
      </c>
      <c r="C4" s="137" t="s">
        <v>495</v>
      </c>
      <c r="D4" s="10" t="s">
        <v>52</v>
      </c>
      <c r="E4" s="137" t="s">
        <v>494</v>
      </c>
      <c r="F4" s="10" t="s">
        <v>53</v>
      </c>
      <c r="G4" s="10" t="s">
        <v>54</v>
      </c>
      <c r="H4" s="11" t="s">
        <v>446</v>
      </c>
      <c r="I4" s="10" t="s">
        <v>447</v>
      </c>
      <c r="J4" s="10" t="s">
        <v>14</v>
      </c>
      <c r="K4" s="344"/>
      <c r="L4" s="59" t="s">
        <v>51</v>
      </c>
      <c r="M4" s="395" t="s">
        <v>495</v>
      </c>
      <c r="N4" s="59" t="s">
        <v>52</v>
      </c>
      <c r="O4" s="395" t="s">
        <v>494</v>
      </c>
      <c r="P4" s="59" t="s">
        <v>53</v>
      </c>
      <c r="Q4" s="59" t="s">
        <v>54</v>
      </c>
      <c r="R4" s="395" t="s">
        <v>446</v>
      </c>
      <c r="S4" s="59" t="s">
        <v>447</v>
      </c>
      <c r="T4" s="59" t="s">
        <v>14</v>
      </c>
      <c r="U4" s="344"/>
      <c r="V4" s="59" t="s">
        <v>51</v>
      </c>
      <c r="W4" s="395" t="s">
        <v>495</v>
      </c>
      <c r="X4" s="59" t="s">
        <v>52</v>
      </c>
      <c r="Y4" s="395" t="s">
        <v>494</v>
      </c>
      <c r="Z4" s="59" t="s">
        <v>53</v>
      </c>
      <c r="AA4" s="59" t="s">
        <v>54</v>
      </c>
      <c r="AB4" s="395" t="s">
        <v>446</v>
      </c>
      <c r="AC4" s="59" t="s">
        <v>447</v>
      </c>
      <c r="AD4" s="59" t="s">
        <v>14</v>
      </c>
      <c r="AE4" s="344"/>
      <c r="AF4" s="59" t="s">
        <v>51</v>
      </c>
      <c r="AG4" s="395" t="s">
        <v>495</v>
      </c>
      <c r="AH4" s="59" t="s">
        <v>52</v>
      </c>
      <c r="AI4" s="395" t="s">
        <v>494</v>
      </c>
      <c r="AJ4" s="59" t="s">
        <v>53</v>
      </c>
      <c r="AK4" s="59" t="s">
        <v>54</v>
      </c>
      <c r="AL4" s="395" t="s">
        <v>446</v>
      </c>
      <c r="AM4" s="59" t="s">
        <v>447</v>
      </c>
      <c r="AN4" s="59" t="s">
        <v>14</v>
      </c>
    </row>
    <row r="5" spans="1:40" ht="15" customHeight="1" thickTop="1" thickBot="1">
      <c r="A5" s="41" t="s">
        <v>25</v>
      </c>
      <c r="B5" s="42"/>
      <c r="C5" s="42"/>
      <c r="D5" s="42"/>
      <c r="E5" s="42"/>
      <c r="F5" s="42"/>
      <c r="G5" s="42"/>
      <c r="H5" s="42"/>
      <c r="I5" s="42"/>
      <c r="J5" s="43"/>
      <c r="K5" s="352"/>
    </row>
    <row r="6" spans="1:40" ht="15" customHeight="1" thickTop="1" thickBot="1">
      <c r="A6" s="44" t="s">
        <v>26</v>
      </c>
      <c r="B6" s="22"/>
      <c r="C6" s="22"/>
      <c r="D6" s="22"/>
      <c r="E6" s="22"/>
      <c r="F6" s="45"/>
      <c r="G6" s="22"/>
      <c r="H6" s="22"/>
      <c r="I6" s="22"/>
      <c r="J6" s="15">
        <f>SUM(B6:H6)</f>
        <v>0</v>
      </c>
      <c r="T6" s="349">
        <f>SUM(B6:I6)-J6</f>
        <v>0</v>
      </c>
      <c r="V6" s="345">
        <f>B6-B34</f>
        <v>0</v>
      </c>
      <c r="W6" s="345">
        <f t="shared" ref="W6:AB6" si="0">C6-C34</f>
        <v>0</v>
      </c>
      <c r="X6" s="345">
        <f t="shared" si="0"/>
        <v>0</v>
      </c>
      <c r="Y6" s="345">
        <f t="shared" si="0"/>
        <v>0</v>
      </c>
      <c r="Z6" s="345">
        <f t="shared" si="0"/>
        <v>0</v>
      </c>
      <c r="AA6" s="345">
        <f t="shared" si="0"/>
        <v>0</v>
      </c>
      <c r="AB6" s="345">
        <f t="shared" si="0"/>
        <v>0</v>
      </c>
      <c r="AC6" s="345">
        <f>I6-I34</f>
        <v>0</v>
      </c>
      <c r="AD6" s="349">
        <f>J6-J34</f>
        <v>0</v>
      </c>
    </row>
    <row r="7" spans="1:40" ht="15" customHeight="1" thickBot="1">
      <c r="A7" s="14" t="s">
        <v>27</v>
      </c>
      <c r="B7" s="22"/>
      <c r="C7" s="22"/>
      <c r="D7" s="22"/>
      <c r="E7" s="22"/>
      <c r="F7" s="46"/>
      <c r="G7" s="22"/>
      <c r="H7" s="22"/>
      <c r="I7" s="22"/>
      <c r="J7" s="15">
        <f>SUM(B7:H7)</f>
        <v>0</v>
      </c>
      <c r="T7" s="349">
        <f>SUM(B7:I7)-J7</f>
        <v>0</v>
      </c>
      <c r="W7" s="344"/>
      <c r="X7" s="344"/>
      <c r="Y7" s="344"/>
      <c r="Z7" s="344"/>
      <c r="AA7" s="344"/>
      <c r="AB7" s="344"/>
      <c r="AC7" s="344"/>
    </row>
    <row r="8" spans="1:40" ht="15" customHeight="1" thickBot="1">
      <c r="A8" s="14" t="s">
        <v>28</v>
      </c>
      <c r="B8" s="22"/>
      <c r="C8" s="22"/>
      <c r="D8" s="22"/>
      <c r="E8" s="22"/>
      <c r="F8" s="46"/>
      <c r="G8" s="22"/>
      <c r="H8" s="22"/>
      <c r="I8" s="22"/>
      <c r="J8" s="15">
        <f>SUM(B8:H8)</f>
        <v>0</v>
      </c>
      <c r="T8" s="349">
        <f>SUM(B8:I8)-J8</f>
        <v>0</v>
      </c>
      <c r="W8" s="344"/>
      <c r="X8" s="344"/>
      <c r="Y8" s="344"/>
      <c r="Z8" s="344"/>
      <c r="AA8" s="344"/>
      <c r="AB8" s="344"/>
      <c r="AC8" s="344"/>
    </row>
    <row r="9" spans="1:40" ht="15" customHeight="1" thickBot="1">
      <c r="A9" s="14" t="s">
        <v>29</v>
      </c>
      <c r="B9" s="22"/>
      <c r="C9" s="22"/>
      <c r="D9" s="22"/>
      <c r="E9" s="22"/>
      <c r="F9" s="46"/>
      <c r="G9" s="22"/>
      <c r="H9" s="22"/>
      <c r="I9" s="22"/>
      <c r="J9" s="15">
        <f>SUM(B9:H9)</f>
        <v>0</v>
      </c>
      <c r="T9" s="349">
        <f>SUM(B9:I9)-J9</f>
        <v>0</v>
      </c>
      <c r="W9" s="344"/>
      <c r="X9" s="344"/>
      <c r="Y9" s="344"/>
      <c r="Z9" s="344"/>
      <c r="AA9" s="344"/>
      <c r="AB9" s="344"/>
      <c r="AC9" s="344"/>
    </row>
    <row r="10" spans="1:40" ht="15" customHeight="1" thickBot="1">
      <c r="A10" s="25" t="s">
        <v>30</v>
      </c>
      <c r="B10" s="26">
        <f t="shared" ref="B10:J10" si="1">B6+B7-B8+B9</f>
        <v>0</v>
      </c>
      <c r="C10" s="26">
        <f t="shared" si="1"/>
        <v>0</v>
      </c>
      <c r="D10" s="26">
        <f t="shared" si="1"/>
        <v>0</v>
      </c>
      <c r="E10" s="26">
        <f t="shared" si="1"/>
        <v>0</v>
      </c>
      <c r="F10" s="26">
        <f t="shared" si="1"/>
        <v>0</v>
      </c>
      <c r="G10" s="26">
        <f t="shared" si="1"/>
        <v>0</v>
      </c>
      <c r="H10" s="26">
        <f t="shared" si="1"/>
        <v>0</v>
      </c>
      <c r="I10" s="26">
        <f t="shared" si="1"/>
        <v>0</v>
      </c>
      <c r="J10" s="17">
        <f t="shared" si="1"/>
        <v>0</v>
      </c>
      <c r="L10" s="346">
        <f>B6+B7-B8+B9-B10</f>
        <v>0</v>
      </c>
      <c r="M10" s="345">
        <f t="shared" ref="M10:T10" si="2">C6+C7-C8+C9-C10</f>
        <v>0</v>
      </c>
      <c r="N10" s="345">
        <f t="shared" si="2"/>
        <v>0</v>
      </c>
      <c r="O10" s="345">
        <f t="shared" si="2"/>
        <v>0</v>
      </c>
      <c r="P10" s="345">
        <f t="shared" si="2"/>
        <v>0</v>
      </c>
      <c r="Q10" s="345">
        <f t="shared" si="2"/>
        <v>0</v>
      </c>
      <c r="R10" s="345">
        <f t="shared" si="2"/>
        <v>0</v>
      </c>
      <c r="S10" s="345">
        <f t="shared" si="2"/>
        <v>0</v>
      </c>
      <c r="T10" s="345">
        <f t="shared" si="2"/>
        <v>0</v>
      </c>
      <c r="W10" s="344"/>
      <c r="X10" s="344"/>
      <c r="Y10" s="344"/>
      <c r="Z10" s="344"/>
      <c r="AA10" s="344"/>
      <c r="AB10" s="344"/>
      <c r="AC10" s="344"/>
      <c r="AF10" s="346">
        <f>B10-'BS old'!$D$31</f>
        <v>0</v>
      </c>
      <c r="AG10" s="345">
        <f>C10-'BS old'!$D$32</f>
        <v>0</v>
      </c>
      <c r="AH10" s="345">
        <f>D10-'BS old'!$D$33</f>
        <v>0</v>
      </c>
      <c r="AI10" s="345">
        <f>E10-'BS old'!$D$34</f>
        <v>0</v>
      </c>
      <c r="AJ10" s="345">
        <f>F10-'BS old'!$D$35</f>
        <v>0</v>
      </c>
      <c r="AK10" s="345">
        <f>G10-'BS old'!$D$36</f>
        <v>0</v>
      </c>
      <c r="AL10" s="345">
        <f>H10-'BS old'!$D$37</f>
        <v>0</v>
      </c>
      <c r="AM10" s="345">
        <f>I10-'BS old'!$D$38</f>
        <v>0</v>
      </c>
      <c r="AN10" s="349">
        <f>J10-'BS old'!$D$30</f>
        <v>0</v>
      </c>
    </row>
    <row r="11" spans="1:40" ht="15" customHeight="1" thickTop="1" thickBot="1">
      <c r="A11" s="41" t="s">
        <v>31</v>
      </c>
      <c r="B11" s="42"/>
      <c r="C11" s="42"/>
      <c r="D11" s="42"/>
      <c r="E11" s="42"/>
      <c r="F11" s="42"/>
      <c r="G11" s="42"/>
      <c r="H11" s="42"/>
      <c r="I11" s="42"/>
      <c r="J11" s="43"/>
      <c r="L11" s="343"/>
      <c r="T11" s="349"/>
      <c r="W11" s="344"/>
      <c r="X11" s="344"/>
      <c r="Y11" s="344"/>
      <c r="Z11" s="344"/>
      <c r="AA11" s="344"/>
      <c r="AB11" s="344"/>
      <c r="AC11" s="344"/>
    </row>
    <row r="12" spans="1:40" ht="15" customHeight="1" thickTop="1" thickBot="1">
      <c r="A12" s="44" t="s">
        <v>32</v>
      </c>
      <c r="B12" s="22"/>
      <c r="C12" s="22"/>
      <c r="D12" s="22"/>
      <c r="E12" s="22"/>
      <c r="F12" s="22"/>
      <c r="G12" s="22"/>
      <c r="H12" s="22"/>
      <c r="I12" s="22"/>
      <c r="J12" s="15">
        <f>SUM(B12:H12)</f>
        <v>0</v>
      </c>
      <c r="L12" s="343"/>
      <c r="T12" s="349">
        <f>SUM(B12:I12)-J12</f>
        <v>0</v>
      </c>
      <c r="V12" s="345">
        <f>B12-B39</f>
        <v>0</v>
      </c>
      <c r="W12" s="345">
        <f t="shared" ref="W12:AB12" si="3">C12-C39</f>
        <v>0</v>
      </c>
      <c r="X12" s="345">
        <f t="shared" si="3"/>
        <v>0</v>
      </c>
      <c r="Y12" s="345">
        <f t="shared" si="3"/>
        <v>0</v>
      </c>
      <c r="Z12" s="345">
        <f>F12-F39</f>
        <v>0</v>
      </c>
      <c r="AA12" s="345">
        <f t="shared" si="3"/>
        <v>0</v>
      </c>
      <c r="AB12" s="345">
        <f t="shared" si="3"/>
        <v>0</v>
      </c>
      <c r="AC12" s="345">
        <f>I12-I39</f>
        <v>0</v>
      </c>
      <c r="AD12" s="349">
        <f>J12-J39</f>
        <v>0</v>
      </c>
    </row>
    <row r="13" spans="1:40" ht="15" customHeight="1" thickBot="1">
      <c r="A13" s="14" t="s">
        <v>27</v>
      </c>
      <c r="B13" s="22"/>
      <c r="C13" s="22"/>
      <c r="D13" s="22"/>
      <c r="E13" s="22"/>
      <c r="F13" s="22"/>
      <c r="G13" s="22"/>
      <c r="H13" s="22"/>
      <c r="I13" s="22"/>
      <c r="J13" s="15">
        <f>SUM(B13:H13)</f>
        <v>0</v>
      </c>
      <c r="L13" s="343"/>
      <c r="T13" s="349">
        <f>SUM(B13:I13)-J13</f>
        <v>0</v>
      </c>
      <c r="W13" s="344"/>
      <c r="X13" s="344"/>
      <c r="Y13" s="344"/>
      <c r="Z13" s="344"/>
      <c r="AA13" s="344"/>
      <c r="AB13" s="344"/>
      <c r="AC13" s="344"/>
    </row>
    <row r="14" spans="1:40" ht="15" customHeight="1" thickBot="1">
      <c r="A14" s="14" t="s">
        <v>28</v>
      </c>
      <c r="B14" s="22"/>
      <c r="C14" s="22"/>
      <c r="D14" s="22"/>
      <c r="E14" s="22"/>
      <c r="F14" s="22"/>
      <c r="G14" s="22"/>
      <c r="H14" s="22"/>
      <c r="I14" s="22"/>
      <c r="J14" s="15">
        <f>SUM(B14:H14)</f>
        <v>0</v>
      </c>
      <c r="L14" s="343"/>
      <c r="T14" s="349">
        <f>SUM(B14:I14)-J14</f>
        <v>0</v>
      </c>
      <c r="W14" s="344"/>
      <c r="X14" s="344"/>
      <c r="Y14" s="344"/>
      <c r="Z14" s="344"/>
      <c r="AA14" s="344"/>
      <c r="AB14" s="344"/>
      <c r="AC14" s="344"/>
      <c r="AF14" s="351" t="s">
        <v>1059</v>
      </c>
    </row>
    <row r="15" spans="1:40" ht="15" customHeight="1" thickBot="1">
      <c r="A15" s="25" t="s">
        <v>30</v>
      </c>
      <c r="B15" s="26">
        <f>B12+B13-B14</f>
        <v>0</v>
      </c>
      <c r="C15" s="26">
        <f>C12+C13-C14</f>
        <v>0</v>
      </c>
      <c r="D15" s="26">
        <f t="shared" ref="D15:I15" si="4">D12+D13-D14</f>
        <v>0</v>
      </c>
      <c r="E15" s="26">
        <f t="shared" si="4"/>
        <v>0</v>
      </c>
      <c r="F15" s="26">
        <f t="shared" si="4"/>
        <v>0</v>
      </c>
      <c r="G15" s="26">
        <f>G12+G13-G14</f>
        <v>0</v>
      </c>
      <c r="H15" s="26">
        <f t="shared" si="4"/>
        <v>0</v>
      </c>
      <c r="I15" s="26">
        <f t="shared" si="4"/>
        <v>0</v>
      </c>
      <c r="J15" s="17">
        <f>J12+J13-J14</f>
        <v>0</v>
      </c>
      <c r="L15" s="346">
        <f>B12+B13-B14-B15</f>
        <v>0</v>
      </c>
      <c r="M15" s="345">
        <f t="shared" ref="M15:T15" si="5">C12+C13-C14-C15</f>
        <v>0</v>
      </c>
      <c r="N15" s="345">
        <f t="shared" si="5"/>
        <v>0</v>
      </c>
      <c r="O15" s="345">
        <f t="shared" si="5"/>
        <v>0</v>
      </c>
      <c r="P15" s="345">
        <f t="shared" si="5"/>
        <v>0</v>
      </c>
      <c r="Q15" s="345">
        <f t="shared" si="5"/>
        <v>0</v>
      </c>
      <c r="R15" s="345">
        <f t="shared" si="5"/>
        <v>0</v>
      </c>
      <c r="S15" s="345">
        <f t="shared" si="5"/>
        <v>0</v>
      </c>
      <c r="T15" s="345">
        <f t="shared" si="5"/>
        <v>0</v>
      </c>
      <c r="W15" s="344"/>
      <c r="X15" s="344"/>
      <c r="Y15" s="344"/>
      <c r="Z15" s="344"/>
      <c r="AA15" s="344"/>
      <c r="AB15" s="344"/>
      <c r="AC15" s="344"/>
      <c r="AF15" s="346">
        <f>B15+B20-'BS old'!$E$31</f>
        <v>0</v>
      </c>
      <c r="AG15" s="345">
        <f>C15+C20-'BS old'!$E$32</f>
        <v>0</v>
      </c>
      <c r="AH15" s="345">
        <f>D15+D20-'BS old'!$E$33</f>
        <v>0</v>
      </c>
      <c r="AI15" s="345">
        <f>E15+E20-'BS old'!$E$34</f>
        <v>0</v>
      </c>
      <c r="AJ15" s="345">
        <f>F15+F20-'BS old'!$E$35</f>
        <v>0</v>
      </c>
      <c r="AK15" s="345">
        <f>G15+G20-'BS old'!$E$36</f>
        <v>0</v>
      </c>
      <c r="AL15" s="345">
        <f>H15+H20-'BS old'!$E$37</f>
        <v>0</v>
      </c>
      <c r="AM15" s="345">
        <f>I15+I20-'BS old'!$E$38</f>
        <v>0</v>
      </c>
      <c r="AN15" s="349">
        <f>J15+J20-'BS old'!$E$30</f>
        <v>0</v>
      </c>
    </row>
    <row r="16" spans="1:40" ht="15" customHeight="1" thickTop="1" thickBot="1">
      <c r="A16" s="41" t="s">
        <v>33</v>
      </c>
      <c r="B16" s="42"/>
      <c r="C16" s="42"/>
      <c r="D16" s="42"/>
      <c r="E16" s="42"/>
      <c r="F16" s="42"/>
      <c r="G16" s="42"/>
      <c r="H16" s="42"/>
      <c r="I16" s="42"/>
      <c r="J16" s="43"/>
      <c r="L16" s="343"/>
      <c r="T16" s="349"/>
      <c r="W16" s="344"/>
      <c r="X16" s="344"/>
      <c r="Y16" s="344"/>
      <c r="Z16" s="344"/>
      <c r="AA16" s="344"/>
      <c r="AB16" s="344"/>
      <c r="AC16" s="344"/>
      <c r="AG16" s="344"/>
      <c r="AH16" s="344"/>
      <c r="AI16" s="344"/>
      <c r="AJ16" s="344"/>
      <c r="AK16" s="344"/>
      <c r="AL16" s="344"/>
    </row>
    <row r="17" spans="1:40" ht="15" customHeight="1" thickTop="1" thickBot="1">
      <c r="A17" s="44" t="s">
        <v>32</v>
      </c>
      <c r="B17" s="22"/>
      <c r="C17" s="22"/>
      <c r="D17" s="22"/>
      <c r="E17" s="22"/>
      <c r="F17" s="22"/>
      <c r="G17" s="22"/>
      <c r="H17" s="22"/>
      <c r="I17" s="22"/>
      <c r="J17" s="15">
        <f>SUM(B17:H17)</f>
        <v>0</v>
      </c>
      <c r="L17" s="343"/>
      <c r="T17" s="349">
        <f>SUM(B17:I17)-J17</f>
        <v>0</v>
      </c>
      <c r="V17" s="345">
        <f>B17-B44</f>
        <v>0</v>
      </c>
      <c r="W17" s="345">
        <f t="shared" ref="W17:AB17" si="6">C17-C44</f>
        <v>0</v>
      </c>
      <c r="X17" s="345">
        <f t="shared" si="6"/>
        <v>0</v>
      </c>
      <c r="Y17" s="345">
        <f t="shared" si="6"/>
        <v>0</v>
      </c>
      <c r="Z17" s="345">
        <f t="shared" si="6"/>
        <v>0</v>
      </c>
      <c r="AA17" s="345">
        <f t="shared" si="6"/>
        <v>0</v>
      </c>
      <c r="AB17" s="345">
        <f t="shared" si="6"/>
        <v>0</v>
      </c>
      <c r="AC17" s="345">
        <f>I17-I44</f>
        <v>0</v>
      </c>
      <c r="AD17" s="349">
        <f>J17-J44</f>
        <v>0</v>
      </c>
      <c r="AG17" s="344"/>
      <c r="AH17" s="344"/>
      <c r="AI17" s="344"/>
      <c r="AJ17" s="344"/>
      <c r="AK17" s="344"/>
      <c r="AL17" s="344"/>
    </row>
    <row r="18" spans="1:40" ht="15" customHeight="1" thickBot="1">
      <c r="A18" s="14" t="s">
        <v>27</v>
      </c>
      <c r="B18" s="22"/>
      <c r="C18" s="22"/>
      <c r="D18" s="22"/>
      <c r="E18" s="22"/>
      <c r="F18" s="22"/>
      <c r="G18" s="22"/>
      <c r="H18" s="22"/>
      <c r="I18" s="22"/>
      <c r="J18" s="15">
        <f>SUM(B18:H18)</f>
        <v>0</v>
      </c>
      <c r="L18" s="343"/>
      <c r="T18" s="349">
        <f>SUM(B18:I18)-J18</f>
        <v>0</v>
      </c>
      <c r="W18" s="344"/>
      <c r="X18" s="344"/>
      <c r="Y18" s="344"/>
      <c r="Z18" s="344"/>
      <c r="AA18" s="344"/>
      <c r="AB18" s="344"/>
      <c r="AC18" s="344"/>
      <c r="AG18" s="344"/>
      <c r="AH18" s="344"/>
      <c r="AI18" s="344"/>
      <c r="AJ18" s="344"/>
      <c r="AK18" s="344"/>
      <c r="AL18" s="344"/>
    </row>
    <row r="19" spans="1:40" ht="15" customHeight="1" thickBot="1">
      <c r="A19" s="14" t="s">
        <v>28</v>
      </c>
      <c r="B19" s="22"/>
      <c r="C19" s="22"/>
      <c r="D19" s="22"/>
      <c r="E19" s="22"/>
      <c r="F19" s="22"/>
      <c r="G19" s="22"/>
      <c r="H19" s="22"/>
      <c r="I19" s="22"/>
      <c r="J19" s="15">
        <f>SUM(B19:H19)</f>
        <v>0</v>
      </c>
      <c r="L19" s="343"/>
      <c r="T19" s="349">
        <f>SUM(B19:I19)-J19</f>
        <v>0</v>
      </c>
      <c r="W19" s="344"/>
      <c r="X19" s="344"/>
      <c r="Y19" s="344"/>
      <c r="Z19" s="344"/>
      <c r="AA19" s="344"/>
      <c r="AB19" s="344"/>
      <c r="AC19" s="344"/>
      <c r="AG19" s="344"/>
      <c r="AH19" s="344"/>
      <c r="AI19" s="344"/>
      <c r="AJ19" s="344"/>
      <c r="AK19" s="344"/>
      <c r="AL19" s="344"/>
    </row>
    <row r="20" spans="1:40" ht="15" customHeight="1" thickBot="1">
      <c r="A20" s="25" t="s">
        <v>30</v>
      </c>
      <c r="B20" s="26">
        <f t="shared" ref="B20:J20" si="7">B17+B18-B19</f>
        <v>0</v>
      </c>
      <c r="C20" s="26">
        <f t="shared" si="7"/>
        <v>0</v>
      </c>
      <c r="D20" s="26">
        <f t="shared" si="7"/>
        <v>0</v>
      </c>
      <c r="E20" s="26">
        <f t="shared" si="7"/>
        <v>0</v>
      </c>
      <c r="F20" s="26">
        <f t="shared" si="7"/>
        <v>0</v>
      </c>
      <c r="G20" s="26">
        <f t="shared" si="7"/>
        <v>0</v>
      </c>
      <c r="H20" s="26">
        <f t="shared" si="7"/>
        <v>0</v>
      </c>
      <c r="I20" s="26">
        <f t="shared" si="7"/>
        <v>0</v>
      </c>
      <c r="J20" s="17">
        <f t="shared" si="7"/>
        <v>0</v>
      </c>
      <c r="L20" s="346">
        <f>B17+B18-B19-B20</f>
        <v>0</v>
      </c>
      <c r="M20" s="345">
        <f t="shared" ref="M20:T20" si="8">C17+C18-C19-C20</f>
        <v>0</v>
      </c>
      <c r="N20" s="345">
        <f t="shared" si="8"/>
        <v>0</v>
      </c>
      <c r="O20" s="345">
        <f t="shared" si="8"/>
        <v>0</v>
      </c>
      <c r="P20" s="345">
        <f t="shared" si="8"/>
        <v>0</v>
      </c>
      <c r="Q20" s="345">
        <f t="shared" si="8"/>
        <v>0</v>
      </c>
      <c r="R20" s="345">
        <f t="shared" si="8"/>
        <v>0</v>
      </c>
      <c r="S20" s="345">
        <f t="shared" si="8"/>
        <v>0</v>
      </c>
      <c r="T20" s="345">
        <f t="shared" si="8"/>
        <v>0</v>
      </c>
      <c r="W20" s="344"/>
      <c r="X20" s="344"/>
      <c r="Y20" s="344"/>
      <c r="Z20" s="344"/>
      <c r="AA20" s="344"/>
      <c r="AB20" s="344"/>
      <c r="AC20" s="344"/>
      <c r="AG20" s="344"/>
      <c r="AH20" s="344"/>
      <c r="AI20" s="344"/>
      <c r="AJ20" s="344"/>
      <c r="AK20" s="344"/>
      <c r="AL20" s="344"/>
    </row>
    <row r="21" spans="1:40" ht="15" customHeight="1" thickTop="1" thickBot="1">
      <c r="A21" s="41" t="s">
        <v>34</v>
      </c>
      <c r="B21" s="42"/>
      <c r="C21" s="42"/>
      <c r="D21" s="42"/>
      <c r="E21" s="42"/>
      <c r="F21" s="42"/>
      <c r="G21" s="42"/>
      <c r="H21" s="42"/>
      <c r="I21" s="42"/>
      <c r="J21" s="43"/>
      <c r="L21" s="343"/>
      <c r="T21" s="349"/>
      <c r="W21" s="344"/>
      <c r="X21" s="344"/>
      <c r="Y21" s="344"/>
      <c r="Z21" s="344"/>
      <c r="AA21" s="344"/>
      <c r="AB21" s="344"/>
      <c r="AC21" s="344"/>
      <c r="AG21" s="344"/>
      <c r="AH21" s="344"/>
      <c r="AI21" s="344"/>
      <c r="AJ21" s="344"/>
      <c r="AK21" s="344"/>
      <c r="AL21" s="344"/>
    </row>
    <row r="22" spans="1:40" ht="15" customHeight="1" thickTop="1" thickBot="1">
      <c r="A22" s="44" t="s">
        <v>32</v>
      </c>
      <c r="B22" s="22">
        <f>B6-B12-B17</f>
        <v>0</v>
      </c>
      <c r="C22" s="22">
        <f t="shared" ref="C22:J22" si="9">C6-C12-C17</f>
        <v>0</v>
      </c>
      <c r="D22" s="22">
        <f t="shared" si="9"/>
        <v>0</v>
      </c>
      <c r="E22" s="22">
        <f t="shared" si="9"/>
        <v>0</v>
      </c>
      <c r="F22" s="22">
        <f t="shared" si="9"/>
        <v>0</v>
      </c>
      <c r="G22" s="22">
        <f t="shared" si="9"/>
        <v>0</v>
      </c>
      <c r="H22" s="22">
        <f t="shared" si="9"/>
        <v>0</v>
      </c>
      <c r="I22" s="22">
        <f t="shared" si="9"/>
        <v>0</v>
      </c>
      <c r="J22" s="15">
        <f t="shared" si="9"/>
        <v>0</v>
      </c>
      <c r="L22" s="346">
        <f>B6-B12-B17-B22</f>
        <v>0</v>
      </c>
      <c r="M22" s="345">
        <f t="shared" ref="M22:S22" si="10">C6-C12-C17-C22</f>
        <v>0</v>
      </c>
      <c r="N22" s="345">
        <f t="shared" si="10"/>
        <v>0</v>
      </c>
      <c r="O22" s="345">
        <f t="shared" si="10"/>
        <v>0</v>
      </c>
      <c r="P22" s="345">
        <f t="shared" si="10"/>
        <v>0</v>
      </c>
      <c r="Q22" s="345">
        <f t="shared" si="10"/>
        <v>0</v>
      </c>
      <c r="R22" s="345">
        <f t="shared" si="10"/>
        <v>0</v>
      </c>
      <c r="S22" s="345">
        <f t="shared" si="10"/>
        <v>0</v>
      </c>
      <c r="T22" s="349">
        <f>SUM(B22:I22)-J22</f>
        <v>0</v>
      </c>
      <c r="V22" s="345">
        <f>B22-B47</f>
        <v>0</v>
      </c>
      <c r="W22" s="345">
        <f t="shared" ref="W22:AB22" si="11">C22-C47</f>
        <v>0</v>
      </c>
      <c r="X22" s="345">
        <f t="shared" si="11"/>
        <v>0</v>
      </c>
      <c r="Y22" s="345">
        <f t="shared" si="11"/>
        <v>0</v>
      </c>
      <c r="Z22" s="345">
        <f t="shared" si="11"/>
        <v>0</v>
      </c>
      <c r="AA22" s="345">
        <f t="shared" si="11"/>
        <v>0</v>
      </c>
      <c r="AB22" s="345">
        <f t="shared" si="11"/>
        <v>0</v>
      </c>
      <c r="AC22" s="345">
        <f>I22-I47</f>
        <v>0</v>
      </c>
      <c r="AD22" s="349">
        <f>J22-J47</f>
        <v>0</v>
      </c>
      <c r="AG22" s="344"/>
      <c r="AH22" s="344"/>
      <c r="AI22" s="344"/>
      <c r="AJ22" s="344"/>
      <c r="AK22" s="344"/>
      <c r="AL22" s="344"/>
    </row>
    <row r="23" spans="1:40" ht="15" customHeight="1" thickBot="1">
      <c r="A23" s="25" t="s">
        <v>30</v>
      </c>
      <c r="B23" s="26">
        <f>B10-B15-B20</f>
        <v>0</v>
      </c>
      <c r="C23" s="26">
        <f t="shared" ref="C23:J23" si="12">C10-C15-C20</f>
        <v>0</v>
      </c>
      <c r="D23" s="26">
        <f t="shared" si="12"/>
        <v>0</v>
      </c>
      <c r="E23" s="26">
        <f t="shared" si="12"/>
        <v>0</v>
      </c>
      <c r="F23" s="26">
        <f t="shared" si="12"/>
        <v>0</v>
      </c>
      <c r="G23" s="26">
        <f t="shared" si="12"/>
        <v>0</v>
      </c>
      <c r="H23" s="26">
        <f t="shared" si="12"/>
        <v>0</v>
      </c>
      <c r="I23" s="26">
        <f t="shared" si="12"/>
        <v>0</v>
      </c>
      <c r="J23" s="17">
        <f t="shared" si="12"/>
        <v>0</v>
      </c>
      <c r="L23" s="346">
        <f>B10-B15-B20-B23</f>
        <v>0</v>
      </c>
      <c r="M23" s="345">
        <f t="shared" ref="M23:S23" si="13">C10-C15-C20-C23</f>
        <v>0</v>
      </c>
      <c r="N23" s="345">
        <f t="shared" si="13"/>
        <v>0</v>
      </c>
      <c r="O23" s="345">
        <f t="shared" si="13"/>
        <v>0</v>
      </c>
      <c r="P23" s="345">
        <f t="shared" si="13"/>
        <v>0</v>
      </c>
      <c r="Q23" s="345">
        <f t="shared" si="13"/>
        <v>0</v>
      </c>
      <c r="R23" s="345">
        <f t="shared" si="13"/>
        <v>0</v>
      </c>
      <c r="S23" s="345">
        <f t="shared" si="13"/>
        <v>0</v>
      </c>
      <c r="T23" s="349">
        <f>SUM(B23:I23)-J23</f>
        <v>0</v>
      </c>
      <c r="AF23" s="346">
        <f>B23-'BS old'!$F$31</f>
        <v>0</v>
      </c>
      <c r="AG23" s="345">
        <f>C23-'BS old'!$F$32</f>
        <v>0</v>
      </c>
      <c r="AH23" s="345">
        <f>D23-'BS old'!$F$33</f>
        <v>0</v>
      </c>
      <c r="AI23" s="345">
        <f>E23-'BS old'!$F$34</f>
        <v>0</v>
      </c>
      <c r="AJ23" s="345">
        <f>F23-'BS old'!$F$35</f>
        <v>0</v>
      </c>
      <c r="AK23" s="345">
        <f>G23-'BS old'!$F$36</f>
        <v>0</v>
      </c>
      <c r="AL23" s="345">
        <f>H23-'BS old'!$F$37</f>
        <v>0</v>
      </c>
      <c r="AM23" s="345">
        <f>I23-'BS old'!$F$38</f>
        <v>0</v>
      </c>
      <c r="AN23" s="349">
        <f>J23-'BS old'!$F$30</f>
        <v>0</v>
      </c>
    </row>
    <row r="24" spans="1:40" ht="15" thickTop="1">
      <c r="A24" s="20"/>
      <c r="B24" s="20"/>
      <c r="C24" s="20"/>
      <c r="D24" s="20"/>
      <c r="E24" s="20"/>
      <c r="F24" s="20"/>
      <c r="G24" s="20"/>
      <c r="H24" s="20"/>
      <c r="I24" s="20"/>
      <c r="J24" s="20"/>
    </row>
    <row r="25" spans="1:40">
      <c r="A25" s="20"/>
      <c r="B25" s="20"/>
      <c r="C25" s="20"/>
      <c r="D25" s="20"/>
      <c r="E25" s="20"/>
      <c r="F25" s="20"/>
      <c r="G25" s="20"/>
      <c r="H25" s="20"/>
      <c r="I25" s="20"/>
      <c r="J25" s="20"/>
    </row>
    <row r="26" spans="1:40" ht="15" thickBot="1">
      <c r="A26" s="20" t="s">
        <v>15</v>
      </c>
      <c r="B26" s="20"/>
      <c r="C26" s="20"/>
      <c r="D26" s="20"/>
      <c r="E26" s="20"/>
      <c r="F26" s="20"/>
      <c r="G26" s="20"/>
      <c r="H26" s="20"/>
      <c r="I26" s="20"/>
      <c r="J26" s="20"/>
    </row>
    <row r="27" spans="1:40" ht="15.6" thickTop="1" thickBot="1">
      <c r="A27" s="1662" t="s">
        <v>55</v>
      </c>
      <c r="B27" s="1664" t="s">
        <v>3</v>
      </c>
      <c r="C27" s="1670"/>
      <c r="D27" s="1670"/>
      <c r="E27" s="1670"/>
      <c r="F27" s="1670"/>
      <c r="G27" s="1670"/>
      <c r="H27" s="1670"/>
      <c r="I27" s="1670"/>
      <c r="J27" s="1665"/>
      <c r="K27" s="352"/>
    </row>
    <row r="28" spans="1:40" ht="60.75" customHeight="1" thickTop="1" thickBot="1">
      <c r="A28" s="1669"/>
      <c r="B28" s="136" t="s">
        <v>51</v>
      </c>
      <c r="C28" s="137" t="s">
        <v>495</v>
      </c>
      <c r="D28" s="136" t="s">
        <v>52</v>
      </c>
      <c r="E28" s="137" t="s">
        <v>494</v>
      </c>
      <c r="F28" s="136" t="s">
        <v>53</v>
      </c>
      <c r="G28" s="136" t="s">
        <v>54</v>
      </c>
      <c r="H28" s="137" t="s">
        <v>446</v>
      </c>
      <c r="I28" s="136" t="s">
        <v>447</v>
      </c>
      <c r="J28" s="136" t="s">
        <v>14</v>
      </c>
    </row>
    <row r="29" spans="1:40" ht="15" customHeight="1" thickTop="1" thickBot="1">
      <c r="A29" s="41" t="s">
        <v>25</v>
      </c>
      <c r="B29" s="42"/>
      <c r="C29" s="42"/>
      <c r="D29" s="42"/>
      <c r="E29" s="42"/>
      <c r="F29" s="42"/>
      <c r="G29" s="42"/>
      <c r="H29" s="42"/>
      <c r="I29" s="42"/>
      <c r="J29" s="43"/>
      <c r="K29" s="352"/>
    </row>
    <row r="30" spans="1:40" ht="15" customHeight="1" thickTop="1" thickBot="1">
      <c r="A30" s="44" t="s">
        <v>26</v>
      </c>
      <c r="B30" s="22"/>
      <c r="C30" s="22"/>
      <c r="D30" s="22"/>
      <c r="E30" s="22"/>
      <c r="F30" s="45"/>
      <c r="G30" s="22"/>
      <c r="H30" s="22"/>
      <c r="I30" s="22"/>
      <c r="J30" s="15">
        <f>SUM(B30:H30)</f>
        <v>0</v>
      </c>
      <c r="T30" s="349">
        <f>SUM(B30:I30)-J30</f>
        <v>0</v>
      </c>
    </row>
    <row r="31" spans="1:40" ht="15" customHeight="1" thickBot="1">
      <c r="A31" s="14" t="s">
        <v>27</v>
      </c>
      <c r="B31" s="22"/>
      <c r="C31" s="22"/>
      <c r="D31" s="22"/>
      <c r="E31" s="22"/>
      <c r="F31" s="46"/>
      <c r="G31" s="22"/>
      <c r="H31" s="22"/>
      <c r="I31" s="22"/>
      <c r="J31" s="15">
        <f>SUM(B31:H31)</f>
        <v>0</v>
      </c>
      <c r="T31" s="349">
        <f>SUM(B31:I31)-J31</f>
        <v>0</v>
      </c>
    </row>
    <row r="32" spans="1:40" ht="15" customHeight="1" thickBot="1">
      <c r="A32" s="14" t="s">
        <v>28</v>
      </c>
      <c r="B32" s="22"/>
      <c r="C32" s="22"/>
      <c r="D32" s="22"/>
      <c r="E32" s="22"/>
      <c r="F32" s="46"/>
      <c r="G32" s="22"/>
      <c r="H32" s="22"/>
      <c r="I32" s="22"/>
      <c r="J32" s="15">
        <f>SUM(B32:H32)</f>
        <v>0</v>
      </c>
      <c r="T32" s="349">
        <f>SUM(B32:I32)-J32</f>
        <v>0</v>
      </c>
    </row>
    <row r="33" spans="1:40" ht="15" customHeight="1" thickBot="1">
      <c r="A33" s="14" t="s">
        <v>29</v>
      </c>
      <c r="B33" s="22"/>
      <c r="C33" s="22"/>
      <c r="D33" s="22"/>
      <c r="E33" s="22"/>
      <c r="F33" s="46"/>
      <c r="G33" s="22"/>
      <c r="H33" s="22"/>
      <c r="I33" s="22"/>
      <c r="J33" s="15">
        <f>SUM(B33:H33)</f>
        <v>0</v>
      </c>
      <c r="T33" s="349">
        <f>SUM(B33:I33)-J33</f>
        <v>0</v>
      </c>
    </row>
    <row r="34" spans="1:40" ht="15" customHeight="1" thickBot="1">
      <c r="A34" s="25" t="s">
        <v>30</v>
      </c>
      <c r="B34" s="26">
        <f t="shared" ref="B34:J34" si="14">B30+B31-B32+B33</f>
        <v>0</v>
      </c>
      <c r="C34" s="26">
        <f t="shared" si="14"/>
        <v>0</v>
      </c>
      <c r="D34" s="26">
        <f t="shared" si="14"/>
        <v>0</v>
      </c>
      <c r="E34" s="26">
        <f t="shared" si="14"/>
        <v>0</v>
      </c>
      <c r="F34" s="26">
        <f t="shared" si="14"/>
        <v>0</v>
      </c>
      <c r="G34" s="26">
        <f t="shared" si="14"/>
        <v>0</v>
      </c>
      <c r="H34" s="26">
        <f t="shared" si="14"/>
        <v>0</v>
      </c>
      <c r="I34" s="26">
        <f t="shared" si="14"/>
        <v>0</v>
      </c>
      <c r="J34" s="17">
        <f t="shared" si="14"/>
        <v>0</v>
      </c>
      <c r="L34" s="346">
        <f>B30+B31-B32+B33-B34</f>
        <v>0</v>
      </c>
      <c r="M34" s="345">
        <f t="shared" ref="M34:T34" si="15">C30+C31-C32+C33-C34</f>
        <v>0</v>
      </c>
      <c r="N34" s="345">
        <f t="shared" si="15"/>
        <v>0</v>
      </c>
      <c r="O34" s="345">
        <f t="shared" si="15"/>
        <v>0</v>
      </c>
      <c r="P34" s="345">
        <f t="shared" si="15"/>
        <v>0</v>
      </c>
      <c r="Q34" s="345">
        <f t="shared" si="15"/>
        <v>0</v>
      </c>
      <c r="R34" s="345">
        <f t="shared" si="15"/>
        <v>0</v>
      </c>
      <c r="S34" s="345">
        <f t="shared" si="15"/>
        <v>0</v>
      </c>
      <c r="T34" s="345">
        <f t="shared" si="15"/>
        <v>0</v>
      </c>
    </row>
    <row r="35" spans="1:40" ht="15" customHeight="1" thickTop="1" thickBot="1">
      <c r="A35" s="41" t="s">
        <v>31</v>
      </c>
      <c r="B35" s="42"/>
      <c r="C35" s="42"/>
      <c r="D35" s="42"/>
      <c r="E35" s="42"/>
      <c r="F35" s="42"/>
      <c r="G35" s="42"/>
      <c r="H35" s="42"/>
      <c r="I35" s="42"/>
      <c r="J35" s="43"/>
      <c r="L35" s="343"/>
      <c r="T35" s="349"/>
    </row>
    <row r="36" spans="1:40" ht="15" customHeight="1" thickTop="1" thickBot="1">
      <c r="A36" s="44" t="s">
        <v>32</v>
      </c>
      <c r="B36" s="22"/>
      <c r="C36" s="22"/>
      <c r="D36" s="22"/>
      <c r="E36" s="22"/>
      <c r="F36" s="22"/>
      <c r="G36" s="22"/>
      <c r="H36" s="22"/>
      <c r="I36" s="22"/>
      <c r="J36" s="15">
        <f>SUM(B36:H36)</f>
        <v>0</v>
      </c>
      <c r="L36" s="343"/>
      <c r="T36" s="349">
        <f>SUM(B36:I36)-J36</f>
        <v>0</v>
      </c>
    </row>
    <row r="37" spans="1:40" ht="15" customHeight="1" thickBot="1">
      <c r="A37" s="14" t="s">
        <v>27</v>
      </c>
      <c r="B37" s="22"/>
      <c r="C37" s="22"/>
      <c r="D37" s="22"/>
      <c r="E37" s="22"/>
      <c r="F37" s="22"/>
      <c r="G37" s="22"/>
      <c r="H37" s="22"/>
      <c r="I37" s="22"/>
      <c r="J37" s="15">
        <f>SUM(B37:H37)</f>
        <v>0</v>
      </c>
      <c r="L37" s="343"/>
      <c r="T37" s="349">
        <f>SUM(B37:I37)-J37</f>
        <v>0</v>
      </c>
    </row>
    <row r="38" spans="1:40" ht="15" customHeight="1" thickBot="1">
      <c r="A38" s="14" t="s">
        <v>28</v>
      </c>
      <c r="B38" s="22"/>
      <c r="C38" s="22"/>
      <c r="D38" s="22"/>
      <c r="E38" s="22"/>
      <c r="F38" s="22"/>
      <c r="G38" s="22"/>
      <c r="H38" s="22"/>
      <c r="I38" s="22"/>
      <c r="J38" s="15">
        <f>SUM(B38:H38)</f>
        <v>0</v>
      </c>
      <c r="L38" s="343"/>
      <c r="T38" s="349">
        <f>SUM(B38:I38)-J38</f>
        <v>0</v>
      </c>
    </row>
    <row r="39" spans="1:40" ht="15" customHeight="1" thickBot="1">
      <c r="A39" s="25" t="s">
        <v>30</v>
      </c>
      <c r="B39" s="26">
        <f>B36+B37-B38</f>
        <v>0</v>
      </c>
      <c r="C39" s="26">
        <f>C36+C37-C38</f>
        <v>0</v>
      </c>
      <c r="D39" s="26">
        <f t="shared" ref="D39:I39" si="16">D36+D37-D38</f>
        <v>0</v>
      </c>
      <c r="E39" s="26">
        <f t="shared" si="16"/>
        <v>0</v>
      </c>
      <c r="F39" s="26">
        <f t="shared" si="16"/>
        <v>0</v>
      </c>
      <c r="G39" s="26">
        <f t="shared" si="16"/>
        <v>0</v>
      </c>
      <c r="H39" s="26">
        <f t="shared" si="16"/>
        <v>0</v>
      </c>
      <c r="I39" s="26">
        <f t="shared" si="16"/>
        <v>0</v>
      </c>
      <c r="J39" s="17">
        <f>J36+J37-J38</f>
        <v>0</v>
      </c>
      <c r="L39" s="346">
        <f>B36+B37-B38-B39</f>
        <v>0</v>
      </c>
      <c r="M39" s="345">
        <f t="shared" ref="M39:T39" si="17">C36+C37-C38-C39</f>
        <v>0</v>
      </c>
      <c r="N39" s="345">
        <f t="shared" si="17"/>
        <v>0</v>
      </c>
      <c r="O39" s="345">
        <f t="shared" si="17"/>
        <v>0</v>
      </c>
      <c r="P39" s="345">
        <f t="shared" si="17"/>
        <v>0</v>
      </c>
      <c r="Q39" s="345">
        <f t="shared" si="17"/>
        <v>0</v>
      </c>
      <c r="R39" s="345">
        <f t="shared" si="17"/>
        <v>0</v>
      </c>
      <c r="S39" s="345">
        <f t="shared" si="17"/>
        <v>0</v>
      </c>
      <c r="T39" s="345">
        <f t="shared" si="17"/>
        <v>0</v>
      </c>
    </row>
    <row r="40" spans="1:40" ht="15" customHeight="1" thickTop="1" thickBot="1">
      <c r="A40" s="41" t="s">
        <v>33</v>
      </c>
      <c r="B40" s="42"/>
      <c r="C40" s="42"/>
      <c r="D40" s="42"/>
      <c r="E40" s="42"/>
      <c r="F40" s="42"/>
      <c r="G40" s="42"/>
      <c r="H40" s="42"/>
      <c r="I40" s="42"/>
      <c r="J40" s="43"/>
      <c r="L40" s="343"/>
      <c r="T40" s="349"/>
    </row>
    <row r="41" spans="1:40" ht="15" customHeight="1" thickTop="1" thickBot="1">
      <c r="A41" s="44" t="s">
        <v>32</v>
      </c>
      <c r="B41" s="22"/>
      <c r="C41" s="22"/>
      <c r="D41" s="22"/>
      <c r="E41" s="22"/>
      <c r="F41" s="22"/>
      <c r="G41" s="22"/>
      <c r="H41" s="22"/>
      <c r="I41" s="22"/>
      <c r="J41" s="15">
        <f>SUM(B41:H41)</f>
        <v>0</v>
      </c>
      <c r="L41" s="343"/>
      <c r="T41" s="349">
        <f>SUM(B41:I41)-J41</f>
        <v>0</v>
      </c>
    </row>
    <row r="42" spans="1:40" ht="15" customHeight="1" thickBot="1">
      <c r="A42" s="14" t="s">
        <v>27</v>
      </c>
      <c r="B42" s="22"/>
      <c r="C42" s="22"/>
      <c r="D42" s="22"/>
      <c r="E42" s="22"/>
      <c r="F42" s="22"/>
      <c r="G42" s="22"/>
      <c r="H42" s="22"/>
      <c r="I42" s="22"/>
      <c r="J42" s="15">
        <f>SUM(B42:H42)</f>
        <v>0</v>
      </c>
      <c r="L42" s="343"/>
      <c r="T42" s="349">
        <f>SUM(B42:I42)-J42</f>
        <v>0</v>
      </c>
    </row>
    <row r="43" spans="1:40" ht="15" customHeight="1" thickBot="1">
      <c r="A43" s="14" t="s">
        <v>28</v>
      </c>
      <c r="B43" s="22"/>
      <c r="C43" s="22"/>
      <c r="D43" s="22"/>
      <c r="E43" s="22"/>
      <c r="F43" s="22"/>
      <c r="G43" s="22"/>
      <c r="H43" s="22"/>
      <c r="I43" s="22"/>
      <c r="J43" s="15">
        <f>SUM(B43:H43)</f>
        <v>0</v>
      </c>
      <c r="L43" s="343"/>
      <c r="T43" s="349">
        <f>SUM(B43:I43)-J43</f>
        <v>0</v>
      </c>
    </row>
    <row r="44" spans="1:40" ht="15" customHeight="1" thickBot="1">
      <c r="A44" s="25" t="s">
        <v>30</v>
      </c>
      <c r="B44" s="26">
        <f>B41+B42-B43</f>
        <v>0</v>
      </c>
      <c r="C44" s="26">
        <f>C41+C42-C43</f>
        <v>0</v>
      </c>
      <c r="D44" s="26">
        <f t="shared" ref="D44:I44" si="18">D41+D42-D43</f>
        <v>0</v>
      </c>
      <c r="E44" s="26">
        <f t="shared" si="18"/>
        <v>0</v>
      </c>
      <c r="F44" s="26">
        <f t="shared" si="18"/>
        <v>0</v>
      </c>
      <c r="G44" s="26">
        <f t="shared" si="18"/>
        <v>0</v>
      </c>
      <c r="H44" s="26">
        <f t="shared" si="18"/>
        <v>0</v>
      </c>
      <c r="I44" s="26">
        <f t="shared" si="18"/>
        <v>0</v>
      </c>
      <c r="J44" s="17">
        <f>J41+J42-J43</f>
        <v>0</v>
      </c>
      <c r="L44" s="346">
        <f>B41+B42-B43-B44</f>
        <v>0</v>
      </c>
      <c r="M44" s="345">
        <f t="shared" ref="M44:T44" si="19">C41+C42-C43-C44</f>
        <v>0</v>
      </c>
      <c r="N44" s="345">
        <f t="shared" si="19"/>
        <v>0</v>
      </c>
      <c r="O44" s="345">
        <f t="shared" si="19"/>
        <v>0</v>
      </c>
      <c r="P44" s="345">
        <f t="shared" si="19"/>
        <v>0</v>
      </c>
      <c r="Q44" s="345">
        <f t="shared" si="19"/>
        <v>0</v>
      </c>
      <c r="R44" s="345">
        <f t="shared" si="19"/>
        <v>0</v>
      </c>
      <c r="S44" s="345">
        <f t="shared" si="19"/>
        <v>0</v>
      </c>
      <c r="T44" s="345">
        <f t="shared" si="19"/>
        <v>0</v>
      </c>
    </row>
    <row r="45" spans="1:40" ht="15" customHeight="1" thickTop="1" thickBot="1">
      <c r="A45" s="41" t="s">
        <v>34</v>
      </c>
      <c r="B45" s="42"/>
      <c r="C45" s="42"/>
      <c r="D45" s="42"/>
      <c r="E45" s="42"/>
      <c r="F45" s="42"/>
      <c r="G45" s="42"/>
      <c r="H45" s="42"/>
      <c r="I45" s="42"/>
      <c r="J45" s="43"/>
      <c r="L45" s="343"/>
      <c r="T45" s="349"/>
    </row>
    <row r="46" spans="1:40" ht="15" customHeight="1" thickTop="1" thickBot="1">
      <c r="A46" s="44" t="s">
        <v>32</v>
      </c>
      <c r="B46" s="22">
        <f>B30-B36-B41</f>
        <v>0</v>
      </c>
      <c r="C46" s="22">
        <f t="shared" ref="C46:J46" si="20">C30-C36-C41</f>
        <v>0</v>
      </c>
      <c r="D46" s="22">
        <f t="shared" si="20"/>
        <v>0</v>
      </c>
      <c r="E46" s="22">
        <f t="shared" si="20"/>
        <v>0</v>
      </c>
      <c r="F46" s="22">
        <f t="shared" si="20"/>
        <v>0</v>
      </c>
      <c r="G46" s="22">
        <f t="shared" si="20"/>
        <v>0</v>
      </c>
      <c r="H46" s="22">
        <f t="shared" si="20"/>
        <v>0</v>
      </c>
      <c r="I46" s="22">
        <f t="shared" si="20"/>
        <v>0</v>
      </c>
      <c r="J46" s="15">
        <f t="shared" si="20"/>
        <v>0</v>
      </c>
      <c r="L46" s="346">
        <f>B30-B36-B41-B46</f>
        <v>0</v>
      </c>
      <c r="M46" s="345">
        <f t="shared" ref="M46:S46" si="21">C30-C36-C41-C46</f>
        <v>0</v>
      </c>
      <c r="N46" s="345">
        <f t="shared" si="21"/>
        <v>0</v>
      </c>
      <c r="O46" s="345">
        <f t="shared" si="21"/>
        <v>0</v>
      </c>
      <c r="P46" s="345">
        <f t="shared" si="21"/>
        <v>0</v>
      </c>
      <c r="Q46" s="345">
        <f t="shared" si="21"/>
        <v>0</v>
      </c>
      <c r="R46" s="345">
        <f t="shared" si="21"/>
        <v>0</v>
      </c>
      <c r="S46" s="345">
        <f t="shared" si="21"/>
        <v>0</v>
      </c>
      <c r="T46" s="349">
        <f>SUM(B46:I46)-J46</f>
        <v>0</v>
      </c>
    </row>
    <row r="47" spans="1:40" ht="15" customHeight="1" thickBot="1">
      <c r="A47" s="25" t="s">
        <v>30</v>
      </c>
      <c r="B47" s="26">
        <f>B34-B39-B44</f>
        <v>0</v>
      </c>
      <c r="C47" s="26">
        <f t="shared" ref="C47:J47" si="22">C34-C39-C44</f>
        <v>0</v>
      </c>
      <c r="D47" s="26">
        <f t="shared" si="22"/>
        <v>0</v>
      </c>
      <c r="E47" s="26">
        <f t="shared" si="22"/>
        <v>0</v>
      </c>
      <c r="F47" s="26">
        <f t="shared" si="22"/>
        <v>0</v>
      </c>
      <c r="G47" s="26">
        <f t="shared" si="22"/>
        <v>0</v>
      </c>
      <c r="H47" s="26">
        <f t="shared" si="22"/>
        <v>0</v>
      </c>
      <c r="I47" s="26">
        <f t="shared" si="22"/>
        <v>0</v>
      </c>
      <c r="J47" s="17">
        <f t="shared" si="22"/>
        <v>0</v>
      </c>
      <c r="L47" s="346">
        <f>B34-B39-B44-B47</f>
        <v>0</v>
      </c>
      <c r="M47" s="345">
        <f t="shared" ref="M47:S47" si="23">C34-C39-C44-C47</f>
        <v>0</v>
      </c>
      <c r="N47" s="345">
        <f t="shared" si="23"/>
        <v>0</v>
      </c>
      <c r="O47" s="345">
        <f t="shared" si="23"/>
        <v>0</v>
      </c>
      <c r="P47" s="345">
        <f t="shared" si="23"/>
        <v>0</v>
      </c>
      <c r="Q47" s="345">
        <f t="shared" si="23"/>
        <v>0</v>
      </c>
      <c r="R47" s="345">
        <f t="shared" si="23"/>
        <v>0</v>
      </c>
      <c r="S47" s="345">
        <f t="shared" si="23"/>
        <v>0</v>
      </c>
      <c r="T47" s="349">
        <f>SUM(B47:I47)-J47</f>
        <v>0</v>
      </c>
      <c r="AF47" s="346">
        <f>B47-'BS old'!$G$31</f>
        <v>0</v>
      </c>
      <c r="AG47" s="345">
        <f>C47-'BS old'!$G$32</f>
        <v>0</v>
      </c>
      <c r="AH47" s="345">
        <f>D47-'BS old'!$G$33</f>
        <v>0</v>
      </c>
      <c r="AI47" s="345">
        <f>E47-'BS old'!$G$34</f>
        <v>0</v>
      </c>
      <c r="AJ47" s="345">
        <f>F47-'BS old'!$G$35</f>
        <v>0</v>
      </c>
      <c r="AK47" s="345">
        <f>G47-'BS old'!$G$36</f>
        <v>0</v>
      </c>
      <c r="AL47" s="345">
        <f>H47-'BS old'!$G$37</f>
        <v>0</v>
      </c>
      <c r="AM47" s="345">
        <f>I47-'BS old'!$G$38</f>
        <v>0</v>
      </c>
      <c r="AN47" s="349">
        <f>J47-'BS old'!$G$30</f>
        <v>0</v>
      </c>
    </row>
    <row r="48" spans="1:40" ht="15" thickTop="1">
      <c r="A48" s="18"/>
      <c r="B48" s="18"/>
      <c r="C48" s="18"/>
      <c r="D48" s="18"/>
      <c r="E48" s="18"/>
      <c r="F48" s="18"/>
      <c r="G48" s="18"/>
      <c r="H48" s="18"/>
      <c r="I48" s="18"/>
      <c r="J48" s="18"/>
    </row>
    <row r="49" spans="1:10">
      <c r="A49" s="18"/>
      <c r="B49" s="18"/>
      <c r="C49" s="18"/>
      <c r="D49" s="18"/>
      <c r="E49" s="18"/>
      <c r="F49" s="18"/>
      <c r="G49" s="18"/>
      <c r="H49" s="18"/>
      <c r="I49" s="18"/>
      <c r="J49" s="18"/>
    </row>
    <row r="50" spans="1:10">
      <c r="A50" s="18"/>
      <c r="B50" s="18"/>
      <c r="C50" s="18"/>
      <c r="D50" s="18"/>
      <c r="E50" s="18"/>
      <c r="F50" s="18"/>
      <c r="G50" s="18"/>
      <c r="H50" s="18"/>
      <c r="I50" s="18"/>
      <c r="J50" s="18"/>
    </row>
  </sheetData>
  <mergeCells count="7">
    <mergeCell ref="V1:AD1"/>
    <mergeCell ref="AF1:AN1"/>
    <mergeCell ref="A27:A28"/>
    <mergeCell ref="B27:J27"/>
    <mergeCell ref="A3:A4"/>
    <mergeCell ref="B3:J3"/>
    <mergeCell ref="L1:T1"/>
  </mergeCells>
  <conditionalFormatting sqref="L6:T23 V6:AD22 AF10:AN29">
    <cfRule type="cellIs" dxfId="208" priority="61" operator="lessThan">
      <formula>0</formula>
    </cfRule>
    <cfRule type="cellIs" dxfId="207" priority="62" operator="greaterThan">
      <formula>0</formula>
    </cfRule>
  </conditionalFormatting>
  <conditionalFormatting sqref="L30:T47">
    <cfRule type="cellIs" dxfId="206" priority="59" operator="lessThan">
      <formula>0</formula>
    </cfRule>
    <cfRule type="cellIs" dxfId="205" priority="60" operator="greaterThan">
      <formula>0</formula>
    </cfRule>
  </conditionalFormatting>
  <conditionalFormatting sqref="AF30:AN47">
    <cfRule type="cellIs" dxfId="204" priority="57" operator="lessThan">
      <formula>0</formula>
    </cfRule>
    <cfRule type="cellIs" dxfId="203" priority="58" operator="greaterThan">
      <formula>0</formula>
    </cfRule>
  </conditionalFormatting>
  <conditionalFormatting sqref="L30:T47">
    <cfRule type="cellIs" dxfId="202" priority="55" operator="lessThan">
      <formula>0</formula>
    </cfRule>
    <cfRule type="cellIs" dxfId="201" priority="56" operator="greaterThan">
      <formula>0</formula>
    </cfRule>
  </conditionalFormatting>
  <conditionalFormatting sqref="L6:T23">
    <cfRule type="cellIs" dxfId="200" priority="53" operator="lessThan">
      <formula>0</formula>
    </cfRule>
    <cfRule type="cellIs" dxfId="199" priority="54" operator="greaterThan">
      <formula>0</formula>
    </cfRule>
  </conditionalFormatting>
  <conditionalFormatting sqref="L30:T47">
    <cfRule type="cellIs" dxfId="198" priority="51" operator="lessThan">
      <formula>0</formula>
    </cfRule>
    <cfRule type="cellIs" dxfId="197" priority="52" operator="greaterThan">
      <formula>0</formula>
    </cfRule>
  </conditionalFormatting>
  <conditionalFormatting sqref="L30:T47">
    <cfRule type="cellIs" dxfId="196" priority="49" operator="lessThan">
      <formula>0</formula>
    </cfRule>
    <cfRule type="cellIs" dxfId="195" priority="50" operator="greaterThan">
      <formula>0</formula>
    </cfRule>
  </conditionalFormatting>
  <conditionalFormatting sqref="L6:T23">
    <cfRule type="cellIs" dxfId="194" priority="47" operator="lessThan">
      <formula>0</formula>
    </cfRule>
    <cfRule type="cellIs" dxfId="193" priority="48" operator="greaterThan">
      <formula>0</formula>
    </cfRule>
  </conditionalFormatting>
  <conditionalFormatting sqref="L30:T47">
    <cfRule type="cellIs" dxfId="192" priority="45" operator="lessThan">
      <formula>0</formula>
    </cfRule>
    <cfRule type="cellIs" dxfId="191" priority="46" operator="greaterThan">
      <formula>0</formula>
    </cfRule>
  </conditionalFormatting>
  <conditionalFormatting sqref="L30:T47">
    <cfRule type="cellIs" dxfId="190" priority="43" operator="lessThan">
      <formula>0</formula>
    </cfRule>
    <cfRule type="cellIs" dxfId="189" priority="44" operator="greaterThan">
      <formula>0</formula>
    </cfRule>
  </conditionalFormatting>
  <conditionalFormatting sqref="M10:T10 L15:T15 L20:T20 M11:S14 L10:L14 L16:S19 L21:S23">
    <cfRule type="cellIs" dxfId="188" priority="41" operator="lessThan">
      <formula>0</formula>
    </cfRule>
    <cfRule type="cellIs" dxfId="187" priority="42" operator="greaterThan">
      <formula>0</formula>
    </cfRule>
  </conditionalFormatting>
  <conditionalFormatting sqref="T10">
    <cfRule type="cellIs" dxfId="186" priority="39" operator="lessThan">
      <formula>0</formula>
    </cfRule>
    <cfRule type="cellIs" dxfId="185" priority="40" operator="greaterThan">
      <formula>0</formula>
    </cfRule>
  </conditionalFormatting>
  <conditionalFormatting sqref="T15">
    <cfRule type="cellIs" dxfId="184" priority="37" operator="lessThan">
      <formula>0</formula>
    </cfRule>
    <cfRule type="cellIs" dxfId="183" priority="38" operator="greaterThan">
      <formula>0</formula>
    </cfRule>
  </conditionalFormatting>
  <conditionalFormatting sqref="T20">
    <cfRule type="cellIs" dxfId="182" priority="35" operator="lessThan">
      <formula>0</formula>
    </cfRule>
    <cfRule type="cellIs" dxfId="181" priority="36" operator="greaterThan">
      <formula>0</formula>
    </cfRule>
  </conditionalFormatting>
  <conditionalFormatting sqref="T10">
    <cfRule type="cellIs" dxfId="180" priority="33" operator="lessThan">
      <formula>0</formula>
    </cfRule>
    <cfRule type="cellIs" dxfId="179" priority="34" operator="greaterThan">
      <formula>0</formula>
    </cfRule>
  </conditionalFormatting>
  <conditionalFormatting sqref="T15">
    <cfRule type="cellIs" dxfId="178" priority="31" operator="lessThan">
      <formula>0</formula>
    </cfRule>
    <cfRule type="cellIs" dxfId="177" priority="32" operator="greaterThan">
      <formula>0</formula>
    </cfRule>
  </conditionalFormatting>
  <conditionalFormatting sqref="T15">
    <cfRule type="cellIs" dxfId="176" priority="29" operator="lessThan">
      <formula>0</formula>
    </cfRule>
    <cfRule type="cellIs" dxfId="175" priority="30" operator="greaterThan">
      <formula>0</formula>
    </cfRule>
  </conditionalFormatting>
  <conditionalFormatting sqref="T20">
    <cfRule type="cellIs" dxfId="174" priority="27" operator="lessThan">
      <formula>0</formula>
    </cfRule>
    <cfRule type="cellIs" dxfId="173" priority="28" operator="greaterThan">
      <formula>0</formula>
    </cfRule>
  </conditionalFormatting>
  <conditionalFormatting sqref="T20">
    <cfRule type="cellIs" dxfId="172" priority="25" operator="lessThan">
      <formula>0</formula>
    </cfRule>
    <cfRule type="cellIs" dxfId="171" priority="26" operator="greaterThan">
      <formula>0</formula>
    </cfRule>
  </conditionalFormatting>
  <conditionalFormatting sqref="T20">
    <cfRule type="cellIs" dxfId="170" priority="23" operator="lessThan">
      <formula>0</formula>
    </cfRule>
    <cfRule type="cellIs" dxfId="169" priority="24" operator="greaterThan">
      <formula>0</formula>
    </cfRule>
  </conditionalFormatting>
  <conditionalFormatting sqref="L30:T47">
    <cfRule type="cellIs" dxfId="168" priority="21" operator="lessThan">
      <formula>0</formula>
    </cfRule>
    <cfRule type="cellIs" dxfId="167" priority="22" operator="greaterThan">
      <formula>0</formula>
    </cfRule>
  </conditionalFormatting>
  <conditionalFormatting sqref="M34:T34 L39:T39 L44:T44 M35:S38 L34:L38 L40:S43 L45:S47">
    <cfRule type="cellIs" dxfId="166" priority="19" operator="lessThan">
      <formula>0</formula>
    </cfRule>
    <cfRule type="cellIs" dxfId="165" priority="20" operator="greaterThan">
      <formula>0</formula>
    </cfRule>
  </conditionalFormatting>
  <conditionalFormatting sqref="T34">
    <cfRule type="cellIs" dxfId="164" priority="17" operator="lessThan">
      <formula>0</formula>
    </cfRule>
    <cfRule type="cellIs" dxfId="163" priority="18" operator="greaterThan">
      <formula>0</formula>
    </cfRule>
  </conditionalFormatting>
  <conditionalFormatting sqref="T39">
    <cfRule type="cellIs" dxfId="162" priority="15" operator="lessThan">
      <formula>0</formula>
    </cfRule>
    <cfRule type="cellIs" dxfId="161" priority="16" operator="greaterThan">
      <formula>0</formula>
    </cfRule>
  </conditionalFormatting>
  <conditionalFormatting sqref="T44">
    <cfRule type="cellIs" dxfId="160" priority="13" operator="lessThan">
      <formula>0</formula>
    </cfRule>
    <cfRule type="cellIs" dxfId="159" priority="14" operator="greaterThan">
      <formula>0</formula>
    </cfRule>
  </conditionalFormatting>
  <conditionalFormatting sqref="T34">
    <cfRule type="cellIs" dxfId="158" priority="11" operator="lessThan">
      <formula>0</formula>
    </cfRule>
    <cfRule type="cellIs" dxfId="157" priority="12" operator="greaterThan">
      <formula>0</formula>
    </cfRule>
  </conditionalFormatting>
  <conditionalFormatting sqref="T39">
    <cfRule type="cellIs" dxfId="156" priority="9" operator="lessThan">
      <formula>0</formula>
    </cfRule>
    <cfRule type="cellIs" dxfId="155" priority="10" operator="greaterThan">
      <formula>0</formula>
    </cfRule>
  </conditionalFormatting>
  <conditionalFormatting sqref="T39">
    <cfRule type="cellIs" dxfId="154" priority="7" operator="lessThan">
      <formula>0</formula>
    </cfRule>
    <cfRule type="cellIs" dxfId="153" priority="8" operator="greaterThan">
      <formula>0</formula>
    </cfRule>
  </conditionalFormatting>
  <conditionalFormatting sqref="T44">
    <cfRule type="cellIs" dxfId="152" priority="5" operator="lessThan">
      <formula>0</formula>
    </cfRule>
    <cfRule type="cellIs" dxfId="151" priority="6" operator="greaterThan">
      <formula>0</formula>
    </cfRule>
  </conditionalFormatting>
  <conditionalFormatting sqref="T44">
    <cfRule type="cellIs" dxfId="150" priority="3" operator="lessThan">
      <formula>0</formula>
    </cfRule>
    <cfRule type="cellIs" dxfId="149" priority="4" operator="greaterThan">
      <formula>0</formula>
    </cfRule>
  </conditionalFormatting>
  <conditionalFormatting sqref="T44">
    <cfRule type="cellIs" dxfId="148" priority="1" operator="lessThan">
      <formula>0</formula>
    </cfRule>
    <cfRule type="cellIs" dxfId="147" priority="2" operator="greaterThan">
      <formula>0</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B5"/>
  <sheetViews>
    <sheetView showGridLines="0" zoomScaleNormal="100" workbookViewId="0">
      <selection activeCell="A5" sqref="A5"/>
    </sheetView>
  </sheetViews>
  <sheetFormatPr defaultRowHeight="14.4"/>
  <cols>
    <col min="1" max="2" width="43.33203125" customWidth="1"/>
    <col min="3" max="3" width="19.109375" customWidth="1"/>
  </cols>
  <sheetData>
    <row r="1" spans="1:2" ht="15" thickBot="1">
      <c r="A1" s="1" t="s">
        <v>56</v>
      </c>
    </row>
    <row r="2" spans="1:2" ht="21" customHeight="1" thickTop="1" thickBot="1">
      <c r="A2" s="593" t="s">
        <v>55</v>
      </c>
      <c r="B2" s="11" t="s">
        <v>36</v>
      </c>
    </row>
    <row r="3" spans="1:2" ht="23.25" customHeight="1" thickTop="1" thickBot="1">
      <c r="A3" s="12" t="s">
        <v>57</v>
      </c>
      <c r="B3" s="13"/>
    </row>
    <row r="4" spans="1:2" ht="23.25" customHeight="1" thickBot="1">
      <c r="A4" s="16" t="s">
        <v>58</v>
      </c>
      <c r="B4" s="17"/>
    </row>
    <row r="5" spans="1:2" ht="15" thickTop="1"/>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F20"/>
  <sheetViews>
    <sheetView showGridLines="0" zoomScaleNormal="100" workbookViewId="0">
      <selection activeCell="F19" sqref="F19"/>
    </sheetView>
  </sheetViews>
  <sheetFormatPr defaultRowHeight="14.4"/>
  <cols>
    <col min="1" max="1" width="21.33203125" customWidth="1"/>
    <col min="2" max="4" width="12.6640625" customWidth="1"/>
    <col min="5" max="5" width="14.33203125" customWidth="1"/>
    <col min="6" max="6" width="12.6640625" customWidth="1"/>
  </cols>
  <sheetData>
    <row r="1" spans="1:6" ht="15" thickBot="1">
      <c r="A1" s="2" t="s">
        <v>59</v>
      </c>
    </row>
    <row r="2" spans="1:6" ht="15.6" thickTop="1" thickBot="1">
      <c r="A2" s="1662" t="s">
        <v>60</v>
      </c>
      <c r="B2" s="1677" t="s">
        <v>2</v>
      </c>
      <c r="C2" s="1678"/>
      <c r="D2" s="1678"/>
      <c r="E2" s="1678"/>
      <c r="F2" s="1679"/>
    </row>
    <row r="3" spans="1:6" ht="70.5" customHeight="1" thickBot="1">
      <c r="A3" s="1669"/>
      <c r="B3" s="57" t="s">
        <v>61</v>
      </c>
      <c r="C3" s="57" t="s">
        <v>62</v>
      </c>
      <c r="D3" s="40" t="s">
        <v>448</v>
      </c>
      <c r="E3" s="57" t="s">
        <v>449</v>
      </c>
      <c r="F3" s="57" t="s">
        <v>64</v>
      </c>
    </row>
    <row r="4" spans="1:6" ht="15.6" thickTop="1" thickBot="1">
      <c r="A4" s="138" t="s">
        <v>65</v>
      </c>
      <c r="B4" s="53"/>
      <c r="C4" s="53"/>
      <c r="D4" s="53"/>
      <c r="E4" s="53"/>
      <c r="F4" s="54"/>
    </row>
    <row r="5" spans="1:6" ht="15.6" thickTop="1" thickBot="1">
      <c r="A5" s="139"/>
      <c r="B5" s="55"/>
      <c r="C5" s="55"/>
      <c r="D5" s="22"/>
      <c r="E5" s="22"/>
      <c r="F5" s="15"/>
    </row>
    <row r="6" spans="1:6" ht="15" thickBot="1">
      <c r="A6" s="139"/>
      <c r="B6" s="55"/>
      <c r="C6" s="55"/>
      <c r="D6" s="22"/>
      <c r="E6" s="22"/>
      <c r="F6" s="15"/>
    </row>
    <row r="7" spans="1:6" ht="15" thickBot="1">
      <c r="A7" s="140"/>
      <c r="B7" s="56"/>
      <c r="C7" s="56"/>
      <c r="D7" s="26"/>
      <c r="E7" s="26"/>
      <c r="F7" s="17"/>
    </row>
    <row r="8" spans="1:6" ht="15.6" thickTop="1" thickBot="1">
      <c r="A8" s="138" t="s">
        <v>66</v>
      </c>
      <c r="B8" s="53"/>
      <c r="C8" s="53"/>
      <c r="D8" s="53"/>
      <c r="E8" s="53"/>
      <c r="F8" s="54"/>
    </row>
    <row r="9" spans="1:6" ht="15.6" thickTop="1" thickBot="1">
      <c r="A9" s="139"/>
      <c r="B9" s="55"/>
      <c r="C9" s="55"/>
      <c r="D9" s="22"/>
      <c r="E9" s="22"/>
      <c r="F9" s="15"/>
    </row>
    <row r="10" spans="1:6" ht="15" thickBot="1">
      <c r="A10" s="139"/>
      <c r="B10" s="55"/>
      <c r="C10" s="55"/>
      <c r="D10" s="22"/>
      <c r="E10" s="22"/>
      <c r="F10" s="15"/>
    </row>
    <row r="11" spans="1:6" ht="15" thickBot="1">
      <c r="A11" s="140"/>
      <c r="B11" s="56"/>
      <c r="C11" s="56"/>
      <c r="D11" s="26"/>
      <c r="E11" s="26"/>
      <c r="F11" s="17"/>
    </row>
    <row r="12" spans="1:6" ht="15.6" thickTop="1" thickBot="1">
      <c r="A12" s="138" t="s">
        <v>67</v>
      </c>
      <c r="B12" s="53"/>
      <c r="C12" s="53"/>
      <c r="D12" s="53"/>
      <c r="E12" s="53"/>
      <c r="F12" s="54"/>
    </row>
    <row r="13" spans="1:6" ht="15.6" thickTop="1" thickBot="1">
      <c r="A13" s="139"/>
      <c r="B13" s="55"/>
      <c r="C13" s="55"/>
      <c r="D13" s="22"/>
      <c r="E13" s="22"/>
      <c r="F13" s="15"/>
    </row>
    <row r="14" spans="1:6" ht="15" thickBot="1">
      <c r="A14" s="139"/>
      <c r="B14" s="55"/>
      <c r="C14" s="55"/>
      <c r="D14" s="22"/>
      <c r="E14" s="22"/>
      <c r="F14" s="15"/>
    </row>
    <row r="15" spans="1:6" ht="15" thickBot="1">
      <c r="A15" s="140"/>
      <c r="B15" s="56"/>
      <c r="C15" s="56"/>
      <c r="D15" s="26"/>
      <c r="E15" s="26"/>
      <c r="F15" s="17"/>
    </row>
    <row r="16" spans="1:6" ht="15.6" thickTop="1" thickBot="1">
      <c r="A16" s="138" t="s">
        <v>68</v>
      </c>
      <c r="B16" s="53"/>
      <c r="C16" s="53"/>
      <c r="D16" s="53"/>
      <c r="E16" s="53"/>
      <c r="F16" s="54"/>
    </row>
    <row r="17" spans="1:6" ht="15.6" thickTop="1" thickBot="1">
      <c r="A17" s="141"/>
      <c r="B17" s="55"/>
      <c r="C17" s="55"/>
      <c r="D17" s="22"/>
      <c r="E17" s="22"/>
      <c r="F17" s="15"/>
    </row>
    <row r="18" spans="1:6" ht="15" thickBot="1">
      <c r="A18" s="86"/>
      <c r="B18" s="56"/>
      <c r="C18" s="56"/>
      <c r="D18" s="173"/>
      <c r="E18" s="47"/>
      <c r="F18" s="174"/>
    </row>
    <row r="19" spans="1:6" ht="21.6" thickTop="1" thickBot="1">
      <c r="A19" s="25" t="s">
        <v>69</v>
      </c>
      <c r="B19" s="34" t="s">
        <v>18</v>
      </c>
      <c r="C19" s="34" t="s">
        <v>18</v>
      </c>
      <c r="D19" s="34" t="s">
        <v>18</v>
      </c>
      <c r="E19" s="34" t="s">
        <v>18</v>
      </c>
      <c r="F19" s="17">
        <f>SUM(F17:F18)+SUM(F13:F15)+SUM(F9:F11)+SUM(F5:F7)</f>
        <v>0</v>
      </c>
    </row>
    <row r="20" spans="1:6" ht="15" thickTop="1"/>
  </sheetData>
  <mergeCells count="2">
    <mergeCell ref="A2:A3"/>
    <mergeCell ref="B2:F2"/>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8"/>
  <sheetViews>
    <sheetView showGridLines="0" zoomScaleNormal="100" workbookViewId="0">
      <selection activeCell="I1" sqref="I1:M1"/>
    </sheetView>
  </sheetViews>
  <sheetFormatPr defaultRowHeight="14.4" outlineLevelCol="1"/>
  <cols>
    <col min="1" max="1" width="17.109375" customWidth="1"/>
    <col min="2" max="2" width="12.44140625" customWidth="1"/>
    <col min="3" max="7" width="11.44140625" customWidth="1"/>
    <col min="8" max="8" width="9.109375" style="348"/>
    <col min="9" max="9" width="9.109375" style="343" customWidth="1" outlineLevel="1"/>
    <col min="10" max="11" width="9.109375" customWidth="1" outlineLevel="1"/>
    <col min="12" max="12" width="17" customWidth="1" outlineLevel="1"/>
    <col min="13" max="13" width="19.6640625" style="348" customWidth="1"/>
  </cols>
  <sheetData>
    <row r="1" spans="1:13" ht="15" thickBot="1">
      <c r="A1" s="1" t="s">
        <v>70</v>
      </c>
      <c r="I1" s="1680" t="s">
        <v>1056</v>
      </c>
      <c r="J1" s="1681"/>
      <c r="K1" s="1681"/>
      <c r="L1" s="1681"/>
      <c r="M1" s="1682"/>
    </row>
    <row r="2" spans="1:13" ht="74.25" customHeight="1" thickTop="1" thickBot="1">
      <c r="A2" s="59" t="s">
        <v>452</v>
      </c>
      <c r="B2" s="59" t="s">
        <v>71</v>
      </c>
      <c r="C2" s="38" t="s">
        <v>450</v>
      </c>
      <c r="D2" s="59" t="s">
        <v>72</v>
      </c>
      <c r="E2" s="59" t="s">
        <v>73</v>
      </c>
      <c r="F2" s="38" t="s">
        <v>451</v>
      </c>
      <c r="G2" s="59" t="s">
        <v>79</v>
      </c>
      <c r="H2" s="344"/>
      <c r="I2" s="59" t="s">
        <v>450</v>
      </c>
      <c r="J2" s="59" t="s">
        <v>72</v>
      </c>
      <c r="K2" s="59" t="s">
        <v>73</v>
      </c>
      <c r="L2" s="177" t="s">
        <v>451</v>
      </c>
      <c r="M2" s="59" t="s">
        <v>79</v>
      </c>
    </row>
    <row r="3" spans="1:13" ht="27" customHeight="1" thickTop="1" thickBot="1">
      <c r="A3" s="14" t="s">
        <v>74</v>
      </c>
      <c r="B3" s="62"/>
      <c r="C3" s="22"/>
      <c r="D3" s="22"/>
      <c r="E3" s="22"/>
      <c r="F3" s="22"/>
      <c r="G3" s="15">
        <f>SUM(C3:F3)</f>
        <v>0</v>
      </c>
      <c r="J3" s="344"/>
      <c r="K3" s="344"/>
      <c r="L3" s="344"/>
      <c r="M3" s="349">
        <f>SUM(C3:F3)-G3</f>
        <v>0</v>
      </c>
    </row>
    <row r="4" spans="1:13" ht="27" customHeight="1" thickBot="1">
      <c r="A4" s="14" t="s">
        <v>75</v>
      </c>
      <c r="B4" s="62"/>
      <c r="C4" s="22"/>
      <c r="D4" s="22"/>
      <c r="E4" s="22"/>
      <c r="F4" s="22"/>
      <c r="G4" s="15">
        <f>SUM(C4:F4)</f>
        <v>0</v>
      </c>
      <c r="J4" s="344"/>
      <c r="K4" s="344"/>
      <c r="L4" s="344"/>
      <c r="M4" s="349">
        <f>SUM(C4:F4)-G4</f>
        <v>0</v>
      </c>
    </row>
    <row r="5" spans="1:13" ht="27" customHeight="1" thickBot="1">
      <c r="A5" s="14" t="s">
        <v>76</v>
      </c>
      <c r="B5" s="62"/>
      <c r="C5" s="22"/>
      <c r="D5" s="22"/>
      <c r="E5" s="22"/>
      <c r="F5" s="22"/>
      <c r="G5" s="15">
        <f>SUM(C5:F5)</f>
        <v>0</v>
      </c>
      <c r="J5" s="344"/>
      <c r="K5" s="344"/>
      <c r="L5" s="344"/>
      <c r="M5" s="349">
        <f>SUM(C5:F5)-G5</f>
        <v>0</v>
      </c>
    </row>
    <row r="6" spans="1:13" ht="27" customHeight="1" thickBot="1">
      <c r="A6" s="14" t="s">
        <v>77</v>
      </c>
      <c r="B6" s="62"/>
      <c r="C6" s="22"/>
      <c r="D6" s="22"/>
      <c r="E6" s="22"/>
      <c r="F6" s="22"/>
      <c r="G6" s="15">
        <f>SUM(C6:F6)</f>
        <v>0</v>
      </c>
      <c r="J6" s="344"/>
      <c r="K6" s="344"/>
      <c r="L6" s="344"/>
      <c r="M6" s="349">
        <f>SUM(C6:F6)-G6</f>
        <v>0</v>
      </c>
    </row>
    <row r="7" spans="1:13" ht="27" customHeight="1" thickBot="1">
      <c r="A7" s="25" t="s">
        <v>78</v>
      </c>
      <c r="B7" s="61" t="s">
        <v>18</v>
      </c>
      <c r="C7" s="58">
        <f>SUM(C3:C6)</f>
        <v>0</v>
      </c>
      <c r="D7" s="58">
        <f>SUM(D3:D6)</f>
        <v>0</v>
      </c>
      <c r="E7" s="58">
        <f>SUM(E3:E6)</f>
        <v>0</v>
      </c>
      <c r="F7" s="58">
        <f>SUM(F3:F6)</f>
        <v>0</v>
      </c>
      <c r="G7" s="60">
        <f>SUM(G3:G6)</f>
        <v>0</v>
      </c>
      <c r="I7" s="346">
        <f>SUM(C3:C6)-C7</f>
        <v>0</v>
      </c>
      <c r="J7" s="345">
        <f>SUM(D3:D6)-D7</f>
        <v>0</v>
      </c>
      <c r="K7" s="345">
        <f>SUM(E3:E6)-E7</f>
        <v>0</v>
      </c>
      <c r="L7" s="345">
        <f>SUM(F3:F6)-F7</f>
        <v>0</v>
      </c>
      <c r="M7" s="349">
        <f>SUM(G3:G6)-G7</f>
        <v>0</v>
      </c>
    </row>
    <row r="8" spans="1:13" ht="15" thickTop="1"/>
  </sheetData>
  <mergeCells count="1">
    <mergeCell ref="I1:M1"/>
  </mergeCells>
  <conditionalFormatting sqref="I3:M7">
    <cfRule type="cellIs" dxfId="146" priority="5" operator="lessThan">
      <formula>0</formula>
    </cfRule>
    <cfRule type="cellIs" dxfId="145" priority="6" operator="greaterThan">
      <formula>0</formula>
    </cfRule>
    <cfRule type="cellIs" dxfId="144" priority="7" operator="lessThan">
      <formula>0</formula>
    </cfRule>
    <cfRule type="cellIs" dxfId="143" priority="8" operator="greaterThan">
      <formula>0</formula>
    </cfRule>
  </conditionalFormatting>
  <conditionalFormatting sqref="I3:M7">
    <cfRule type="cellIs" dxfId="142" priority="1" operator="lessThan">
      <formula>0</formula>
    </cfRule>
    <cfRule type="cellIs" dxfId="141" priority="2" operator="greaterThan">
      <formula>0</formula>
    </cfRule>
    <cfRule type="cellIs" dxfId="140" priority="3" operator="lessThan">
      <formula>0</formula>
    </cfRule>
    <cfRule type="cellIs" dxfId="139" priority="4" operator="greaterThan">
      <formula>0</formula>
    </cfRule>
  </conditionalFormatting>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8"/>
  <sheetViews>
    <sheetView showGridLines="0" zoomScaleNormal="100" workbookViewId="0">
      <selection activeCell="F9" sqref="F9"/>
    </sheetView>
  </sheetViews>
  <sheetFormatPr defaultRowHeight="14.4" outlineLevelCol="1"/>
  <cols>
    <col min="1" max="1" width="20.44140625" customWidth="1"/>
    <col min="2" max="6" width="13.33203125" customWidth="1"/>
    <col min="7" max="7" width="17.5546875" style="348" customWidth="1"/>
    <col min="8" max="8" width="9.109375" style="343" customWidth="1" outlineLevel="1"/>
    <col min="9" max="11" width="9.109375" customWidth="1" outlineLevel="1"/>
    <col min="12" max="12" width="23.5546875" style="348" customWidth="1"/>
  </cols>
  <sheetData>
    <row r="1" spans="1:12" ht="15" thickBot="1">
      <c r="A1" s="1" t="s">
        <v>80</v>
      </c>
      <c r="H1" s="1674" t="s">
        <v>1056</v>
      </c>
      <c r="I1" s="1675"/>
      <c r="J1" s="1675"/>
      <c r="K1" s="1675"/>
      <c r="L1" s="1676"/>
    </row>
    <row r="2" spans="1:12" ht="58.5" customHeight="1" thickTop="1" thickBot="1">
      <c r="A2" s="59" t="s">
        <v>81</v>
      </c>
      <c r="B2" s="38" t="s">
        <v>450</v>
      </c>
      <c r="C2" s="59" t="s">
        <v>72</v>
      </c>
      <c r="D2" s="59" t="s">
        <v>73</v>
      </c>
      <c r="E2" s="59" t="s">
        <v>453</v>
      </c>
      <c r="F2" s="38" t="s">
        <v>30</v>
      </c>
      <c r="G2" s="344"/>
      <c r="H2" s="59" t="s">
        <v>450</v>
      </c>
      <c r="I2" s="59" t="s">
        <v>72</v>
      </c>
      <c r="J2" s="59" t="s">
        <v>73</v>
      </c>
      <c r="K2" s="59" t="s">
        <v>453</v>
      </c>
      <c r="L2" s="59" t="s">
        <v>30</v>
      </c>
    </row>
    <row r="3" spans="1:12" ht="27" customHeight="1" thickTop="1" thickBot="1">
      <c r="A3" s="14" t="s">
        <v>74</v>
      </c>
      <c r="B3" s="22"/>
      <c r="C3" s="22"/>
      <c r="D3" s="22"/>
      <c r="E3" s="22"/>
      <c r="F3" s="15">
        <f>SUM(B3:E3)</f>
        <v>0</v>
      </c>
      <c r="I3" s="344"/>
      <c r="J3" s="344"/>
      <c r="K3" s="344"/>
      <c r="L3" s="349">
        <f>SUM(B3:E3)-F3</f>
        <v>0</v>
      </c>
    </row>
    <row r="4" spans="1:12" ht="27" customHeight="1" thickBot="1">
      <c r="A4" s="14" t="s">
        <v>82</v>
      </c>
      <c r="B4" s="22"/>
      <c r="C4" s="22"/>
      <c r="D4" s="22"/>
      <c r="E4" s="22"/>
      <c r="F4" s="15">
        <f>SUM(B4:E4)</f>
        <v>0</v>
      </c>
      <c r="I4" s="344"/>
      <c r="J4" s="344"/>
      <c r="K4" s="344"/>
      <c r="L4" s="349">
        <f>SUM(B4:E4)-F4</f>
        <v>0</v>
      </c>
    </row>
    <row r="5" spans="1:12" ht="27" customHeight="1" thickBot="1">
      <c r="A5" s="14" t="s">
        <v>83</v>
      </c>
      <c r="B5" s="22"/>
      <c r="C5" s="22"/>
      <c r="D5" s="22"/>
      <c r="E5" s="22"/>
      <c r="F5" s="15">
        <f>SUM(B5:E5)</f>
        <v>0</v>
      </c>
      <c r="I5" s="344"/>
      <c r="J5" s="344"/>
      <c r="K5" s="344"/>
      <c r="L5" s="349">
        <f>SUM(B5:E5)-F5</f>
        <v>0</v>
      </c>
    </row>
    <row r="6" spans="1:12" ht="27" customHeight="1" thickBot="1">
      <c r="A6" s="14" t="s">
        <v>77</v>
      </c>
      <c r="B6" s="22"/>
      <c r="C6" s="22"/>
      <c r="D6" s="22"/>
      <c r="E6" s="22"/>
      <c r="F6" s="15">
        <f>SUM(B6:E6)</f>
        <v>0</v>
      </c>
      <c r="I6" s="344"/>
      <c r="J6" s="344"/>
      <c r="K6" s="344"/>
      <c r="L6" s="349">
        <f>SUM(B6:E6)-F6</f>
        <v>0</v>
      </c>
    </row>
    <row r="7" spans="1:12" ht="27" customHeight="1" thickBot="1">
      <c r="A7" s="25" t="s">
        <v>84</v>
      </c>
      <c r="B7" s="58">
        <f>SUM(B3:B6)</f>
        <v>0</v>
      </c>
      <c r="C7" s="58">
        <f>SUM(C3:C6)</f>
        <v>0</v>
      </c>
      <c r="D7" s="58">
        <f>SUM(D3:D6)</f>
        <v>0</v>
      </c>
      <c r="E7" s="58">
        <f>SUM(E3:E6)</f>
        <v>0</v>
      </c>
      <c r="F7" s="60">
        <f>SUM(F3:F6)</f>
        <v>0</v>
      </c>
      <c r="H7" s="346">
        <f>SUM(B3:B6)-B7</f>
        <v>0</v>
      </c>
      <c r="I7" s="345">
        <f>SUM(C3:C6)-C7</f>
        <v>0</v>
      </c>
      <c r="J7" s="345">
        <f>SUM(D3:D6)-D7</f>
        <v>0</v>
      </c>
      <c r="K7" s="345">
        <f>SUM(E3:E6)-E7</f>
        <v>0</v>
      </c>
      <c r="L7" s="349">
        <f>SUM(F3:F6)-F7</f>
        <v>0</v>
      </c>
    </row>
    <row r="8" spans="1:12" ht="15" thickTop="1"/>
  </sheetData>
  <mergeCells count="1">
    <mergeCell ref="H1:L1"/>
  </mergeCells>
  <conditionalFormatting sqref="H3:L7">
    <cfRule type="cellIs" dxfId="138" priority="1" operator="lessThan">
      <formula>0</formula>
    </cfRule>
    <cfRule type="cellIs" dxfId="137" priority="2" operator="greaterThan">
      <formula>0</formula>
    </cfRule>
    <cfRule type="cellIs" dxfId="136" priority="3" operator="lessThan">
      <formula>0</formula>
    </cfRule>
    <cfRule type="cellIs" dxfId="135" priority="4" operator="greaterThan">
      <formula>0</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V13"/>
  <sheetViews>
    <sheetView showGridLines="0" zoomScaleNormal="100" workbookViewId="0">
      <pane xSplit="1" ySplit="4" topLeftCell="H5" activePane="bottomRight" state="frozen"/>
      <selection pane="topRight" activeCell="B1" sqref="B1"/>
      <selection pane="bottomLeft" activeCell="A5" sqref="A5"/>
      <selection pane="bottomRight" activeCell="N12" sqref="N12"/>
    </sheetView>
  </sheetViews>
  <sheetFormatPr defaultRowHeight="14.4" outlineLevelCol="1"/>
  <cols>
    <col min="1" max="1" width="18.5546875" customWidth="1"/>
    <col min="2" max="6" width="13.5546875" customWidth="1"/>
    <col min="7" max="7" width="17.5546875" style="348" customWidth="1"/>
    <col min="8" max="8" width="13.44140625" style="344" customWidth="1" outlineLevel="1"/>
    <col min="9" max="10" width="13.44140625" customWidth="1" outlineLevel="1"/>
    <col min="11" max="11" width="21.109375" customWidth="1" outlineLevel="1"/>
    <col min="12" max="12" width="24.6640625" style="348" customWidth="1"/>
    <col min="14" max="14" width="22" style="350" customWidth="1"/>
    <col min="22" max="22" width="9.109375" style="344"/>
  </cols>
  <sheetData>
    <row r="1" spans="1:22">
      <c r="A1" s="1" t="s">
        <v>85</v>
      </c>
      <c r="H1" s="1674" t="s">
        <v>1056</v>
      </c>
      <c r="I1" s="1675"/>
      <c r="J1" s="1675"/>
      <c r="K1" s="1675"/>
      <c r="L1" s="1676"/>
      <c r="N1" s="358" t="s">
        <v>1058</v>
      </c>
      <c r="O1" s="353"/>
      <c r="P1" s="353"/>
      <c r="Q1" s="353"/>
      <c r="R1" s="353"/>
      <c r="S1" s="353"/>
      <c r="T1" s="353"/>
      <c r="U1" s="353"/>
      <c r="V1" s="353"/>
    </row>
    <row r="2" spans="1:22" ht="15" thickBot="1">
      <c r="A2" s="2" t="s">
        <v>8</v>
      </c>
    </row>
    <row r="3" spans="1:22" ht="15.6" thickTop="1" thickBot="1">
      <c r="A3" s="1662" t="s">
        <v>86</v>
      </c>
      <c r="B3" s="1664" t="s">
        <v>2</v>
      </c>
      <c r="C3" s="1670"/>
      <c r="D3" s="1670"/>
      <c r="E3" s="1670"/>
      <c r="F3" s="1665"/>
    </row>
    <row r="4" spans="1:22" ht="60" customHeight="1" thickTop="1" thickBot="1">
      <c r="A4" s="1663"/>
      <c r="B4" s="601" t="s">
        <v>87</v>
      </c>
      <c r="C4" s="21" t="s">
        <v>455</v>
      </c>
      <c r="D4" s="601" t="s">
        <v>1406</v>
      </c>
      <c r="E4" s="21" t="s">
        <v>457</v>
      </c>
      <c r="F4" s="601" t="s">
        <v>89</v>
      </c>
      <c r="G4" s="344"/>
      <c r="H4" s="59" t="s">
        <v>87</v>
      </c>
      <c r="I4" s="395" t="s">
        <v>456</v>
      </c>
      <c r="J4" s="59" t="s">
        <v>459</v>
      </c>
      <c r="K4" s="395" t="s">
        <v>457</v>
      </c>
      <c r="L4" s="59" t="s">
        <v>89</v>
      </c>
      <c r="N4" s="59" t="s">
        <v>89</v>
      </c>
    </row>
    <row r="5" spans="1:22" ht="23.25" customHeight="1" thickTop="1" thickBot="1">
      <c r="A5" s="14" t="s">
        <v>90</v>
      </c>
      <c r="B5" s="22"/>
      <c r="C5" s="22"/>
      <c r="D5" s="22"/>
      <c r="E5" s="22"/>
      <c r="F5" s="15">
        <f>SUM(B5:E5)</f>
        <v>0</v>
      </c>
      <c r="I5" s="344"/>
      <c r="J5" s="344"/>
      <c r="K5" s="344"/>
      <c r="L5" s="349">
        <f>SUM(B5:E5)-F5</f>
        <v>0</v>
      </c>
      <c r="N5" s="357">
        <f>F5-'BS old'!E41</f>
        <v>0</v>
      </c>
    </row>
    <row r="6" spans="1:22" ht="23.25" customHeight="1" thickBot="1">
      <c r="A6" s="14" t="s">
        <v>98</v>
      </c>
      <c r="B6" s="22"/>
      <c r="C6" s="22"/>
      <c r="D6" s="22"/>
      <c r="E6" s="22"/>
      <c r="F6" s="15">
        <f t="shared" ref="F6:F11" si="0">SUM(B6:E6)</f>
        <v>0</v>
      </c>
      <c r="I6" s="344"/>
      <c r="J6" s="344"/>
      <c r="K6" s="344"/>
      <c r="L6" s="349">
        <f t="shared" ref="L6:L11" si="1">SUM(B6:E6)-F6</f>
        <v>0</v>
      </c>
      <c r="N6" s="357">
        <f>F6-'BS old'!E42</f>
        <v>0</v>
      </c>
    </row>
    <row r="7" spans="1:22" ht="23.25" customHeight="1" thickBot="1">
      <c r="A7" s="14" t="s">
        <v>91</v>
      </c>
      <c r="B7" s="22"/>
      <c r="C7" s="22"/>
      <c r="D7" s="22"/>
      <c r="E7" s="22"/>
      <c r="F7" s="15">
        <f t="shared" si="0"/>
        <v>0</v>
      </c>
      <c r="I7" s="344"/>
      <c r="J7" s="344"/>
      <c r="K7" s="344"/>
      <c r="L7" s="349">
        <f t="shared" si="1"/>
        <v>0</v>
      </c>
      <c r="N7" s="357">
        <f>F7-'BS old'!E43</f>
        <v>0</v>
      </c>
    </row>
    <row r="8" spans="1:22" ht="23.25" customHeight="1" thickBot="1">
      <c r="A8" s="14" t="s">
        <v>92</v>
      </c>
      <c r="B8" s="22"/>
      <c r="C8" s="22"/>
      <c r="D8" s="22"/>
      <c r="E8" s="22"/>
      <c r="F8" s="15">
        <f t="shared" si="0"/>
        <v>0</v>
      </c>
      <c r="I8" s="344"/>
      <c r="J8" s="344"/>
      <c r="K8" s="344"/>
      <c r="L8" s="349">
        <f t="shared" si="1"/>
        <v>0</v>
      </c>
      <c r="N8" s="357">
        <f>F8-'BS old'!E44</f>
        <v>0</v>
      </c>
    </row>
    <row r="9" spans="1:22" ht="23.25" customHeight="1" thickBot="1">
      <c r="A9" s="14" t="s">
        <v>93</v>
      </c>
      <c r="B9" s="22"/>
      <c r="C9" s="22"/>
      <c r="D9" s="22"/>
      <c r="E9" s="22"/>
      <c r="F9" s="15">
        <f t="shared" si="0"/>
        <v>0</v>
      </c>
      <c r="L9" s="349">
        <f t="shared" si="1"/>
        <v>0</v>
      </c>
      <c r="N9" s="357">
        <f>F9-'BS old'!E45</f>
        <v>0</v>
      </c>
    </row>
    <row r="10" spans="1:22" ht="23.25" customHeight="1" thickBot="1">
      <c r="A10" s="14" t="s">
        <v>94</v>
      </c>
      <c r="B10" s="22"/>
      <c r="C10" s="22"/>
      <c r="D10" s="22"/>
      <c r="E10" s="22"/>
      <c r="F10" s="15">
        <f t="shared" si="0"/>
        <v>0</v>
      </c>
      <c r="L10" s="349">
        <f t="shared" si="1"/>
        <v>0</v>
      </c>
      <c r="N10" s="396"/>
    </row>
    <row r="11" spans="1:22" ht="23.25" customHeight="1" thickBot="1">
      <c r="A11" s="14" t="s">
        <v>458</v>
      </c>
      <c r="B11" s="22"/>
      <c r="C11" s="22"/>
      <c r="D11" s="22"/>
      <c r="E11" s="22"/>
      <c r="F11" s="15">
        <f t="shared" si="0"/>
        <v>0</v>
      </c>
      <c r="L11" s="349">
        <f t="shared" si="1"/>
        <v>0</v>
      </c>
      <c r="N11" s="357">
        <f>F11-'BS old'!E46</f>
        <v>0</v>
      </c>
    </row>
    <row r="12" spans="1:22" ht="23.25" customHeight="1" thickBot="1">
      <c r="A12" s="25" t="s">
        <v>95</v>
      </c>
      <c r="B12" s="58">
        <f>SUM(B5:B11)</f>
        <v>0</v>
      </c>
      <c r="C12" s="58">
        <f>SUM(C5:C11)</f>
        <v>0</v>
      </c>
      <c r="D12" s="58">
        <f>SUM(D5:D11)</f>
        <v>0</v>
      </c>
      <c r="E12" s="58">
        <f>SUM(E5:E11)</f>
        <v>0</v>
      </c>
      <c r="F12" s="60">
        <f>SUM(F5:F11)</f>
        <v>0</v>
      </c>
      <c r="H12" s="345">
        <f>SUM(B5:B11)-B12</f>
        <v>0</v>
      </c>
      <c r="I12" s="345">
        <f>SUM(C5:C11)-C12</f>
        <v>0</v>
      </c>
      <c r="J12" s="345">
        <f>SUM(D5:D11)-D12</f>
        <v>0</v>
      </c>
      <c r="K12" s="345">
        <f>SUM(E5:E11)-E12</f>
        <v>0</v>
      </c>
      <c r="L12" s="349">
        <f>SUM(F5:F11)-F12</f>
        <v>0</v>
      </c>
      <c r="N12" s="357">
        <f>F12-'BS old'!E40</f>
        <v>0</v>
      </c>
    </row>
    <row r="13" spans="1:22" ht="15" thickTop="1">
      <c r="A13" s="2"/>
    </row>
  </sheetData>
  <mergeCells count="3">
    <mergeCell ref="B3:F3"/>
    <mergeCell ref="A3:A4"/>
    <mergeCell ref="H1:L1"/>
  </mergeCells>
  <conditionalFormatting sqref="H5:L8 H12:L12 L6:L12">
    <cfRule type="cellIs" dxfId="134" priority="3" operator="lessThan">
      <formula>0</formula>
    </cfRule>
    <cfRule type="cellIs" dxfId="133" priority="4" operator="greaterThan">
      <formula>0</formula>
    </cfRule>
    <cfRule type="cellIs" dxfId="132" priority="5" operator="lessThan">
      <formula>0</formula>
    </cfRule>
    <cfRule type="cellIs" dxfId="131" priority="6" operator="greaterThan">
      <formula>0</formula>
    </cfRule>
  </conditionalFormatting>
  <conditionalFormatting sqref="N5:N12">
    <cfRule type="cellIs" dxfId="130" priority="1" operator="lessThan">
      <formula>0</formula>
    </cfRule>
    <cfRule type="cellIs" dxfId="129" priority="2" operator="greaterThan">
      <formula>0</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7"/>
  <sheetViews>
    <sheetView showGridLines="0" zoomScaleNormal="100" workbookViewId="0">
      <selection activeCell="B21" sqref="B21"/>
    </sheetView>
  </sheetViews>
  <sheetFormatPr defaultRowHeight="14.4"/>
  <cols>
    <col min="1" max="1" width="44.44140625" customWidth="1"/>
    <col min="2" max="2" width="42.109375" customWidth="1"/>
    <col min="3" max="3" width="19.109375" customWidth="1"/>
    <col min="4" max="4" width="15.44140625" customWidth="1"/>
    <col min="5" max="5" width="14.5546875" customWidth="1"/>
    <col min="6" max="6" width="13.5546875" customWidth="1"/>
    <col min="7" max="7" width="17.5546875" customWidth="1"/>
  </cols>
  <sheetData>
    <row r="1" spans="1:2">
      <c r="A1" s="1" t="s">
        <v>85</v>
      </c>
    </row>
    <row r="2" spans="1:2">
      <c r="A2" s="2"/>
    </row>
    <row r="3" spans="1:2" ht="15" thickBot="1">
      <c r="A3" s="2" t="s">
        <v>15</v>
      </c>
    </row>
    <row r="4" spans="1:2" ht="24" customHeight="1" thickTop="1" thickBot="1">
      <c r="A4" s="10" t="s">
        <v>94</v>
      </c>
      <c r="B4" s="11" t="s">
        <v>63</v>
      </c>
    </row>
    <row r="5" spans="1:2" ht="21.6" thickTop="1" thickBot="1">
      <c r="A5" s="12" t="s">
        <v>96</v>
      </c>
      <c r="B5" s="13"/>
    </row>
    <row r="6" spans="1:2" ht="24.75" customHeight="1" thickBot="1">
      <c r="A6" s="16" t="s">
        <v>97</v>
      </c>
      <c r="B6" s="17"/>
    </row>
    <row r="7" spans="1:2" ht="15" thickTop="1">
      <c r="A7" s="63"/>
      <c r="B7" s="18"/>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5"/>
  <sheetViews>
    <sheetView showGridLines="0" zoomScaleNormal="100" workbookViewId="0">
      <selection activeCell="B3" sqref="B3"/>
    </sheetView>
  </sheetViews>
  <sheetFormatPr defaultRowHeight="14.4"/>
  <cols>
    <col min="1" max="1" width="44.44140625" customWidth="1"/>
    <col min="2" max="2" width="42.109375" customWidth="1"/>
    <col min="3" max="3" width="19.109375" customWidth="1"/>
  </cols>
  <sheetData>
    <row r="1" spans="1:2" ht="15" thickBot="1">
      <c r="A1" s="1" t="s">
        <v>99</v>
      </c>
    </row>
    <row r="2" spans="1:2" ht="15.6" thickTop="1" thickBot="1">
      <c r="A2" s="600" t="s">
        <v>86</v>
      </c>
      <c r="B2" s="603" t="s">
        <v>36</v>
      </c>
    </row>
    <row r="3" spans="1:2" ht="24" customHeight="1" thickTop="1" thickBot="1">
      <c r="A3" s="12" t="s">
        <v>100</v>
      </c>
      <c r="B3" s="13"/>
    </row>
    <row r="4" spans="1:2" ht="24" customHeight="1" thickBot="1">
      <c r="A4" s="16" t="s">
        <v>101</v>
      </c>
      <c r="B4" s="17"/>
    </row>
    <row r="5" spans="1:2" ht="15" thickTop="1"/>
  </sheetData>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14"/>
  <sheetViews>
    <sheetView showGridLines="0" zoomScaleNormal="100" workbookViewId="0">
      <selection activeCell="H13" sqref="H13:J13"/>
    </sheetView>
  </sheetViews>
  <sheetFormatPr defaultRowHeight="14.4"/>
  <cols>
    <col min="1" max="1" width="22.109375" customWidth="1"/>
    <col min="2" max="4" width="21.44140625" customWidth="1"/>
    <col min="8" max="8" width="20" style="343" customWidth="1"/>
    <col min="9" max="9" width="15.33203125" style="344" customWidth="1"/>
    <col min="10" max="10" width="20.88671875" style="348" customWidth="1"/>
  </cols>
  <sheetData>
    <row r="1" spans="1:13">
      <c r="A1" s="1" t="s">
        <v>102</v>
      </c>
      <c r="H1" s="1674" t="s">
        <v>1056</v>
      </c>
      <c r="I1" s="1675"/>
      <c r="J1" s="1676"/>
      <c r="K1" s="353"/>
      <c r="L1" s="353"/>
      <c r="M1" s="344"/>
    </row>
    <row r="2" spans="1:13" ht="15" thickBot="1">
      <c r="A2" s="2" t="s">
        <v>8</v>
      </c>
    </row>
    <row r="3" spans="1:13" ht="45" customHeight="1" thickTop="1" thickBot="1">
      <c r="A3" s="59" t="s">
        <v>1</v>
      </c>
      <c r="B3" s="70" t="s">
        <v>489</v>
      </c>
      <c r="C3" s="70" t="s">
        <v>104</v>
      </c>
      <c r="D3" s="70" t="s">
        <v>491</v>
      </c>
      <c r="H3" s="59" t="s">
        <v>489</v>
      </c>
      <c r="I3" s="395" t="s">
        <v>104</v>
      </c>
      <c r="J3" s="395" t="s">
        <v>491</v>
      </c>
    </row>
    <row r="4" spans="1:13" ht="20.25" customHeight="1" thickTop="1" thickBot="1">
      <c r="A4" s="14" t="s">
        <v>106</v>
      </c>
      <c r="B4" s="15"/>
      <c r="C4" s="15"/>
      <c r="D4" s="15"/>
    </row>
    <row r="5" spans="1:13" ht="20.25" customHeight="1" thickBot="1">
      <c r="A5" s="14" t="s">
        <v>107</v>
      </c>
      <c r="B5" s="15"/>
      <c r="C5" s="15"/>
      <c r="D5" s="15"/>
    </row>
    <row r="6" spans="1:13" ht="20.25" customHeight="1" thickBot="1">
      <c r="A6" s="16" t="s">
        <v>108</v>
      </c>
      <c r="B6" s="17">
        <f>B4+B5</f>
        <v>0</v>
      </c>
      <c r="C6" s="17">
        <f>C4+C5</f>
        <v>0</v>
      </c>
      <c r="D6" s="17">
        <f>D4+D5</f>
        <v>0</v>
      </c>
      <c r="H6" s="346">
        <f>SUM(B4:B5)-B6</f>
        <v>0</v>
      </c>
      <c r="I6" s="345">
        <f>SUM(C4:C5)-C6</f>
        <v>0</v>
      </c>
      <c r="J6" s="349">
        <f>SUM(D4:D5)-D6</f>
        <v>0</v>
      </c>
    </row>
    <row r="7" spans="1:13" ht="15" thickTop="1">
      <c r="A7" s="48"/>
      <c r="B7" s="20"/>
      <c r="C7" s="20"/>
      <c r="D7" s="20"/>
    </row>
    <row r="8" spans="1:13">
      <c r="A8" s="48"/>
      <c r="B8" s="20"/>
      <c r="C8" s="20"/>
      <c r="D8" s="20"/>
    </row>
    <row r="9" spans="1:13" ht="15" thickBot="1">
      <c r="A9" s="48" t="s">
        <v>114</v>
      </c>
      <c r="B9" s="20"/>
      <c r="C9" s="20"/>
      <c r="D9" s="20"/>
    </row>
    <row r="10" spans="1:13" ht="45" customHeight="1" thickTop="1" thickBot="1">
      <c r="A10" s="59" t="s">
        <v>1</v>
      </c>
      <c r="B10" s="70" t="s">
        <v>489</v>
      </c>
      <c r="C10" s="70" t="s">
        <v>104</v>
      </c>
      <c r="D10" s="602" t="s">
        <v>490</v>
      </c>
    </row>
    <row r="11" spans="1:13" ht="20.25" customHeight="1" thickTop="1" thickBot="1">
      <c r="A11" s="14" t="s">
        <v>115</v>
      </c>
      <c r="B11" s="15"/>
      <c r="C11" s="15"/>
      <c r="D11" s="15"/>
    </row>
    <row r="12" spans="1:13" ht="20.25" customHeight="1" thickBot="1">
      <c r="A12" s="14" t="s">
        <v>116</v>
      </c>
      <c r="B12" s="15"/>
      <c r="C12" s="15"/>
      <c r="D12" s="15"/>
    </row>
    <row r="13" spans="1:13" ht="20.25" customHeight="1" thickBot="1">
      <c r="A13" s="16" t="s">
        <v>108</v>
      </c>
      <c r="B13" s="17">
        <f>B11+B12</f>
        <v>0</v>
      </c>
      <c r="C13" s="17">
        <f>C11+C12</f>
        <v>0</v>
      </c>
      <c r="D13" s="17">
        <f>D11+D12</f>
        <v>0</v>
      </c>
      <c r="H13" s="346">
        <f>SUM(B11:B12)-B13</f>
        <v>0</v>
      </c>
      <c r="I13" s="345">
        <f>SUM(C11:C12)-C13</f>
        <v>0</v>
      </c>
      <c r="J13" s="349">
        <f>SUM(D11:D12)-D13</f>
        <v>0</v>
      </c>
    </row>
    <row r="14" spans="1:13" ht="15" thickTop="1">
      <c r="A14" s="5"/>
    </row>
  </sheetData>
  <mergeCells count="1">
    <mergeCell ref="H1:J1"/>
  </mergeCells>
  <conditionalFormatting sqref="H4:J13">
    <cfRule type="cellIs" dxfId="128" priority="1" operator="lessThan">
      <formula>0</formula>
    </cfRule>
    <cfRule type="cellIs" dxfId="127" priority="2" operator="greaterThan">
      <formula>0</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99"/>
  </sheetPr>
  <dimension ref="A1:B48"/>
  <sheetViews>
    <sheetView showGridLines="0" workbookViewId="0">
      <selection activeCell="B17" sqref="B17:E17"/>
    </sheetView>
  </sheetViews>
  <sheetFormatPr defaultRowHeight="14.4"/>
  <cols>
    <col min="1" max="1" width="22" customWidth="1"/>
    <col min="2" max="2" width="21.5546875" customWidth="1"/>
  </cols>
  <sheetData>
    <row r="1" spans="1:1" ht="15">
      <c r="A1" s="1465" t="s">
        <v>3115</v>
      </c>
    </row>
    <row r="2" spans="1:1" ht="15">
      <c r="A2" s="1465" t="s">
        <v>3116</v>
      </c>
    </row>
    <row r="3" spans="1:1" ht="15.6">
      <c r="A3" s="1466"/>
    </row>
    <row r="4" spans="1:1" ht="15">
      <c r="A4" s="1467" t="s">
        <v>3117</v>
      </c>
    </row>
    <row r="5" spans="1:1" ht="15">
      <c r="A5" s="1467" t="s">
        <v>3118</v>
      </c>
    </row>
    <row r="6" spans="1:1" ht="15">
      <c r="A6" s="1467" t="s">
        <v>3119</v>
      </c>
    </row>
    <row r="7" spans="1:1" ht="15">
      <c r="A7" s="1467" t="s">
        <v>3120</v>
      </c>
    </row>
    <row r="8" spans="1:1" ht="15">
      <c r="A8" s="1467" t="s">
        <v>3121</v>
      </c>
    </row>
    <row r="9" spans="1:1" ht="15">
      <c r="A9" s="1467" t="s">
        <v>3122</v>
      </c>
    </row>
    <row r="10" spans="1:1" ht="15">
      <c r="A10" s="1465" t="s">
        <v>3123</v>
      </c>
    </row>
    <row r="11" spans="1:1" ht="15">
      <c r="A11" s="1467"/>
    </row>
    <row r="12" spans="1:1">
      <c r="A12" t="s">
        <v>405</v>
      </c>
    </row>
    <row r="13" spans="1:1">
      <c r="A13" t="s">
        <v>406</v>
      </c>
    </row>
    <row r="14" spans="1:1">
      <c r="A14" t="s">
        <v>407</v>
      </c>
    </row>
    <row r="15" spans="1:1">
      <c r="A15" t="s">
        <v>408</v>
      </c>
    </row>
    <row r="16" spans="1:1">
      <c r="A16" t="s">
        <v>409</v>
      </c>
    </row>
    <row r="17" spans="1:2">
      <c r="A17" t="s">
        <v>410</v>
      </c>
    </row>
    <row r="18" spans="1:2">
      <c r="A18" t="s">
        <v>411</v>
      </c>
    </row>
    <row r="19" spans="1:2">
      <c r="A19" t="s">
        <v>412</v>
      </c>
    </row>
    <row r="20" spans="1:2">
      <c r="A20" t="s">
        <v>413</v>
      </c>
    </row>
    <row r="21" spans="1:2">
      <c r="A21" t="s">
        <v>414</v>
      </c>
    </row>
    <row r="22" spans="1:2">
      <c r="A22" s="9" t="s">
        <v>388</v>
      </c>
      <c r="B22" s="9" t="s">
        <v>415</v>
      </c>
    </row>
    <row r="23" spans="1:2">
      <c r="A23" s="7">
        <v>1</v>
      </c>
      <c r="B23" s="8" t="s">
        <v>416</v>
      </c>
    </row>
    <row r="24" spans="1:2">
      <c r="A24" s="7">
        <v>2</v>
      </c>
      <c r="B24" s="8" t="s">
        <v>417</v>
      </c>
    </row>
    <row r="25" spans="1:2">
      <c r="A25" s="7">
        <v>3</v>
      </c>
      <c r="B25" s="8" t="s">
        <v>418</v>
      </c>
    </row>
    <row r="26" spans="1:2">
      <c r="A26" s="7">
        <v>4</v>
      </c>
      <c r="B26" s="8" t="s">
        <v>419</v>
      </c>
    </row>
    <row r="27" spans="1:2">
      <c r="A27" s="7">
        <v>5</v>
      </c>
      <c r="B27" s="8" t="s">
        <v>420</v>
      </c>
    </row>
    <row r="28" spans="1:2">
      <c r="A28" s="7">
        <v>6</v>
      </c>
      <c r="B28" s="8" t="s">
        <v>421</v>
      </c>
    </row>
    <row r="29" spans="1:2">
      <c r="A29" s="7">
        <v>7</v>
      </c>
      <c r="B29" s="8" t="s">
        <v>422</v>
      </c>
    </row>
    <row r="30" spans="1:2">
      <c r="A30" s="7">
        <v>8</v>
      </c>
      <c r="B30" s="8" t="s">
        <v>423</v>
      </c>
    </row>
    <row r="31" spans="1:2">
      <c r="A31" s="7">
        <v>9</v>
      </c>
      <c r="B31" s="8" t="s">
        <v>424</v>
      </c>
    </row>
    <row r="32" spans="1:2">
      <c r="A32" s="7">
        <v>10</v>
      </c>
      <c r="B32" s="8" t="s">
        <v>425</v>
      </c>
    </row>
    <row r="33" spans="1:2">
      <c r="A33" s="7">
        <v>11</v>
      </c>
      <c r="B33" s="8" t="s">
        <v>426</v>
      </c>
    </row>
    <row r="35" spans="1:2">
      <c r="A35" t="s">
        <v>427</v>
      </c>
    </row>
    <row r="36" spans="1:2">
      <c r="A36" t="s">
        <v>428</v>
      </c>
    </row>
    <row r="37" spans="1:2">
      <c r="A37" t="s">
        <v>429</v>
      </c>
    </row>
    <row r="38" spans="1:2">
      <c r="A38" t="s">
        <v>430</v>
      </c>
    </row>
    <row r="39" spans="1:2">
      <c r="A39" t="s">
        <v>431</v>
      </c>
    </row>
    <row r="40" spans="1:2">
      <c r="A40" t="s">
        <v>432</v>
      </c>
    </row>
    <row r="41" spans="1:2">
      <c r="A41" t="s">
        <v>433</v>
      </c>
    </row>
    <row r="42" spans="1:2">
      <c r="A42" t="s">
        <v>434</v>
      </c>
    </row>
    <row r="43" spans="1:2">
      <c r="A43" t="s">
        <v>435</v>
      </c>
    </row>
    <row r="44" spans="1:2">
      <c r="A44" t="s">
        <v>436</v>
      </c>
    </row>
    <row r="45" spans="1:2">
      <c r="A45" t="s">
        <v>437</v>
      </c>
    </row>
    <row r="46" spans="1:2">
      <c r="A46" t="s">
        <v>438</v>
      </c>
    </row>
    <row r="47" spans="1:2">
      <c r="A47" t="s">
        <v>439</v>
      </c>
    </row>
    <row r="48" spans="1:2">
      <c r="A48" t="s">
        <v>440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17"/>
  <sheetViews>
    <sheetView showGridLines="0" zoomScaleNormal="100" workbookViewId="0">
      <selection activeCell="D10" sqref="D10"/>
    </sheetView>
  </sheetViews>
  <sheetFormatPr defaultRowHeight="14.4"/>
  <cols>
    <col min="1" max="1" width="28.6640625" customWidth="1"/>
    <col min="2" max="3" width="28.88671875" customWidth="1"/>
    <col min="4" max="4" width="36.5546875" customWidth="1"/>
  </cols>
  <sheetData>
    <row r="1" spans="1:3">
      <c r="A1" s="1" t="s">
        <v>102</v>
      </c>
    </row>
    <row r="2" spans="1:3">
      <c r="A2" s="2"/>
    </row>
    <row r="3" spans="1:3" ht="15" thickBot="1">
      <c r="A3" s="20" t="s">
        <v>15</v>
      </c>
      <c r="B3" s="20"/>
      <c r="C3" s="20"/>
    </row>
    <row r="4" spans="1:3" ht="45" customHeight="1" thickTop="1" thickBot="1">
      <c r="A4" s="59" t="s">
        <v>109</v>
      </c>
      <c r="B4" s="70" t="s">
        <v>103</v>
      </c>
      <c r="C4" s="70" t="s">
        <v>105</v>
      </c>
    </row>
    <row r="5" spans="1:3" ht="20.25" customHeight="1" thickTop="1" thickBot="1">
      <c r="A5" s="14" t="s">
        <v>110</v>
      </c>
      <c r="B5" s="15"/>
      <c r="C5" s="15"/>
    </row>
    <row r="6" spans="1:3" ht="20.25" customHeight="1" thickBot="1">
      <c r="A6" s="14" t="s">
        <v>111</v>
      </c>
      <c r="B6" s="15"/>
      <c r="C6" s="15"/>
    </row>
    <row r="7" spans="1:3" ht="20.25" customHeight="1" thickBot="1">
      <c r="A7" s="14" t="s">
        <v>112</v>
      </c>
      <c r="B7" s="15"/>
      <c r="C7" s="15"/>
    </row>
    <row r="8" spans="1:3" ht="20.25" customHeight="1" thickBot="1">
      <c r="A8" s="16" t="s">
        <v>113</v>
      </c>
      <c r="B8" s="17"/>
      <c r="C8" s="17"/>
    </row>
    <row r="9" spans="1:3" ht="15" thickTop="1">
      <c r="A9" s="20"/>
      <c r="B9" s="20"/>
      <c r="C9" s="20"/>
    </row>
    <row r="10" spans="1:3">
      <c r="A10" s="49"/>
      <c r="B10" s="20"/>
      <c r="C10" s="20"/>
    </row>
    <row r="11" spans="1:3" ht="15" thickBot="1">
      <c r="A11" s="49" t="s">
        <v>117</v>
      </c>
      <c r="B11" s="20"/>
      <c r="C11" s="20"/>
    </row>
    <row r="12" spans="1:3" ht="45" customHeight="1" thickTop="1" thickBot="1">
      <c r="A12" s="59" t="s">
        <v>118</v>
      </c>
      <c r="B12" s="70" t="s">
        <v>103</v>
      </c>
      <c r="C12" s="602" t="s">
        <v>490</v>
      </c>
    </row>
    <row r="13" spans="1:3" ht="20.25" customHeight="1" thickTop="1" thickBot="1">
      <c r="A13" s="14" t="s">
        <v>119</v>
      </c>
      <c r="B13" s="15"/>
      <c r="C13" s="15"/>
    </row>
    <row r="14" spans="1:3" ht="20.25" customHeight="1" thickBot="1">
      <c r="A14" s="14" t="s">
        <v>111</v>
      </c>
      <c r="B14" s="15"/>
      <c r="C14" s="15"/>
    </row>
    <row r="15" spans="1:3" ht="20.25" customHeight="1" thickBot="1">
      <c r="A15" s="14" t="s">
        <v>120</v>
      </c>
      <c r="B15" s="15"/>
      <c r="C15" s="15"/>
    </row>
    <row r="16" spans="1:3" ht="20.25" customHeight="1" thickBot="1">
      <c r="A16" s="16" t="s">
        <v>113</v>
      </c>
      <c r="B16" s="17"/>
      <c r="C16" s="17"/>
    </row>
    <row r="17" ht="15" thickTop="1"/>
  </sheetData>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O11"/>
  <sheetViews>
    <sheetView showGridLines="0" zoomScaleNormal="100" workbookViewId="0">
      <selection activeCell="H3" sqref="H3:K3"/>
    </sheetView>
  </sheetViews>
  <sheetFormatPr defaultRowHeight="14.4" outlineLevelCol="1"/>
  <cols>
    <col min="1" max="1" width="25.33203125" customWidth="1"/>
    <col min="2" max="6" width="12.109375" customWidth="1"/>
    <col min="8" max="8" width="18.88671875" style="343" hidden="1" customWidth="1" outlineLevel="1"/>
    <col min="9" max="11" width="18.88671875" hidden="1" customWidth="1" outlineLevel="1"/>
    <col min="12" max="12" width="24.6640625" style="348" customWidth="1" collapsed="1"/>
    <col min="14" max="14" width="22" style="350" customWidth="1"/>
  </cols>
  <sheetData>
    <row r="1" spans="1:15" ht="15" thickBot="1">
      <c r="A1" s="1" t="s">
        <v>121</v>
      </c>
      <c r="H1" s="1674" t="s">
        <v>1056</v>
      </c>
      <c r="I1" s="1675"/>
      <c r="J1" s="1675"/>
      <c r="K1" s="1675"/>
      <c r="L1" s="1676"/>
      <c r="N1" s="358" t="s">
        <v>1058</v>
      </c>
    </row>
    <row r="2" spans="1:15" ht="15.6" thickTop="1" thickBot="1">
      <c r="A2" s="1662" t="s">
        <v>122</v>
      </c>
      <c r="B2" s="1664" t="s">
        <v>2</v>
      </c>
      <c r="C2" s="1670"/>
      <c r="D2" s="1670"/>
      <c r="E2" s="1670"/>
      <c r="F2" s="1665"/>
    </row>
    <row r="3" spans="1:15" ht="62.25" customHeight="1" thickTop="1" thickBot="1">
      <c r="A3" s="1663"/>
      <c r="B3" s="30" t="s">
        <v>123</v>
      </c>
      <c r="C3" s="21" t="s">
        <v>455</v>
      </c>
      <c r="D3" s="30" t="s">
        <v>459</v>
      </c>
      <c r="E3" s="21" t="s">
        <v>457</v>
      </c>
      <c r="F3" s="30" t="s">
        <v>89</v>
      </c>
      <c r="H3" s="59" t="s">
        <v>123</v>
      </c>
      <c r="I3" s="177" t="s">
        <v>455</v>
      </c>
      <c r="J3" s="59" t="s">
        <v>459</v>
      </c>
      <c r="K3" s="177" t="s">
        <v>457</v>
      </c>
      <c r="L3" s="59" t="s">
        <v>89</v>
      </c>
      <c r="N3" s="59" t="s">
        <v>89</v>
      </c>
    </row>
    <row r="4" spans="1:15" s="4" customFormat="1" ht="33" customHeight="1" thickTop="1" thickBot="1">
      <c r="A4" s="14" t="s">
        <v>125</v>
      </c>
      <c r="B4" s="22"/>
      <c r="C4" s="22"/>
      <c r="D4" s="22"/>
      <c r="E4" s="22"/>
      <c r="F4" s="15">
        <f>SUM(B4:E4)</f>
        <v>0</v>
      </c>
      <c r="H4" s="343"/>
      <c r="I4" s="344"/>
      <c r="J4" s="344"/>
      <c r="K4" s="344"/>
      <c r="L4" s="349">
        <f>SUM(B4:E4)-F4</f>
        <v>0</v>
      </c>
      <c r="N4" s="357">
        <f>F4-'BS old'!$E$56-'BS old'!$E$48</f>
        <v>0</v>
      </c>
      <c r="O4" s="39"/>
    </row>
    <row r="5" spans="1:15" s="4" customFormat="1" ht="33" customHeight="1" thickBot="1">
      <c r="A5" s="14" t="s">
        <v>126</v>
      </c>
      <c r="B5" s="22"/>
      <c r="C5" s="22"/>
      <c r="D5" s="22"/>
      <c r="E5" s="22"/>
      <c r="F5" s="15">
        <f>SUM(B5:E5)</f>
        <v>0</v>
      </c>
      <c r="H5" s="343"/>
      <c r="I5" s="344"/>
      <c r="J5" s="344"/>
      <c r="K5" s="344"/>
      <c r="L5" s="349">
        <f>SUM(B5:E5)-F5</f>
        <v>0</v>
      </c>
      <c r="N5" s="357">
        <f>F5-'BS old'!$E$58-'BS old'!$E$50</f>
        <v>0</v>
      </c>
      <c r="O5" s="39"/>
    </row>
    <row r="6" spans="1:15" s="4" customFormat="1" ht="33" customHeight="1" thickBot="1">
      <c r="A6" s="14" t="s">
        <v>136</v>
      </c>
      <c r="B6" s="22"/>
      <c r="C6" s="22"/>
      <c r="D6" s="22"/>
      <c r="E6" s="22"/>
      <c r="F6" s="15">
        <f>SUM(B6:E6)</f>
        <v>0</v>
      </c>
      <c r="H6" s="343"/>
      <c r="I6" s="344"/>
      <c r="J6" s="344"/>
      <c r="K6" s="344"/>
      <c r="L6" s="349">
        <f>SUM(B6:E6)-F6</f>
        <v>0</v>
      </c>
      <c r="N6" s="357">
        <f>F6-'BS old'!$E$59-'BS old'!$E$51</f>
        <v>0</v>
      </c>
      <c r="O6" s="39"/>
    </row>
    <row r="7" spans="1:15" s="4" customFormat="1" ht="33" customHeight="1" thickBot="1">
      <c r="A7" s="14" t="s">
        <v>127</v>
      </c>
      <c r="B7" s="22"/>
      <c r="C7" s="22"/>
      <c r="D7" s="22"/>
      <c r="E7" s="22"/>
      <c r="F7" s="15">
        <f>SUM(B7:E7)</f>
        <v>0</v>
      </c>
      <c r="H7" s="343"/>
      <c r="I7" s="344"/>
      <c r="J7" s="344"/>
      <c r="K7" s="344"/>
      <c r="L7" s="349">
        <f>SUM(B7:E7)-F7</f>
        <v>0</v>
      </c>
      <c r="N7" s="357">
        <f>F7-'BS old'!$E$60-'BS old'!$E$52</f>
        <v>0</v>
      </c>
      <c r="O7" s="39"/>
    </row>
    <row r="8" spans="1:15" s="4" customFormat="1" ht="33" customHeight="1" thickBot="1">
      <c r="A8" s="14" t="s">
        <v>128</v>
      </c>
      <c r="B8" s="22"/>
      <c r="C8" s="22"/>
      <c r="D8" s="22"/>
      <c r="E8" s="22"/>
      <c r="F8" s="15">
        <f>SUM(B8:E8)</f>
        <v>0</v>
      </c>
      <c r="H8" s="343"/>
      <c r="I8"/>
      <c r="J8"/>
      <c r="K8"/>
      <c r="L8" s="349">
        <f>SUM(B8:E8)-F8</f>
        <v>0</v>
      </c>
      <c r="N8" s="357">
        <f>F8-SUM('BS old'!$E$61:$E$63,'BS old'!$E$53,'BS old'!$E$54)</f>
        <v>0</v>
      </c>
      <c r="O8" s="39"/>
    </row>
    <row r="9" spans="1:15" s="4" customFormat="1" ht="33" customHeight="1" thickBot="1">
      <c r="A9" s="25" t="s">
        <v>129</v>
      </c>
      <c r="B9" s="58">
        <f>SUM(B4:B8)</f>
        <v>0</v>
      </c>
      <c r="C9" s="58">
        <f>SUM(C4:C8)</f>
        <v>0</v>
      </c>
      <c r="D9" s="58">
        <f>SUM(D4:D8)</f>
        <v>0</v>
      </c>
      <c r="E9" s="58">
        <f>SUM(E4:E8)</f>
        <v>0</v>
      </c>
      <c r="F9" s="60">
        <f>SUM(F4:F8)</f>
        <v>0</v>
      </c>
      <c r="H9" s="343"/>
      <c r="I9"/>
      <c r="J9"/>
      <c r="K9"/>
      <c r="L9" s="349">
        <f>SUM(F4:F8)-F9</f>
        <v>0</v>
      </c>
      <c r="N9" s="357">
        <f>F9-'BS old'!$E$47-'BS old'!$E$55</f>
        <v>0</v>
      </c>
      <c r="O9" s="39"/>
    </row>
    <row r="10" spans="1:15" ht="15" thickTop="1">
      <c r="L10" s="349"/>
      <c r="N10" s="357"/>
      <c r="O10" s="39"/>
    </row>
    <row r="11" spans="1:15">
      <c r="H11" s="346"/>
      <c r="I11" s="345"/>
      <c r="J11" s="345"/>
      <c r="K11" s="345"/>
      <c r="L11" s="349"/>
      <c r="N11" s="357"/>
      <c r="O11" s="39"/>
    </row>
  </sheetData>
  <mergeCells count="3">
    <mergeCell ref="B2:F2"/>
    <mergeCell ref="A2:A3"/>
    <mergeCell ref="H1:L1"/>
  </mergeCells>
  <conditionalFormatting sqref="H4:L7 H11:L11 L5:L10">
    <cfRule type="cellIs" dxfId="126" priority="7" operator="lessThan">
      <formula>0</formula>
    </cfRule>
    <cfRule type="cellIs" dxfId="125" priority="8" operator="greaterThan">
      <formula>0</formula>
    </cfRule>
    <cfRule type="cellIs" dxfId="124" priority="9" operator="lessThan">
      <formula>0</formula>
    </cfRule>
    <cfRule type="cellIs" dxfId="123" priority="10" operator="greaterThan">
      <formula>0</formula>
    </cfRule>
  </conditionalFormatting>
  <conditionalFormatting sqref="N4:N11">
    <cfRule type="cellIs" dxfId="122" priority="5" operator="lessThan">
      <formula>0</formula>
    </cfRule>
    <cfRule type="cellIs" dxfId="121" priority="6" operator="greaterThan">
      <formula>0</formula>
    </cfRule>
  </conditionalFormatting>
  <conditionalFormatting sqref="L9">
    <cfRule type="cellIs" dxfId="120" priority="1" operator="lessThan">
      <formula>0</formula>
    </cfRule>
    <cfRule type="cellIs" dxfId="119" priority="2" operator="greaterThan">
      <formula>0</formula>
    </cfRule>
    <cfRule type="cellIs" dxfId="118" priority="3" operator="lessThan">
      <formula>0</formula>
    </cfRule>
    <cfRule type="cellIs" dxfId="117" priority="4" operator="greaterThan">
      <formula>0</formula>
    </cfRule>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J20"/>
  <sheetViews>
    <sheetView showGridLines="0" zoomScaleNormal="100" workbookViewId="0">
      <selection activeCell="J12" sqref="J12:J19"/>
    </sheetView>
  </sheetViews>
  <sheetFormatPr defaultRowHeight="14.4" outlineLevelCol="1"/>
  <cols>
    <col min="1" max="1" width="25.88671875" customWidth="1"/>
    <col min="2" max="4" width="20.109375" customWidth="1"/>
    <col min="5" max="5" width="20.44140625" customWidth="1"/>
    <col min="6" max="6" width="20.44140625" style="343" customWidth="1" outlineLevel="1"/>
    <col min="7" max="7" width="18.88671875" style="344" customWidth="1" outlineLevel="1"/>
    <col min="8" max="8" width="20.88671875" style="348" customWidth="1"/>
    <col min="10" max="10" width="22" style="350" customWidth="1"/>
  </cols>
  <sheetData>
    <row r="1" spans="1:10">
      <c r="A1" s="1" t="s">
        <v>130</v>
      </c>
      <c r="F1" s="1674" t="s">
        <v>1056</v>
      </c>
      <c r="G1" s="1675"/>
      <c r="H1" s="1676"/>
      <c r="J1" s="356" t="s">
        <v>1058</v>
      </c>
    </row>
    <row r="2" spans="1:10" ht="15" thickBot="1">
      <c r="A2" s="2" t="s">
        <v>8</v>
      </c>
    </row>
    <row r="3" spans="1:10" ht="22.5" customHeight="1" thickTop="1" thickBot="1">
      <c r="A3" s="10" t="s">
        <v>131</v>
      </c>
      <c r="B3" s="11" t="s">
        <v>132</v>
      </c>
      <c r="C3" s="11" t="s">
        <v>133</v>
      </c>
      <c r="D3" s="11" t="s">
        <v>129</v>
      </c>
      <c r="F3" s="59" t="s">
        <v>132</v>
      </c>
      <c r="G3" s="394" t="s">
        <v>133</v>
      </c>
      <c r="H3" s="394" t="s">
        <v>129</v>
      </c>
      <c r="J3" s="59" t="s">
        <v>129</v>
      </c>
    </row>
    <row r="4" spans="1:10" ht="22.5" customHeight="1" thickTop="1" thickBot="1">
      <c r="A4" s="64" t="s">
        <v>134</v>
      </c>
      <c r="B4" s="53"/>
      <c r="C4" s="53"/>
      <c r="D4" s="54"/>
      <c r="J4" s="357"/>
    </row>
    <row r="5" spans="1:10" ht="22.5" customHeight="1" thickTop="1" thickBot="1">
      <c r="A5" s="14" t="s">
        <v>135</v>
      </c>
      <c r="B5" s="22"/>
      <c r="C5" s="22"/>
      <c r="D5" s="15">
        <f>B5+C5</f>
        <v>0</v>
      </c>
      <c r="H5" s="349">
        <f>SUM(B5:C5)-D5</f>
        <v>0</v>
      </c>
      <c r="J5" s="357">
        <f>D5-'BS old'!$D$48</f>
        <v>0</v>
      </c>
    </row>
    <row r="6" spans="1:10" ht="22.5" customHeight="1" thickBot="1">
      <c r="A6" s="14" t="s">
        <v>126</v>
      </c>
      <c r="B6" s="22"/>
      <c r="C6" s="22"/>
      <c r="D6" s="15">
        <f>B6+C6</f>
        <v>0</v>
      </c>
      <c r="H6" s="349">
        <f>SUM(B6:C6)-D6</f>
        <v>0</v>
      </c>
      <c r="J6" s="357">
        <f>D6-'BS old'!$D$50</f>
        <v>0</v>
      </c>
    </row>
    <row r="7" spans="1:10" ht="22.5" customHeight="1" thickBot="1">
      <c r="A7" s="14" t="s">
        <v>136</v>
      </c>
      <c r="B7" s="22"/>
      <c r="C7" s="22"/>
      <c r="D7" s="15">
        <f>B7+C7</f>
        <v>0</v>
      </c>
      <c r="H7" s="349">
        <f>SUM(B7:C7)-D7</f>
        <v>0</v>
      </c>
      <c r="J7" s="357">
        <f>D7-'BS old'!$D$51</f>
        <v>0</v>
      </c>
    </row>
    <row r="8" spans="1:10" ht="22.5" customHeight="1" thickBot="1">
      <c r="A8" s="14" t="s">
        <v>127</v>
      </c>
      <c r="B8" s="22"/>
      <c r="C8" s="22"/>
      <c r="D8" s="15">
        <f>B8+C8</f>
        <v>0</v>
      </c>
      <c r="H8" s="349">
        <f>SUM(B8:C8)-D8</f>
        <v>0</v>
      </c>
      <c r="J8" s="357">
        <f>D8-'BS old'!$D$52</f>
        <v>0</v>
      </c>
    </row>
    <row r="9" spans="1:10" ht="22.5" customHeight="1" thickBot="1">
      <c r="A9" s="14" t="s">
        <v>128</v>
      </c>
      <c r="B9" s="22"/>
      <c r="C9" s="22"/>
      <c r="D9" s="15">
        <f>B9+C9</f>
        <v>0</v>
      </c>
      <c r="H9" s="349">
        <f>SUM(B9:C9)-D9</f>
        <v>0</v>
      </c>
      <c r="J9" s="357">
        <f>D9-'BS old'!$D$53-'BS old'!$D$54</f>
        <v>0</v>
      </c>
    </row>
    <row r="10" spans="1:10" ht="22.5" customHeight="1" thickBot="1">
      <c r="A10" s="25" t="s">
        <v>137</v>
      </c>
      <c r="B10" s="58">
        <f>SUM(B5:B9)</f>
        <v>0</v>
      </c>
      <c r="C10" s="58">
        <f>SUM(C5:C9)</f>
        <v>0</v>
      </c>
      <c r="D10" s="60">
        <f>SUM(D5:D9)</f>
        <v>0</v>
      </c>
      <c r="F10" s="346">
        <f>SUM(B5:B9)-B10</f>
        <v>0</v>
      </c>
      <c r="G10" s="345">
        <f>SUM(C5:C9)-C10</f>
        <v>0</v>
      </c>
      <c r="H10" s="349">
        <f>SUM(D5:D9)-D10</f>
        <v>0</v>
      </c>
      <c r="J10" s="357">
        <f>D10-'BS old'!$D$47</f>
        <v>0</v>
      </c>
    </row>
    <row r="11" spans="1:10" ht="22.5" customHeight="1" thickTop="1" thickBot="1">
      <c r="A11" s="64" t="s">
        <v>138</v>
      </c>
      <c r="B11" s="53"/>
      <c r="C11" s="53"/>
      <c r="D11" s="54"/>
      <c r="J11" s="357"/>
    </row>
    <row r="12" spans="1:10" ht="22.5" customHeight="1" thickTop="1" thickBot="1">
      <c r="A12" s="14" t="s">
        <v>139</v>
      </c>
      <c r="B12" s="22"/>
      <c r="C12" s="22"/>
      <c r="D12" s="15">
        <f>B12+C12</f>
        <v>0</v>
      </c>
      <c r="H12" s="349">
        <f>SUM(B12:C12)-D12</f>
        <v>0</v>
      </c>
      <c r="J12" s="357">
        <f>D12-'BS old'!$D$56</f>
        <v>0</v>
      </c>
    </row>
    <row r="13" spans="1:10" ht="22.5" customHeight="1" thickBot="1">
      <c r="A13" s="14" t="s">
        <v>126</v>
      </c>
      <c r="B13" s="22"/>
      <c r="C13" s="22"/>
      <c r="D13" s="15">
        <f t="shared" ref="D13:D18" si="0">B13+C13</f>
        <v>0</v>
      </c>
      <c r="H13" s="349">
        <f t="shared" ref="H13:H18" si="1">SUM(B13:C13)-D13</f>
        <v>0</v>
      </c>
      <c r="J13" s="357">
        <f>D13-'BS old'!$D$58</f>
        <v>0</v>
      </c>
    </row>
    <row r="14" spans="1:10" ht="22.5" customHeight="1" thickBot="1">
      <c r="A14" s="14" t="s">
        <v>136</v>
      </c>
      <c r="B14" s="22"/>
      <c r="C14" s="22"/>
      <c r="D14" s="15">
        <f t="shared" si="0"/>
        <v>0</v>
      </c>
      <c r="H14" s="349">
        <f t="shared" si="1"/>
        <v>0</v>
      </c>
      <c r="J14" s="357">
        <f>D14-'BS old'!$D$59</f>
        <v>0</v>
      </c>
    </row>
    <row r="15" spans="1:10" ht="22.5" customHeight="1" thickBot="1">
      <c r="A15" s="14" t="s">
        <v>127</v>
      </c>
      <c r="B15" s="22"/>
      <c r="C15" s="22"/>
      <c r="D15" s="15">
        <f t="shared" si="0"/>
        <v>0</v>
      </c>
      <c r="H15" s="349">
        <f t="shared" si="1"/>
        <v>0</v>
      </c>
      <c r="J15" s="357">
        <f>D15-'BS old'!$D$60</f>
        <v>0</v>
      </c>
    </row>
    <row r="16" spans="1:10" ht="22.5" customHeight="1" thickBot="1">
      <c r="A16" s="14" t="s">
        <v>140</v>
      </c>
      <c r="B16" s="22"/>
      <c r="C16" s="22"/>
      <c r="D16" s="15">
        <f t="shared" si="0"/>
        <v>0</v>
      </c>
      <c r="H16" s="349">
        <f t="shared" si="1"/>
        <v>0</v>
      </c>
      <c r="J16" s="357">
        <f>D16-'BS old'!$D$61</f>
        <v>0</v>
      </c>
    </row>
    <row r="17" spans="1:10" ht="22.5" customHeight="1" thickBot="1">
      <c r="A17" s="14" t="s">
        <v>141</v>
      </c>
      <c r="B17" s="22"/>
      <c r="C17" s="22"/>
      <c r="D17" s="15">
        <f t="shared" si="0"/>
        <v>0</v>
      </c>
      <c r="H17" s="349">
        <f t="shared" si="1"/>
        <v>0</v>
      </c>
      <c r="J17" s="357">
        <f>D17-'BS old'!$D$62</f>
        <v>0</v>
      </c>
    </row>
    <row r="18" spans="1:10" ht="22.5" customHeight="1" thickBot="1">
      <c r="A18" s="14" t="s">
        <v>128</v>
      </c>
      <c r="B18" s="22"/>
      <c r="C18" s="22"/>
      <c r="D18" s="15">
        <f t="shared" si="0"/>
        <v>0</v>
      </c>
      <c r="H18" s="349">
        <f t="shared" si="1"/>
        <v>0</v>
      </c>
      <c r="J18" s="357">
        <f>D18-'BS old'!$D$63</f>
        <v>0</v>
      </c>
    </row>
    <row r="19" spans="1:10" ht="22.5" customHeight="1" thickBot="1">
      <c r="A19" s="25" t="s">
        <v>142</v>
      </c>
      <c r="B19" s="58">
        <f>SUM(B12:B18)</f>
        <v>0</v>
      </c>
      <c r="C19" s="58">
        <f>SUM(C12:C18)</f>
        <v>0</v>
      </c>
      <c r="D19" s="60">
        <f>SUM(D12:D18)</f>
        <v>0</v>
      </c>
      <c r="F19" s="346">
        <f>SUM(B12:B18)-B19</f>
        <v>0</v>
      </c>
      <c r="G19" s="345">
        <f>SUM(C12:C18)-C19</f>
        <v>0</v>
      </c>
      <c r="H19" s="349">
        <f>SUM(D12:D18)-D19</f>
        <v>0</v>
      </c>
      <c r="J19" s="357">
        <f>D19-'BS old'!$D$55</f>
        <v>0</v>
      </c>
    </row>
    <row r="20" spans="1:10" ht="15" thickTop="1">
      <c r="A20" s="6"/>
    </row>
  </sheetData>
  <mergeCells count="1">
    <mergeCell ref="F1:H1"/>
  </mergeCells>
  <conditionalFormatting sqref="F5:H19">
    <cfRule type="cellIs" dxfId="116" priority="9" operator="lessThan">
      <formula>0</formula>
    </cfRule>
    <cfRule type="cellIs" dxfId="115" priority="10" operator="greaterThan">
      <formula>0</formula>
    </cfRule>
  </conditionalFormatting>
  <conditionalFormatting sqref="J4:J11">
    <cfRule type="cellIs" dxfId="114" priority="7" operator="lessThan">
      <formula>0</formula>
    </cfRule>
    <cfRule type="cellIs" dxfId="113" priority="8" operator="greaterThan">
      <formula>0</formula>
    </cfRule>
  </conditionalFormatting>
  <conditionalFormatting sqref="J12:J19">
    <cfRule type="cellIs" dxfId="112" priority="5" operator="lessThan">
      <formula>0</formula>
    </cfRule>
    <cfRule type="cellIs" dxfId="111" priority="6" operator="greaterThan">
      <formula>0</formula>
    </cfRule>
  </conditionalFormatting>
  <conditionalFormatting sqref="F5:H19">
    <cfRule type="cellIs" dxfId="110" priority="3" operator="lessThan">
      <formula>0</formula>
    </cfRule>
    <cfRule type="cellIs" dxfId="109" priority="4" operator="greaterThan">
      <formula>0</formula>
    </cfRule>
  </conditionalFormatting>
  <conditionalFormatting sqref="J5">
    <cfRule type="cellIs" dxfId="108" priority="1" operator="lessThan">
      <formula>0</formula>
    </cfRule>
    <cfRule type="cellIs" dxfId="107" priority="2" operator="greaterThan">
      <formula>0</formula>
    </cfRule>
  </conditionalFormatting>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I11"/>
  <sheetViews>
    <sheetView showGridLines="0" zoomScaleNormal="100" workbookViewId="0">
      <selection activeCell="H7" sqref="H7:I10"/>
    </sheetView>
  </sheetViews>
  <sheetFormatPr defaultRowHeight="14.4"/>
  <cols>
    <col min="1" max="1" width="33.5546875" customWidth="1"/>
    <col min="2" max="3" width="26.44140625" customWidth="1"/>
    <col min="4" max="4" width="20.44140625" customWidth="1"/>
    <col min="5" max="5" width="25.6640625" style="343" customWidth="1"/>
    <col min="6" max="6" width="25.6640625" style="348" customWidth="1"/>
    <col min="7" max="7" width="3.88671875" customWidth="1"/>
    <col min="8" max="8" width="26" style="343" customWidth="1"/>
    <col min="9" max="9" width="26" style="348" customWidth="1"/>
  </cols>
  <sheetData>
    <row r="1" spans="1:9">
      <c r="A1" s="1" t="s">
        <v>130</v>
      </c>
      <c r="E1" s="1674" t="s">
        <v>1056</v>
      </c>
      <c r="F1" s="1676"/>
      <c r="G1" s="353"/>
      <c r="H1" s="1674" t="s">
        <v>1058</v>
      </c>
      <c r="I1" s="1676"/>
    </row>
    <row r="2" spans="1:9" ht="15" thickBot="1">
      <c r="A2" s="5" t="s">
        <v>15</v>
      </c>
    </row>
    <row r="3" spans="1:9" ht="33" customHeight="1" thickTop="1">
      <c r="A3" s="1662" t="s">
        <v>460</v>
      </c>
      <c r="B3" s="1662" t="s">
        <v>2</v>
      </c>
      <c r="C3" s="1662" t="s">
        <v>3</v>
      </c>
      <c r="E3" s="1662" t="s">
        <v>2</v>
      </c>
      <c r="F3" s="1662" t="s">
        <v>3</v>
      </c>
      <c r="H3" s="1662" t="s">
        <v>2</v>
      </c>
      <c r="I3" s="1662" t="s">
        <v>3</v>
      </c>
    </row>
    <row r="4" spans="1:9" ht="15.75" customHeight="1" thickBot="1">
      <c r="A4" s="1663"/>
      <c r="B4" s="1663"/>
      <c r="C4" s="1663"/>
      <c r="E4" s="1663"/>
      <c r="F4" s="1663"/>
      <c r="H4" s="1663"/>
      <c r="I4" s="1663"/>
    </row>
    <row r="5" spans="1:9" ht="23.25" customHeight="1" thickTop="1" thickBot="1">
      <c r="A5" s="14" t="s">
        <v>143</v>
      </c>
      <c r="B5" s="65"/>
      <c r="C5" s="66"/>
    </row>
    <row r="6" spans="1:9" ht="23.25" customHeight="1" thickBot="1">
      <c r="A6" s="14" t="s">
        <v>461</v>
      </c>
      <c r="B6" s="65"/>
      <c r="C6" s="66"/>
    </row>
    <row r="7" spans="1:9" ht="23.25" customHeight="1" thickBot="1">
      <c r="A7" s="44" t="s">
        <v>142</v>
      </c>
      <c r="B7" s="65">
        <f>B5+B6</f>
        <v>0</v>
      </c>
      <c r="C7" s="66">
        <f>C5+C6</f>
        <v>0</v>
      </c>
      <c r="E7" s="346">
        <f>SUM(B5:B6)-B7</f>
        <v>0</v>
      </c>
      <c r="F7" s="349">
        <f>SUM(C5:C6)-C7</f>
        <v>0</v>
      </c>
      <c r="H7" s="346">
        <f>B7-'BS old'!$D$55</f>
        <v>0</v>
      </c>
      <c r="I7" s="349">
        <f>C7-'BS old'!$G$55</f>
        <v>0</v>
      </c>
    </row>
    <row r="8" spans="1:9" ht="23.25" customHeight="1" thickBot="1">
      <c r="A8" s="14" t="s">
        <v>144</v>
      </c>
      <c r="B8" s="65"/>
      <c r="C8" s="66"/>
    </row>
    <row r="9" spans="1:9" ht="23.25" customHeight="1" thickBot="1">
      <c r="A9" s="14" t="s">
        <v>145</v>
      </c>
      <c r="B9" s="65"/>
      <c r="C9" s="66"/>
    </row>
    <row r="10" spans="1:9" ht="23.25" customHeight="1" thickBot="1">
      <c r="A10" s="25" t="s">
        <v>137</v>
      </c>
      <c r="B10" s="67">
        <f>B8+B9</f>
        <v>0</v>
      </c>
      <c r="C10" s="68">
        <f>C8+C9</f>
        <v>0</v>
      </c>
      <c r="E10" s="346">
        <f>SUM(B8:B9)-B10</f>
        <v>0</v>
      </c>
      <c r="F10" s="349">
        <f>SUM(C8:C9)-C10</f>
        <v>0</v>
      </c>
      <c r="H10" s="346">
        <f>B10-'BS old'!$D$47</f>
        <v>0</v>
      </c>
      <c r="I10" s="349">
        <f>C10-'BS old'!$G$47</f>
        <v>0</v>
      </c>
    </row>
    <row r="11" spans="1:9" ht="15" thickTop="1">
      <c r="A11" s="3"/>
    </row>
  </sheetData>
  <mergeCells count="9">
    <mergeCell ref="I3:I4"/>
    <mergeCell ref="H1:I1"/>
    <mergeCell ref="B3:B4"/>
    <mergeCell ref="C3:C4"/>
    <mergeCell ref="A3:A4"/>
    <mergeCell ref="E1:F1"/>
    <mergeCell ref="E3:E4"/>
    <mergeCell ref="F3:F4"/>
    <mergeCell ref="H3:H4"/>
  </mergeCells>
  <conditionalFormatting sqref="E7:F10">
    <cfRule type="cellIs" dxfId="106" priority="6" operator="lessThan">
      <formula>0</formula>
    </cfRule>
    <cfRule type="cellIs" dxfId="105" priority="7" operator="greaterThan">
      <formula>0</formula>
    </cfRule>
  </conditionalFormatting>
  <conditionalFormatting sqref="H7:I10">
    <cfRule type="cellIs" dxfId="104" priority="1" operator="lessThan">
      <formula>0</formula>
    </cfRule>
    <cfRule type="cellIs" dxfId="103" priority="2" operator="greaterThan">
      <formula>0</formula>
    </cfRule>
    <cfRule type="cellIs" dxfId="102" priority="4" operator="lessThan">
      <formula>0</formula>
    </cfRule>
    <cfRule type="cellIs" dxfId="101" priority="5" operator="greaterThan">
      <formula>0</formula>
    </cfRule>
  </conditionalFormatting>
  <conditionalFormatting sqref="H1:I2 H5:I1048576">
    <cfRule type="cellIs" priority="3" stopIfTrue="1" operator="greaterThan">
      <formula>0</formula>
    </cfRule>
  </conditionalFormatting>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C7"/>
  <sheetViews>
    <sheetView showGridLines="0" zoomScaleNormal="100" workbookViewId="0">
      <selection activeCell="A7" sqref="A7"/>
    </sheetView>
  </sheetViews>
  <sheetFormatPr defaultRowHeight="14.4"/>
  <cols>
    <col min="1" max="1" width="32.44140625" customWidth="1"/>
    <col min="2" max="3" width="27" customWidth="1"/>
    <col min="4" max="6" width="20.44140625" customWidth="1"/>
  </cols>
  <sheetData>
    <row r="1" spans="1:3" ht="15" thickBot="1">
      <c r="A1" s="1" t="s">
        <v>146</v>
      </c>
    </row>
    <row r="2" spans="1:3" ht="15.6" thickTop="1" thickBot="1">
      <c r="A2" s="1662" t="s">
        <v>147</v>
      </c>
      <c r="B2" s="1683" t="s">
        <v>2</v>
      </c>
      <c r="C2" s="1684"/>
    </row>
    <row r="3" spans="1:3" ht="15.6" thickTop="1" thickBot="1">
      <c r="A3" s="1663"/>
      <c r="B3" s="11" t="s">
        <v>148</v>
      </c>
      <c r="C3" s="59" t="s">
        <v>149</v>
      </c>
    </row>
    <row r="4" spans="1:3" ht="23.25" customHeight="1" thickTop="1" thickBot="1">
      <c r="A4" s="12" t="s">
        <v>150</v>
      </c>
      <c r="B4" s="45"/>
      <c r="C4" s="13"/>
    </row>
    <row r="5" spans="1:3" ht="23.25" customHeight="1" thickBot="1">
      <c r="A5" s="14" t="s">
        <v>151</v>
      </c>
      <c r="B5" s="62" t="s">
        <v>18</v>
      </c>
      <c r="C5" s="15"/>
    </row>
    <row r="6" spans="1:3" ht="23.25" customHeight="1" thickBot="1">
      <c r="A6" s="16" t="s">
        <v>152</v>
      </c>
      <c r="B6" s="34" t="s">
        <v>18</v>
      </c>
      <c r="C6" s="17"/>
    </row>
    <row r="7" spans="1:3" ht="15" thickTop="1">
      <c r="A7" s="1"/>
    </row>
  </sheetData>
  <mergeCells count="2">
    <mergeCell ref="A2:A3"/>
    <mergeCell ref="B2:C2"/>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I9"/>
  <sheetViews>
    <sheetView showGridLines="0" topLeftCell="C1" zoomScaleNormal="100" workbookViewId="0">
      <selection activeCell="H3" sqref="H3:I8"/>
    </sheetView>
  </sheetViews>
  <sheetFormatPr defaultRowHeight="14.4"/>
  <cols>
    <col min="1" max="1" width="33" customWidth="1"/>
    <col min="2" max="3" width="26.6640625" customWidth="1"/>
    <col min="4" max="4" width="20.44140625" customWidth="1"/>
    <col min="5" max="5" width="21.88671875" style="343" customWidth="1"/>
    <col min="6" max="6" width="36" style="348" customWidth="1"/>
    <col min="7" max="7" width="3.88671875" customWidth="1"/>
    <col min="8" max="8" width="18.5546875" style="343" customWidth="1"/>
    <col min="9" max="9" width="37" style="348" customWidth="1"/>
  </cols>
  <sheetData>
    <row r="1" spans="1:9">
      <c r="A1" s="1" t="s">
        <v>153</v>
      </c>
      <c r="E1" s="1674" t="s">
        <v>1056</v>
      </c>
      <c r="F1" s="1676"/>
      <c r="H1" s="1674" t="s">
        <v>1058</v>
      </c>
      <c r="I1" s="1676"/>
    </row>
    <row r="2" spans="1:9" ht="15" thickBot="1">
      <c r="A2" s="5" t="s">
        <v>154</v>
      </c>
    </row>
    <row r="3" spans="1:9" ht="30" customHeight="1" thickTop="1" thickBot="1">
      <c r="A3" s="10" t="s">
        <v>131</v>
      </c>
      <c r="B3" s="11" t="s">
        <v>2</v>
      </c>
      <c r="C3" s="11" t="s">
        <v>3</v>
      </c>
      <c r="E3" s="59" t="s">
        <v>2</v>
      </c>
      <c r="F3" s="59" t="s">
        <v>3</v>
      </c>
      <c r="H3" s="59" t="s">
        <v>2</v>
      </c>
      <c r="I3" s="59" t="s">
        <v>3</v>
      </c>
    </row>
    <row r="4" spans="1:9" ht="18.75" customHeight="1" thickTop="1" thickBot="1">
      <c r="A4" s="12" t="s">
        <v>155</v>
      </c>
      <c r="B4" s="45"/>
      <c r="C4" s="13"/>
      <c r="H4" s="346">
        <f>B4+B7-'BS old'!$D$65</f>
        <v>0</v>
      </c>
      <c r="I4" s="349">
        <f>C4+C7-'BS old'!$G$65</f>
        <v>0</v>
      </c>
    </row>
    <row r="5" spans="1:9" ht="18.75" customHeight="1" thickBot="1">
      <c r="A5" s="14" t="s">
        <v>156</v>
      </c>
      <c r="B5" s="22"/>
      <c r="C5" s="15"/>
      <c r="H5" s="346">
        <f>B5-'BS old'!$D$66</f>
        <v>0</v>
      </c>
      <c r="I5" s="349">
        <f>C5-'BS old'!$G$66</f>
        <v>0</v>
      </c>
    </row>
    <row r="6" spans="1:9" ht="18.75" customHeight="1" thickBot="1">
      <c r="A6" s="14" t="s">
        <v>157</v>
      </c>
      <c r="B6" s="22"/>
      <c r="C6" s="15"/>
      <c r="E6" s="346"/>
      <c r="F6" s="349"/>
      <c r="H6" s="346">
        <f>B6-'BS old'!$D$67</f>
        <v>0</v>
      </c>
      <c r="I6" s="349">
        <f>C6-'BS old'!$G$67</f>
        <v>0</v>
      </c>
    </row>
    <row r="7" spans="1:9" ht="18.75" customHeight="1" thickBot="1">
      <c r="A7" s="14" t="s">
        <v>158</v>
      </c>
      <c r="B7" s="22"/>
      <c r="C7" s="15"/>
      <c r="H7" s="346">
        <f>H4</f>
        <v>0</v>
      </c>
      <c r="I7" s="349">
        <f>I4</f>
        <v>0</v>
      </c>
    </row>
    <row r="8" spans="1:9" ht="18.75" customHeight="1" thickBot="1">
      <c r="A8" s="25" t="s">
        <v>14</v>
      </c>
      <c r="B8" s="58">
        <f>SUM(B4:B7)</f>
        <v>0</v>
      </c>
      <c r="C8" s="60">
        <f>SUM(C4:C7)</f>
        <v>0</v>
      </c>
      <c r="E8" s="346">
        <f>SUM(B4:B7)-B8</f>
        <v>0</v>
      </c>
      <c r="F8" s="349">
        <f>SUM(C4:C7)-C8</f>
        <v>0</v>
      </c>
      <c r="H8" s="346">
        <f>B8-SUM('BS old'!$D$65:$D$67)</f>
        <v>0</v>
      </c>
      <c r="I8" s="349">
        <f>C8-SUM('BS old'!$G$65:$G$67)</f>
        <v>0</v>
      </c>
    </row>
    <row r="9" spans="1:9" ht="15" thickTop="1">
      <c r="E9" s="346"/>
      <c r="F9" s="349"/>
    </row>
  </sheetData>
  <mergeCells count="2">
    <mergeCell ref="E1:F1"/>
    <mergeCell ref="H1:I1"/>
  </mergeCells>
  <conditionalFormatting sqref="E6:F9">
    <cfRule type="cellIs" dxfId="100" priority="9" operator="lessThan">
      <formula>0</formula>
    </cfRule>
    <cfRule type="cellIs" dxfId="99" priority="10" operator="greaterThan">
      <formula>0</formula>
    </cfRule>
  </conditionalFormatting>
  <conditionalFormatting sqref="H1:I1">
    <cfRule type="cellIs" priority="8" stopIfTrue="1" operator="greaterThan">
      <formula>0</formula>
    </cfRule>
  </conditionalFormatting>
  <conditionalFormatting sqref="H8:I8">
    <cfRule type="cellIs" dxfId="98" priority="6" operator="lessThan">
      <formula>0</formula>
    </cfRule>
    <cfRule type="cellIs" dxfId="97" priority="7" operator="greaterThan">
      <formula>0</formula>
    </cfRule>
  </conditionalFormatting>
  <conditionalFormatting sqref="H4:I8">
    <cfRule type="cellIs" dxfId="96" priority="1" operator="lessThan">
      <formula>0</formula>
    </cfRule>
    <cfRule type="cellIs" dxfId="95"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M14"/>
  <sheetViews>
    <sheetView showGridLines="0" zoomScaleNormal="100" workbookViewId="0">
      <selection activeCell="C19" sqref="C19"/>
    </sheetView>
  </sheetViews>
  <sheetFormatPr defaultRowHeight="14.4" outlineLevelCol="1"/>
  <cols>
    <col min="1" max="1" width="24.5546875" customWidth="1"/>
    <col min="2" max="5" width="15.44140625" customWidth="1"/>
    <col min="6" max="6" width="20.44140625" customWidth="1"/>
    <col min="7" max="7" width="20.44140625" style="343" customWidth="1" outlineLevel="1"/>
    <col min="8" max="9" width="20.44140625" style="344" customWidth="1" outlineLevel="1"/>
    <col min="10" max="10" width="20.44140625" style="348" customWidth="1"/>
    <col min="12" max="12" width="20.44140625" style="350" customWidth="1"/>
  </cols>
  <sheetData>
    <row r="1" spans="1:13">
      <c r="A1" s="1" t="s">
        <v>153</v>
      </c>
      <c r="G1" s="1674" t="s">
        <v>1056</v>
      </c>
      <c r="H1" s="1675"/>
      <c r="I1" s="1675"/>
      <c r="J1" s="1676"/>
      <c r="L1" s="356" t="s">
        <v>1058</v>
      </c>
      <c r="M1" s="353"/>
    </row>
    <row r="3" spans="1:13" ht="15" thickBot="1">
      <c r="A3" s="5" t="s">
        <v>15</v>
      </c>
    </row>
    <row r="4" spans="1:13" ht="15.6" thickTop="1" thickBot="1">
      <c r="A4" s="1662" t="s">
        <v>159</v>
      </c>
      <c r="B4" s="1664" t="s">
        <v>2</v>
      </c>
      <c r="C4" s="1670"/>
      <c r="D4" s="1670"/>
      <c r="E4" s="1665"/>
    </row>
    <row r="5" spans="1:13" ht="18" customHeight="1" thickTop="1">
      <c r="A5" s="1669"/>
      <c r="B5" s="1669" t="s">
        <v>32</v>
      </c>
      <c r="C5" s="1669" t="s">
        <v>27</v>
      </c>
      <c r="D5" s="1669" t="s">
        <v>28</v>
      </c>
      <c r="E5" s="1669" t="s">
        <v>30</v>
      </c>
      <c r="G5" s="1662" t="s">
        <v>32</v>
      </c>
      <c r="H5" s="1662" t="s">
        <v>27</v>
      </c>
      <c r="I5" s="1662" t="s">
        <v>28</v>
      </c>
      <c r="J5" s="1662" t="s">
        <v>30</v>
      </c>
      <c r="L5" s="1662" t="s">
        <v>30</v>
      </c>
    </row>
    <row r="6" spans="1:13" ht="17.25" customHeight="1" thickBot="1">
      <c r="A6" s="1663"/>
      <c r="B6" s="1663"/>
      <c r="C6" s="1663"/>
      <c r="D6" s="1663"/>
      <c r="E6" s="1663"/>
      <c r="G6" s="1663"/>
      <c r="H6" s="1663"/>
      <c r="I6" s="1663"/>
      <c r="J6" s="1663"/>
      <c r="L6" s="1663"/>
    </row>
    <row r="7" spans="1:13" ht="21.75" customHeight="1" thickTop="1" thickBot="1">
      <c r="A7" s="14" t="s">
        <v>160</v>
      </c>
      <c r="B7" s="22"/>
      <c r="C7" s="22"/>
      <c r="D7" s="22"/>
      <c r="E7" s="15">
        <f t="shared" ref="E7:E12" si="0">SUM(B7:D7)</f>
        <v>0</v>
      </c>
      <c r="J7" s="349">
        <f t="shared" ref="J7:J12" si="1">SUM(B7:D7)-E7</f>
        <v>0</v>
      </c>
    </row>
    <row r="8" spans="1:13" ht="21.75" customHeight="1" thickBot="1">
      <c r="A8" s="14" t="s">
        <v>161</v>
      </c>
      <c r="B8" s="22"/>
      <c r="C8" s="22"/>
      <c r="D8" s="22"/>
      <c r="E8" s="15">
        <f t="shared" si="0"/>
        <v>0</v>
      </c>
      <c r="J8" s="349">
        <f t="shared" si="1"/>
        <v>0</v>
      </c>
    </row>
    <row r="9" spans="1:13" ht="21.75" customHeight="1" thickBot="1">
      <c r="A9" s="14" t="s">
        <v>162</v>
      </c>
      <c r="B9" s="22"/>
      <c r="C9" s="22"/>
      <c r="D9" s="22"/>
      <c r="E9" s="15">
        <f t="shared" si="0"/>
        <v>0</v>
      </c>
      <c r="J9" s="349">
        <f t="shared" si="1"/>
        <v>0</v>
      </c>
    </row>
    <row r="10" spans="1:13" ht="21.75" customHeight="1" thickBot="1">
      <c r="A10" s="14" t="s">
        <v>163</v>
      </c>
      <c r="B10" s="22"/>
      <c r="C10" s="22"/>
      <c r="D10" s="22"/>
      <c r="E10" s="15">
        <f t="shared" si="0"/>
        <v>0</v>
      </c>
      <c r="J10" s="349">
        <f t="shared" si="1"/>
        <v>0</v>
      </c>
    </row>
    <row r="11" spans="1:13" ht="21.75" customHeight="1" thickBot="1">
      <c r="A11" s="14" t="s">
        <v>164</v>
      </c>
      <c r="B11" s="22"/>
      <c r="C11" s="22"/>
      <c r="D11" s="22"/>
      <c r="E11" s="15">
        <f t="shared" si="0"/>
        <v>0</v>
      </c>
      <c r="J11" s="349">
        <f t="shared" si="1"/>
        <v>0</v>
      </c>
    </row>
    <row r="12" spans="1:13" ht="21.75" customHeight="1" thickBot="1">
      <c r="A12" s="14" t="s">
        <v>165</v>
      </c>
      <c r="B12" s="22"/>
      <c r="C12" s="22"/>
      <c r="D12" s="22"/>
      <c r="E12" s="15">
        <f t="shared" si="0"/>
        <v>0</v>
      </c>
      <c r="J12" s="349">
        <f t="shared" si="1"/>
        <v>0</v>
      </c>
    </row>
    <row r="13" spans="1:13" ht="21.75" customHeight="1" thickBot="1">
      <c r="A13" s="25" t="s">
        <v>166</v>
      </c>
      <c r="B13" s="58">
        <f>SUM(B7:B12)</f>
        <v>0</v>
      </c>
      <c r="C13" s="58">
        <f>SUM(C7:C12)</f>
        <v>0</v>
      </c>
      <c r="D13" s="58">
        <f>SUM(D7:D12)</f>
        <v>0</v>
      </c>
      <c r="E13" s="60">
        <f>SUM(E7:E12)</f>
        <v>0</v>
      </c>
      <c r="G13" s="346">
        <f>SUM(B7:B12)-B13</f>
        <v>0</v>
      </c>
      <c r="H13" s="345">
        <f>SUM(C7:C12)-C13</f>
        <v>0</v>
      </c>
      <c r="I13" s="345">
        <f>SUM(D7:D12)-D13</f>
        <v>0</v>
      </c>
      <c r="J13" s="349">
        <f>SUM(E7:E12)-E13</f>
        <v>0</v>
      </c>
      <c r="L13" s="357">
        <f>E13-SUM('BS old'!$D$68:$D$69)</f>
        <v>0</v>
      </c>
    </row>
    <row r="14" spans="1:13" ht="15" thickTop="1"/>
  </sheetData>
  <mergeCells count="12">
    <mergeCell ref="G1:J1"/>
    <mergeCell ref="L5:L6"/>
    <mergeCell ref="A4:A6"/>
    <mergeCell ref="B4:E4"/>
    <mergeCell ref="B5:B6"/>
    <mergeCell ref="C5:C6"/>
    <mergeCell ref="D5:D6"/>
    <mergeCell ref="E5:E6"/>
    <mergeCell ref="G5:G6"/>
    <mergeCell ref="H5:H6"/>
    <mergeCell ref="I5:I6"/>
    <mergeCell ref="J5:J6"/>
  </mergeCells>
  <conditionalFormatting sqref="L1:M1">
    <cfRule type="cellIs" priority="5" stopIfTrue="1" operator="greaterThan">
      <formula>0</formula>
    </cfRule>
  </conditionalFormatting>
  <conditionalFormatting sqref="G7:L13">
    <cfRule type="cellIs" dxfId="94" priority="3" operator="lessThan">
      <formula>0</formula>
    </cfRule>
    <cfRule type="cellIs" dxfId="93" priority="4" operator="greaterThan">
      <formula>0</formula>
    </cfRule>
  </conditionalFormatting>
  <conditionalFormatting sqref="J13">
    <cfRule type="cellIs" dxfId="92" priority="1" operator="lessThan">
      <formula>0</formula>
    </cfRule>
    <cfRule type="cellIs" dxfId="91" priority="2" operator="greaterThan">
      <formula>0</formula>
    </cfRule>
  </conditionalFormatting>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O10"/>
  <sheetViews>
    <sheetView showGridLines="0" topLeftCell="C1" zoomScaleNormal="100" workbookViewId="0">
      <selection activeCell="O6" sqref="O6"/>
    </sheetView>
  </sheetViews>
  <sheetFormatPr defaultRowHeight="14.4" outlineLevelCol="1"/>
  <cols>
    <col min="1" max="1" width="21.44140625" customWidth="1"/>
    <col min="2" max="6" width="13" customWidth="1"/>
    <col min="9" max="9" width="23.109375" style="343" hidden="1" customWidth="1" outlineLevel="1"/>
    <col min="10" max="11" width="23.109375" style="344" hidden="1" customWidth="1" outlineLevel="1"/>
    <col min="12" max="12" width="20.109375" style="344" hidden="1" customWidth="1" outlineLevel="1"/>
    <col min="13" max="13" width="24.88671875" style="348" customWidth="1" collapsed="1"/>
    <col min="14" max="14" width="9.109375" style="344"/>
    <col min="15" max="15" width="20.44140625" style="350" customWidth="1"/>
  </cols>
  <sheetData>
    <row r="1" spans="1:15" ht="15" thickBot="1">
      <c r="A1" s="1" t="s">
        <v>167</v>
      </c>
      <c r="I1" s="1680" t="s">
        <v>1056</v>
      </c>
      <c r="J1" s="1681"/>
      <c r="K1" s="1681"/>
      <c r="L1" s="1681"/>
      <c r="M1" s="1682"/>
      <c r="N1" s="348"/>
      <c r="O1" s="356" t="s">
        <v>1058</v>
      </c>
    </row>
    <row r="2" spans="1:15" ht="55.5" customHeight="1" thickTop="1" thickBot="1">
      <c r="A2" s="59" t="s">
        <v>168</v>
      </c>
      <c r="B2" s="59" t="s">
        <v>169</v>
      </c>
      <c r="C2" s="59" t="s">
        <v>170</v>
      </c>
      <c r="D2" s="59" t="s">
        <v>88</v>
      </c>
      <c r="E2" s="59" t="s">
        <v>457</v>
      </c>
      <c r="F2" s="59" t="s">
        <v>171</v>
      </c>
      <c r="I2" s="59" t="s">
        <v>169</v>
      </c>
      <c r="J2" s="59" t="s">
        <v>170</v>
      </c>
      <c r="K2" s="59" t="s">
        <v>88</v>
      </c>
      <c r="L2" s="176" t="s">
        <v>457</v>
      </c>
      <c r="M2" s="59" t="s">
        <v>171</v>
      </c>
      <c r="N2" s="359"/>
      <c r="O2" s="59" t="s">
        <v>171</v>
      </c>
    </row>
    <row r="3" spans="1:15" ht="23.25" customHeight="1" thickTop="1" thickBot="1">
      <c r="A3" s="71" t="s">
        <v>164</v>
      </c>
      <c r="B3" s="79"/>
      <c r="C3" s="79"/>
      <c r="D3" s="79"/>
      <c r="E3" s="79"/>
      <c r="F3" s="80">
        <f>SUM(B3:E3)</f>
        <v>0</v>
      </c>
      <c r="M3" s="349">
        <f>SUM(B3:E3)-F3</f>
        <v>0</v>
      </c>
      <c r="N3" s="349"/>
    </row>
    <row r="4" spans="1:15" ht="23.25" customHeight="1" thickBot="1">
      <c r="A4" s="14" t="s">
        <v>165</v>
      </c>
      <c r="B4" s="79"/>
      <c r="C4" s="79"/>
      <c r="D4" s="79"/>
      <c r="E4" s="79"/>
      <c r="F4" s="80">
        <f>SUM(B4:E4)</f>
        <v>0</v>
      </c>
      <c r="M4" s="349">
        <f>SUM(B4:E4)-F4</f>
        <v>0</v>
      </c>
      <c r="N4" s="349"/>
    </row>
    <row r="5" spans="1:15" ht="23.25" customHeight="1" thickBot="1">
      <c r="A5" s="25" t="s">
        <v>166</v>
      </c>
      <c r="B5" s="81">
        <f>SUM(B3:B4)</f>
        <v>0</v>
      </c>
      <c r="C5" s="81">
        <f>SUM(C3:C4)</f>
        <v>0</v>
      </c>
      <c r="D5" s="81">
        <f>SUM(D3:D4)</f>
        <v>0</v>
      </c>
      <c r="E5" s="81">
        <f>SUM(E3:E4)</f>
        <v>0</v>
      </c>
      <c r="F5" s="82">
        <f>SUM(B5:E5)</f>
        <v>0</v>
      </c>
      <c r="I5" s="346">
        <f>SUM(B3:B4)-B5</f>
        <v>0</v>
      </c>
      <c r="J5" s="345">
        <f>SUM(C3:C4)-C5</f>
        <v>0</v>
      </c>
      <c r="K5" s="345">
        <f>SUM(D3:D4)-D5</f>
        <v>0</v>
      </c>
      <c r="L5" s="345">
        <f>SUM(E3:E4)-E5</f>
        <v>0</v>
      </c>
      <c r="M5" s="349">
        <f>SUM(F3:F4)-F5</f>
        <v>0</v>
      </c>
      <c r="N5" s="349"/>
      <c r="O5" s="357">
        <f>F5-SUM('BS old'!E68:E69)</f>
        <v>0</v>
      </c>
    </row>
    <row r="6" spans="1:15" ht="15" thickTop="1">
      <c r="M6" s="349"/>
      <c r="N6" s="349"/>
    </row>
    <row r="7" spans="1:15">
      <c r="M7" s="349"/>
      <c r="N7" s="349"/>
    </row>
    <row r="8" spans="1:15">
      <c r="M8" s="349"/>
      <c r="N8" s="349"/>
    </row>
    <row r="10" spans="1:15">
      <c r="B10" s="20"/>
    </row>
  </sheetData>
  <mergeCells count="1">
    <mergeCell ref="I1:M1"/>
  </mergeCells>
  <conditionalFormatting sqref="O1">
    <cfRule type="cellIs" priority="3" stopIfTrue="1" operator="greaterThan">
      <formula>0</formula>
    </cfRule>
  </conditionalFormatting>
  <conditionalFormatting sqref="I3:K8 L5 O3:O8 M3:N9">
    <cfRule type="cellIs" dxfId="90" priority="1" operator="lessThan">
      <formula>0</formula>
    </cfRule>
    <cfRule type="cellIs" dxfId="89" priority="2" operator="greaterThan">
      <formula>0</formula>
    </cfRule>
  </conditionalFormatting>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5"/>
  <sheetViews>
    <sheetView showGridLines="0" zoomScaleNormal="100" workbookViewId="0">
      <selection activeCell="C11" sqref="C11"/>
    </sheetView>
  </sheetViews>
  <sheetFormatPr defaultRowHeight="14.4"/>
  <cols>
    <col min="1" max="2" width="43.33203125" customWidth="1"/>
    <col min="3" max="3" width="19.109375" customWidth="1"/>
  </cols>
  <sheetData>
    <row r="1" spans="1:2" ht="15" thickBot="1">
      <c r="A1" s="1" t="s">
        <v>174</v>
      </c>
    </row>
    <row r="2" spans="1:2" ht="15.6" thickTop="1" thickBot="1">
      <c r="A2" s="75" t="s">
        <v>131</v>
      </c>
      <c r="B2" s="76" t="s">
        <v>36</v>
      </c>
    </row>
    <row r="3" spans="1:2" ht="21.6" thickTop="1" thickBot="1">
      <c r="A3" s="12" t="s">
        <v>172</v>
      </c>
      <c r="B3" s="77"/>
    </row>
    <row r="4" spans="1:2" ht="21" thickBot="1">
      <c r="A4" s="16" t="s">
        <v>173</v>
      </c>
      <c r="B4" s="78"/>
    </row>
    <row r="5" spans="1:2" ht="15" thickTop="1"/>
  </sheetData>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D8"/>
  <sheetViews>
    <sheetView showGridLines="0" zoomScaleNormal="100" workbookViewId="0">
      <selection activeCell="A3" sqref="A3:A7"/>
    </sheetView>
  </sheetViews>
  <sheetFormatPr defaultRowHeight="14.4"/>
  <cols>
    <col min="1" max="1" width="26.109375" customWidth="1"/>
    <col min="2" max="4" width="20.109375" customWidth="1"/>
  </cols>
  <sheetData>
    <row r="1" spans="1:4" ht="15" thickBot="1">
      <c r="A1" s="1" t="s">
        <v>175</v>
      </c>
    </row>
    <row r="2" spans="1:4" ht="44.25" customHeight="1" thickTop="1" thickBot="1">
      <c r="A2" s="84" t="s">
        <v>168</v>
      </c>
      <c r="B2" s="602" t="s">
        <v>462</v>
      </c>
      <c r="C2" s="602" t="s">
        <v>463</v>
      </c>
      <c r="D2" s="602" t="s">
        <v>464</v>
      </c>
    </row>
    <row r="3" spans="1:4" ht="15.6" thickTop="1" thickBot="1">
      <c r="A3" s="71" t="s">
        <v>160</v>
      </c>
      <c r="B3" s="79"/>
      <c r="C3" s="79"/>
      <c r="D3" s="80"/>
    </row>
    <row r="4" spans="1:4" ht="15" thickBot="1">
      <c r="A4" s="71" t="s">
        <v>161</v>
      </c>
      <c r="B4" s="79"/>
      <c r="C4" s="79"/>
      <c r="D4" s="80"/>
    </row>
    <row r="5" spans="1:4" ht="15" thickBot="1">
      <c r="A5" s="71" t="s">
        <v>176</v>
      </c>
      <c r="B5" s="79"/>
      <c r="C5" s="79"/>
      <c r="D5" s="80"/>
    </row>
    <row r="6" spans="1:4" ht="15" thickBot="1">
      <c r="A6" s="71" t="s">
        <v>164</v>
      </c>
      <c r="B6" s="79"/>
      <c r="C6" s="79"/>
      <c r="D6" s="80"/>
    </row>
    <row r="7" spans="1:4" ht="26.25" customHeight="1" thickBot="1">
      <c r="A7" s="86" t="s">
        <v>166</v>
      </c>
      <c r="B7" s="85"/>
      <c r="C7" s="85"/>
      <c r="D7" s="78"/>
    </row>
    <row r="8" spans="1:4" ht="15" thickTop="1"/>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7">
    <tabColor rgb="FFFFFF99"/>
    <pageSetUpPr fitToPage="1"/>
  </sheetPr>
  <dimension ref="A1:N88"/>
  <sheetViews>
    <sheetView showGridLines="0" showZeros="0" zoomScale="130" zoomScaleNormal="130" workbookViewId="0">
      <selection activeCell="D66" sqref="D66"/>
    </sheetView>
  </sheetViews>
  <sheetFormatPr defaultColWidth="9.109375" defaultRowHeight="10.199999999999999"/>
  <cols>
    <col min="1" max="1" width="5.6640625" style="178" customWidth="1"/>
    <col min="2" max="2" width="52.33203125" style="230" customWidth="1"/>
    <col min="3" max="3" width="9.33203125" style="199" customWidth="1"/>
    <col min="4" max="4" width="15.5546875" style="290" customWidth="1"/>
    <col min="5" max="5" width="14.5546875" style="178" customWidth="1"/>
    <col min="6" max="6" width="9.109375" style="178"/>
    <col min="7" max="7" width="3.33203125" style="178" customWidth="1"/>
    <col min="8" max="16384" width="9.109375" style="178"/>
  </cols>
  <sheetData>
    <row r="1" spans="1:14" ht="12" customHeight="1">
      <c r="A1" s="180" t="s">
        <v>497</v>
      </c>
      <c r="B1" s="1162" t="str">
        <f>'Input data'!F3</f>
        <v>EKVIA s.r.o.</v>
      </c>
      <c r="C1" s="250"/>
      <c r="D1" s="251"/>
      <c r="E1" s="252"/>
      <c r="I1" s="1139"/>
      <c r="J1" s="1198"/>
      <c r="K1" s="1199"/>
    </row>
    <row r="2" spans="1:14" s="185" customFormat="1" ht="12" customHeight="1">
      <c r="A2" s="180" t="s">
        <v>500</v>
      </c>
      <c r="B2" s="1163" t="s">
        <v>807</v>
      </c>
      <c r="C2" s="250"/>
      <c r="D2" s="251"/>
      <c r="E2" s="252"/>
      <c r="I2" s="1139"/>
      <c r="J2" s="1200"/>
      <c r="K2" s="1199"/>
    </row>
    <row r="3" spans="1:14" ht="11.25" customHeight="1">
      <c r="C3" s="178"/>
      <c r="D3" s="178"/>
      <c r="I3" s="1139"/>
      <c r="J3" s="1201"/>
      <c r="K3" s="1199"/>
    </row>
    <row r="4" spans="1:14" ht="11.25" customHeight="1">
      <c r="A4" s="188" t="s">
        <v>2837</v>
      </c>
      <c r="B4" s="961"/>
      <c r="C4" s="189"/>
      <c r="D4" s="254"/>
      <c r="E4" s="255"/>
      <c r="F4" s="1096"/>
      <c r="I4" s="1096"/>
      <c r="J4" s="1164"/>
    </row>
    <row r="5" spans="1:14" ht="12" customHeight="1">
      <c r="B5" s="1165" t="s">
        <v>808</v>
      </c>
      <c r="C5" s="195"/>
      <c r="D5" s="257"/>
      <c r="E5" s="258"/>
      <c r="F5" s="1096"/>
    </row>
    <row r="6" spans="1:14" s="199" customFormat="1" ht="12" customHeight="1">
      <c r="A6" s="259" t="s">
        <v>508</v>
      </c>
      <c r="B6" s="1166" t="s">
        <v>809</v>
      </c>
      <c r="C6" s="259" t="s">
        <v>510</v>
      </c>
      <c r="D6" s="261" t="s">
        <v>810</v>
      </c>
      <c r="E6" s="262"/>
    </row>
    <row r="7" spans="1:14" s="202" customFormat="1" ht="12" customHeight="1">
      <c r="A7" s="263" t="s">
        <v>513</v>
      </c>
      <c r="B7" s="264"/>
      <c r="C7" s="263" t="s">
        <v>514</v>
      </c>
      <c r="D7" s="265" t="s">
        <v>811</v>
      </c>
      <c r="E7" s="266" t="s">
        <v>812</v>
      </c>
    </row>
    <row r="8" spans="1:14" s="199" customFormat="1" ht="12" customHeight="1">
      <c r="A8" s="267" t="s">
        <v>518</v>
      </c>
      <c r="B8" s="1167" t="s">
        <v>519</v>
      </c>
      <c r="C8" s="267" t="s">
        <v>520</v>
      </c>
      <c r="D8" s="269">
        <v>1</v>
      </c>
      <c r="E8" s="267">
        <v>2</v>
      </c>
    </row>
    <row r="9" spans="1:14" s="199" customFormat="1" ht="12" customHeight="1">
      <c r="A9" s="273" t="s">
        <v>880</v>
      </c>
      <c r="B9" s="1168" t="s">
        <v>2786</v>
      </c>
      <c r="C9" s="274" t="s">
        <v>814</v>
      </c>
      <c r="D9" s="909">
        <f>SUM(D11,D13)</f>
        <v>25150219</v>
      </c>
      <c r="E9" s="909">
        <f>SUM(E11,E13)</f>
        <v>24146218</v>
      </c>
      <c r="F9" s="1202"/>
      <c r="G9" s="1203"/>
      <c r="H9" s="1203"/>
      <c r="I9" s="1203"/>
      <c r="J9" s="1203"/>
      <c r="K9" s="1203"/>
      <c r="L9" s="1203"/>
      <c r="M9" s="1203"/>
      <c r="N9" s="1203"/>
    </row>
    <row r="10" spans="1:14" s="199" customFormat="1" ht="12" customHeight="1">
      <c r="A10" s="276" t="s">
        <v>942</v>
      </c>
      <c r="B10" s="1170" t="s">
        <v>2787</v>
      </c>
      <c r="C10" s="277" t="s">
        <v>817</v>
      </c>
      <c r="D10" s="1171">
        <f>SUM(D11:D17)</f>
        <v>25196125</v>
      </c>
      <c r="E10" s="1171">
        <f>SUM(E11:E17)</f>
        <v>24194044</v>
      </c>
      <c r="F10" s="1203"/>
      <c r="G10" s="1661"/>
      <c r="H10" s="1661"/>
      <c r="I10" s="1661"/>
      <c r="J10" s="1661"/>
      <c r="K10" s="1661"/>
      <c r="L10" s="1661"/>
      <c r="M10" s="1661"/>
      <c r="N10" s="1661"/>
    </row>
    <row r="11" spans="1:14" s="185" customFormat="1" ht="12" customHeight="1">
      <c r="A11" s="1172" t="s">
        <v>877</v>
      </c>
      <c r="B11" s="1173" t="s">
        <v>1452</v>
      </c>
      <c r="C11" s="1174" t="s">
        <v>820</v>
      </c>
      <c r="D11" s="1175">
        <v>25144612</v>
      </c>
      <c r="E11" s="1176">
        <v>24143548</v>
      </c>
      <c r="F11" s="1119"/>
      <c r="G11" s="1119"/>
      <c r="H11" s="1119"/>
      <c r="I11" s="1119"/>
      <c r="J11" s="1119"/>
      <c r="K11" s="1119"/>
      <c r="L11" s="1119"/>
      <c r="M11" s="1119"/>
      <c r="N11" s="1119"/>
    </row>
    <row r="12" spans="1:14" s="185" customFormat="1" ht="12" customHeight="1">
      <c r="A12" s="1177" t="s">
        <v>2788</v>
      </c>
      <c r="B12" s="1173" t="s">
        <v>2789</v>
      </c>
      <c r="C12" s="1174" t="s">
        <v>823</v>
      </c>
      <c r="D12" s="1175">
        <v>0</v>
      </c>
      <c r="E12" s="1176">
        <v>0</v>
      </c>
      <c r="F12" s="1119"/>
      <c r="G12" s="1204"/>
      <c r="H12" s="1119"/>
      <c r="I12" s="1119"/>
      <c r="J12" s="1119"/>
      <c r="K12" s="1119"/>
      <c r="L12" s="1119"/>
      <c r="M12" s="1119"/>
      <c r="N12" s="1119"/>
    </row>
    <row r="13" spans="1:14" s="185" customFormat="1" ht="12" customHeight="1">
      <c r="A13" s="1177" t="s">
        <v>2790</v>
      </c>
      <c r="B13" s="1173" t="s">
        <v>2791</v>
      </c>
      <c r="C13" s="1174" t="s">
        <v>826</v>
      </c>
      <c r="D13" s="1178">
        <v>5607</v>
      </c>
      <c r="E13" s="1176">
        <v>2670</v>
      </c>
      <c r="F13" s="1119"/>
      <c r="G13" s="1204"/>
      <c r="H13" s="1119"/>
      <c r="I13" s="1119"/>
      <c r="J13" s="1119"/>
      <c r="K13" s="1119"/>
      <c r="L13" s="1119"/>
      <c r="M13" s="1119"/>
      <c r="N13" s="1119"/>
    </row>
    <row r="14" spans="1:14" s="185" customFormat="1" ht="12" customHeight="1">
      <c r="A14" s="1177" t="s">
        <v>2792</v>
      </c>
      <c r="B14" s="1173" t="s">
        <v>827</v>
      </c>
      <c r="C14" s="1174" t="s">
        <v>828</v>
      </c>
      <c r="D14" s="1175">
        <v>0</v>
      </c>
      <c r="E14" s="1176">
        <v>0</v>
      </c>
      <c r="F14" s="1119"/>
      <c r="G14" s="1204"/>
      <c r="H14" s="1119"/>
      <c r="I14" s="1119"/>
      <c r="J14" s="1119"/>
      <c r="K14" s="1119"/>
      <c r="L14" s="1119"/>
      <c r="M14" s="1119"/>
      <c r="N14" s="1119"/>
    </row>
    <row r="15" spans="1:14" s="185" customFormat="1" ht="12" customHeight="1">
      <c r="A15" s="1177" t="s">
        <v>976</v>
      </c>
      <c r="B15" s="1173" t="s">
        <v>829</v>
      </c>
      <c r="C15" s="1174" t="s">
        <v>830</v>
      </c>
      <c r="D15" s="1175">
        <v>0</v>
      </c>
      <c r="E15" s="1176">
        <v>0</v>
      </c>
      <c r="F15" s="1119"/>
      <c r="G15" s="1204"/>
      <c r="H15" s="1119"/>
      <c r="I15" s="1119"/>
      <c r="J15" s="1119"/>
      <c r="K15" s="1119"/>
      <c r="L15" s="1119"/>
      <c r="M15" s="1119"/>
      <c r="N15" s="1119"/>
    </row>
    <row r="16" spans="1:14" s="185" customFormat="1" ht="12" customHeight="1">
      <c r="A16" s="1177" t="s">
        <v>2793</v>
      </c>
      <c r="B16" s="1173" t="s">
        <v>860</v>
      </c>
      <c r="C16" s="1174" t="s">
        <v>832</v>
      </c>
      <c r="D16" s="1175">
        <v>12843</v>
      </c>
      <c r="E16" s="1176">
        <v>17321</v>
      </c>
      <c r="F16" s="1119"/>
      <c r="G16" s="1204"/>
      <c r="H16" s="1119"/>
      <c r="I16" s="1119"/>
      <c r="J16" s="1119"/>
      <c r="K16" s="1119"/>
      <c r="L16" s="1119"/>
      <c r="M16" s="1119"/>
      <c r="N16" s="1119"/>
    </row>
    <row r="17" spans="1:14" s="185" customFormat="1" ht="12" customHeight="1">
      <c r="A17" s="1177" t="s">
        <v>2794</v>
      </c>
      <c r="B17" s="1179" t="s">
        <v>869</v>
      </c>
      <c r="C17" s="1174" t="s">
        <v>835</v>
      </c>
      <c r="D17" s="1175">
        <v>33063</v>
      </c>
      <c r="E17" s="1176">
        <v>30505</v>
      </c>
      <c r="F17" s="1119"/>
      <c r="G17" s="1204"/>
      <c r="H17" s="1119"/>
      <c r="I17" s="1119"/>
      <c r="J17" s="1119"/>
      <c r="K17" s="1119"/>
      <c r="L17" s="1119"/>
      <c r="M17" s="1119"/>
      <c r="N17" s="1119"/>
    </row>
    <row r="18" spans="1:14" s="185" customFormat="1" ht="12" customHeight="1">
      <c r="A18" s="276" t="s">
        <v>942</v>
      </c>
      <c r="B18" s="1170" t="s">
        <v>2795</v>
      </c>
      <c r="C18" s="277" t="s">
        <v>838</v>
      </c>
      <c r="D18" s="1171">
        <f>SUM(D19,D20,D21,D22,D23,D28,D29,D32,D33,D34)</f>
        <v>24451716</v>
      </c>
      <c r="E18" s="1171">
        <f>SUM(E19,E20,E21,E22,E23,E28,E29,E32,E33,E34)</f>
        <v>23368546</v>
      </c>
      <c r="F18" s="1119"/>
      <c r="G18" s="1661"/>
      <c r="H18" s="1661"/>
      <c r="I18" s="1661"/>
      <c r="J18" s="1661"/>
      <c r="K18" s="1661"/>
      <c r="L18" s="1661"/>
      <c r="M18" s="1661"/>
      <c r="N18" s="1661"/>
    </row>
    <row r="19" spans="1:14" s="185" customFormat="1" ht="12" customHeight="1">
      <c r="A19" s="1177" t="s">
        <v>523</v>
      </c>
      <c r="B19" s="1173" t="s">
        <v>2796</v>
      </c>
      <c r="C19" s="1174" t="s">
        <v>840</v>
      </c>
      <c r="D19" s="1117">
        <v>20242951</v>
      </c>
      <c r="E19" s="1180">
        <v>19449747</v>
      </c>
      <c r="F19" s="1119"/>
      <c r="G19" s="1204"/>
      <c r="H19" s="1119"/>
      <c r="I19" s="1119"/>
      <c r="J19" s="1119"/>
      <c r="K19" s="1119"/>
      <c r="L19" s="1119"/>
      <c r="M19" s="1119"/>
      <c r="N19" s="1119"/>
    </row>
    <row r="20" spans="1:14" s="185" customFormat="1" ht="12" customHeight="1">
      <c r="A20" s="1177" t="s">
        <v>594</v>
      </c>
      <c r="B20" s="1173" t="s">
        <v>2797</v>
      </c>
      <c r="C20" s="1174" t="s">
        <v>842</v>
      </c>
      <c r="D20" s="1175">
        <v>252870</v>
      </c>
      <c r="E20" s="1176">
        <v>262160</v>
      </c>
      <c r="F20" s="1119"/>
      <c r="G20" s="1204"/>
      <c r="H20" s="1119"/>
      <c r="I20" s="1119"/>
      <c r="J20" s="1119"/>
      <c r="K20" s="1119"/>
      <c r="L20" s="1119"/>
      <c r="M20" s="1119"/>
      <c r="N20" s="1119"/>
    </row>
    <row r="21" spans="1:14" s="185" customFormat="1" ht="12" customHeight="1">
      <c r="A21" s="1177" t="s">
        <v>663</v>
      </c>
      <c r="B21" s="1173" t="s">
        <v>2798</v>
      </c>
      <c r="C21" s="1174" t="s">
        <v>844</v>
      </c>
      <c r="D21" s="1175">
        <v>0</v>
      </c>
      <c r="E21" s="1176">
        <v>0</v>
      </c>
      <c r="F21" s="1119"/>
      <c r="G21" s="1204"/>
      <c r="H21" s="1119"/>
      <c r="I21" s="1119"/>
      <c r="J21" s="1119"/>
      <c r="K21" s="1119"/>
      <c r="L21" s="1119"/>
      <c r="M21" s="1119"/>
      <c r="N21" s="1119"/>
    </row>
    <row r="22" spans="1:14" s="185" customFormat="1" ht="12" customHeight="1">
      <c r="A22" s="1177" t="s">
        <v>853</v>
      </c>
      <c r="B22" s="1173" t="s">
        <v>837</v>
      </c>
      <c r="C22" s="1174" t="s">
        <v>846</v>
      </c>
      <c r="D22" s="1117">
        <v>1528668</v>
      </c>
      <c r="E22" s="1176">
        <v>1396188</v>
      </c>
      <c r="F22" s="1119"/>
      <c r="G22" s="1204"/>
      <c r="H22" s="1119"/>
      <c r="I22" s="1119"/>
      <c r="J22" s="1119"/>
      <c r="K22" s="1119"/>
      <c r="L22" s="1119"/>
      <c r="M22" s="1119"/>
      <c r="N22" s="1119"/>
    </row>
    <row r="23" spans="1:14" s="207" customFormat="1" ht="12" customHeight="1">
      <c r="A23" s="1475" t="s">
        <v>856</v>
      </c>
      <c r="B23" s="1476" t="s">
        <v>841</v>
      </c>
      <c r="C23" s="1477" t="s">
        <v>849</v>
      </c>
      <c r="D23" s="1478">
        <f>SUM(D24:D27)</f>
        <v>1949318</v>
      </c>
      <c r="E23" s="1478">
        <f>SUM(E24:E27)</f>
        <v>1778611</v>
      </c>
      <c r="F23" s="1147"/>
      <c r="G23" s="1661"/>
      <c r="H23" s="1661"/>
      <c r="I23" s="1661"/>
      <c r="J23" s="1661"/>
      <c r="K23" s="1121"/>
      <c r="L23" s="1121"/>
      <c r="M23" s="1121"/>
      <c r="N23" s="1121"/>
    </row>
    <row r="24" spans="1:14" s="185" customFormat="1" ht="12" customHeight="1">
      <c r="A24" s="270" t="s">
        <v>2799</v>
      </c>
      <c r="B24" s="1181" t="s">
        <v>843</v>
      </c>
      <c r="C24" s="272" t="s">
        <v>852</v>
      </c>
      <c r="D24" s="1182">
        <v>1412373</v>
      </c>
      <c r="E24" s="1183">
        <v>1298916</v>
      </c>
      <c r="F24" s="1119"/>
      <c r="G24" s="1204"/>
      <c r="H24" s="1119"/>
      <c r="I24" s="1119"/>
      <c r="J24" s="1119"/>
      <c r="K24" s="1119"/>
      <c r="L24" s="1119"/>
      <c r="M24" s="1119"/>
      <c r="N24" s="1119"/>
    </row>
    <row r="25" spans="1:14" s="185" customFormat="1" ht="12" customHeight="1">
      <c r="A25" s="1184" t="s">
        <v>532</v>
      </c>
      <c r="B25" s="1181" t="s">
        <v>845</v>
      </c>
      <c r="C25" s="272" t="s">
        <v>855</v>
      </c>
      <c r="D25" s="1182">
        <v>0</v>
      </c>
      <c r="E25" s="1183">
        <v>0</v>
      </c>
      <c r="F25" s="1119"/>
      <c r="G25" s="1204"/>
      <c r="H25" s="1119"/>
      <c r="I25" s="1119"/>
      <c r="J25" s="1119"/>
      <c r="K25" s="1119"/>
      <c r="L25" s="1119"/>
      <c r="M25" s="1119"/>
      <c r="N25" s="1119"/>
    </row>
    <row r="26" spans="1:14" s="185" customFormat="1" ht="12" customHeight="1">
      <c r="A26" s="1184" t="s">
        <v>535</v>
      </c>
      <c r="B26" s="1181" t="s">
        <v>848</v>
      </c>
      <c r="C26" s="272" t="s">
        <v>858</v>
      </c>
      <c r="D26" s="1182">
        <v>484303</v>
      </c>
      <c r="E26" s="1183">
        <v>437893</v>
      </c>
      <c r="F26" s="1119"/>
      <c r="G26" s="1204"/>
      <c r="H26" s="1119"/>
      <c r="I26" s="1119"/>
      <c r="J26" s="1119"/>
      <c r="K26" s="1119"/>
      <c r="L26" s="1119"/>
      <c r="M26" s="1119"/>
      <c r="N26" s="1119"/>
    </row>
    <row r="27" spans="1:14" s="185" customFormat="1" ht="12" customHeight="1">
      <c r="A27" s="1184" t="s">
        <v>538</v>
      </c>
      <c r="B27" s="1181" t="s">
        <v>851</v>
      </c>
      <c r="C27" s="272" t="s">
        <v>861</v>
      </c>
      <c r="D27" s="1182">
        <v>52642</v>
      </c>
      <c r="E27" s="1183">
        <v>41802</v>
      </c>
      <c r="F27" s="1119"/>
      <c r="G27" s="1204"/>
      <c r="H27" s="1119"/>
      <c r="I27" s="1119"/>
      <c r="J27" s="1119"/>
      <c r="K27" s="1119"/>
      <c r="L27" s="1119"/>
      <c r="M27" s="1119"/>
      <c r="N27" s="1119"/>
    </row>
    <row r="28" spans="1:14" s="185" customFormat="1" ht="12" customHeight="1">
      <c r="A28" s="1177" t="s">
        <v>862</v>
      </c>
      <c r="B28" s="1173" t="s">
        <v>854</v>
      </c>
      <c r="C28" s="1174" t="s">
        <v>864</v>
      </c>
      <c r="D28" s="1175">
        <v>36850</v>
      </c>
      <c r="E28" s="1176">
        <v>39620</v>
      </c>
      <c r="F28" s="1119"/>
      <c r="G28" s="1204"/>
      <c r="H28" s="1119"/>
      <c r="I28" s="1119"/>
      <c r="J28" s="1119"/>
      <c r="K28" s="1119"/>
      <c r="L28" s="1119"/>
      <c r="M28" s="1119"/>
      <c r="N28" s="1119"/>
    </row>
    <row r="29" spans="1:14" s="185" customFormat="1" ht="12" customHeight="1">
      <c r="A29" s="1475" t="s">
        <v>865</v>
      </c>
      <c r="B29" s="1476" t="s">
        <v>2800</v>
      </c>
      <c r="C29" s="1477" t="s">
        <v>867</v>
      </c>
      <c r="D29" s="1478">
        <f>SUM(D30:D31)</f>
        <v>396505</v>
      </c>
      <c r="E29" s="1478">
        <f>SUM(E30:E31)</f>
        <v>366674</v>
      </c>
      <c r="F29" s="1119"/>
      <c r="G29" s="1204"/>
      <c r="H29" s="1119"/>
      <c r="I29" s="1119"/>
      <c r="J29" s="1119"/>
      <c r="K29" s="1119"/>
      <c r="L29" s="1119"/>
      <c r="M29" s="1119"/>
      <c r="N29" s="1119"/>
    </row>
    <row r="30" spans="1:14" s="185" customFormat="1" ht="12" customHeight="1">
      <c r="A30" s="270" t="s">
        <v>2801</v>
      </c>
      <c r="B30" s="1181" t="s">
        <v>2802</v>
      </c>
      <c r="C30" s="272" t="s">
        <v>870</v>
      </c>
      <c r="D30" s="1182">
        <v>396505</v>
      </c>
      <c r="E30" s="1183">
        <v>366674</v>
      </c>
      <c r="F30" s="1119"/>
      <c r="G30" s="1204"/>
      <c r="H30" s="1119"/>
      <c r="I30" s="1119"/>
      <c r="J30" s="1119"/>
      <c r="K30" s="1119"/>
      <c r="L30" s="1119"/>
      <c r="M30" s="1119"/>
      <c r="N30" s="1119"/>
    </row>
    <row r="31" spans="1:14" s="185" customFormat="1" ht="12" customHeight="1">
      <c r="A31" s="1184" t="s">
        <v>532</v>
      </c>
      <c r="B31" s="1181" t="s">
        <v>2803</v>
      </c>
      <c r="C31" s="272" t="s">
        <v>873</v>
      </c>
      <c r="D31" s="1182">
        <v>0</v>
      </c>
      <c r="E31" s="1183">
        <v>0</v>
      </c>
      <c r="F31" s="1119"/>
      <c r="G31" s="1204"/>
      <c r="H31" s="1119"/>
      <c r="I31" s="1119"/>
      <c r="J31" s="1119"/>
      <c r="K31" s="1119"/>
      <c r="L31" s="1119"/>
      <c r="M31" s="1119"/>
      <c r="N31" s="1119"/>
    </row>
    <row r="32" spans="1:14" s="185" customFormat="1" ht="12" customHeight="1">
      <c r="A32" s="1177" t="s">
        <v>871</v>
      </c>
      <c r="B32" s="1173" t="s">
        <v>863</v>
      </c>
      <c r="C32" s="1174" t="s">
        <v>876</v>
      </c>
      <c r="D32" s="1175">
        <v>0</v>
      </c>
      <c r="E32" s="1176">
        <v>0</v>
      </c>
      <c r="F32" s="1119"/>
      <c r="G32" s="1204"/>
      <c r="H32" s="1119"/>
      <c r="I32" s="1119"/>
      <c r="J32" s="1119"/>
      <c r="K32" s="1119"/>
      <c r="L32" s="1119"/>
      <c r="M32" s="1119"/>
      <c r="N32" s="1119"/>
    </row>
    <row r="33" spans="1:14" s="185" customFormat="1" ht="12" customHeight="1">
      <c r="A33" s="1177" t="s">
        <v>877</v>
      </c>
      <c r="B33" s="1179" t="s">
        <v>866</v>
      </c>
      <c r="C33" s="1174" t="s">
        <v>879</v>
      </c>
      <c r="D33" s="1175">
        <v>0</v>
      </c>
      <c r="E33" s="1176">
        <v>33298</v>
      </c>
      <c r="F33" s="1119"/>
      <c r="G33" s="1204"/>
      <c r="H33" s="1119"/>
      <c r="I33" s="1119"/>
      <c r="J33" s="1119"/>
      <c r="K33" s="1119"/>
      <c r="L33" s="1119"/>
      <c r="M33" s="1119"/>
      <c r="N33" s="1119"/>
    </row>
    <row r="34" spans="1:14" s="185" customFormat="1" ht="12" customHeight="1">
      <c r="A34" s="1177" t="s">
        <v>886</v>
      </c>
      <c r="B34" s="1179" t="s">
        <v>872</v>
      </c>
      <c r="C34" s="1174" t="s">
        <v>882</v>
      </c>
      <c r="D34" s="1175">
        <v>44554</v>
      </c>
      <c r="E34" s="1176">
        <v>42248</v>
      </c>
      <c r="F34" s="1119"/>
      <c r="G34" s="1204"/>
      <c r="H34" s="1119"/>
      <c r="I34" s="1119"/>
      <c r="J34" s="1119"/>
      <c r="K34" s="1119"/>
      <c r="L34" s="1119"/>
      <c r="M34" s="1119"/>
      <c r="N34" s="1119"/>
    </row>
    <row r="35" spans="1:14" s="275" customFormat="1">
      <c r="A35" s="273" t="s">
        <v>973</v>
      </c>
      <c r="B35" s="1185" t="s">
        <v>2804</v>
      </c>
      <c r="C35" s="283" t="s">
        <v>885</v>
      </c>
      <c r="D35" s="1169">
        <f>D10-D18</f>
        <v>744409</v>
      </c>
      <c r="E35" s="1169">
        <f>E10-E18</f>
        <v>825498</v>
      </c>
      <c r="F35" s="1205"/>
      <c r="G35" s="1661"/>
      <c r="H35" s="1661"/>
      <c r="I35" s="1661"/>
      <c r="J35" s="1661"/>
      <c r="K35" s="1661"/>
      <c r="L35" s="1661"/>
      <c r="M35" s="1661"/>
      <c r="N35" s="1661"/>
    </row>
    <row r="36" spans="1:14" s="275" customFormat="1" ht="12" customHeight="1">
      <c r="A36" s="273" t="s">
        <v>880</v>
      </c>
      <c r="B36" s="1185" t="s">
        <v>2805</v>
      </c>
      <c r="C36" s="274" t="s">
        <v>888</v>
      </c>
      <c r="D36" s="1169">
        <f>SUM(D11:D15)-SUM(D19:D22)</f>
        <v>3125730</v>
      </c>
      <c r="E36" s="1169">
        <f>SUM(E11:E15)-SUM(E19:E22)</f>
        <v>3038123</v>
      </c>
      <c r="F36" s="1205"/>
      <c r="G36" s="1661"/>
      <c r="H36" s="1661"/>
      <c r="I36" s="1661"/>
      <c r="J36" s="1661"/>
      <c r="K36" s="1206"/>
      <c r="L36" s="1206"/>
      <c r="M36" s="1206"/>
      <c r="N36" s="1206"/>
    </row>
    <row r="37" spans="1:14" s="275" customFormat="1" ht="12" customHeight="1">
      <c r="A37" s="273" t="s">
        <v>942</v>
      </c>
      <c r="B37" s="1185" t="s">
        <v>2806</v>
      </c>
      <c r="C37" s="274" t="s">
        <v>891</v>
      </c>
      <c r="D37" s="1169">
        <f>SUM(D38,D39,D43,D47,D50,D51,D52)</f>
        <v>16817</v>
      </c>
      <c r="E37" s="1169">
        <f>SUM(E38,E39,E43,E47,E50,E51,E52)</f>
        <v>21671</v>
      </c>
      <c r="F37" s="1205"/>
      <c r="G37" s="1661"/>
      <c r="H37" s="1661"/>
      <c r="I37" s="1661"/>
      <c r="J37" s="1661"/>
      <c r="K37" s="1206"/>
      <c r="L37" s="1206"/>
      <c r="M37" s="1206"/>
      <c r="N37" s="1206"/>
    </row>
    <row r="38" spans="1:14" s="185" customFormat="1" ht="12" customHeight="1">
      <c r="A38" s="1177" t="s">
        <v>2807</v>
      </c>
      <c r="B38" s="1179" t="s">
        <v>884</v>
      </c>
      <c r="C38" s="1174" t="s">
        <v>894</v>
      </c>
      <c r="D38" s="1175">
        <v>3695</v>
      </c>
      <c r="E38" s="1176">
        <v>9127</v>
      </c>
      <c r="F38" s="1119"/>
      <c r="G38" s="1204"/>
      <c r="H38" s="1152"/>
      <c r="I38" s="1151"/>
      <c r="J38" s="1151"/>
      <c r="K38" s="1151"/>
      <c r="L38" s="1119"/>
      <c r="M38" s="1119"/>
      <c r="N38" s="1119"/>
    </row>
    <row r="39" spans="1:14" s="185" customFormat="1" ht="12" customHeight="1">
      <c r="A39" s="1177" t="s">
        <v>2808</v>
      </c>
      <c r="B39" s="1179" t="s">
        <v>2809</v>
      </c>
      <c r="C39" s="1174" t="s">
        <v>897</v>
      </c>
      <c r="D39" s="1175">
        <v>0</v>
      </c>
      <c r="E39" s="1175">
        <v>0</v>
      </c>
      <c r="F39" s="1119"/>
      <c r="G39" s="1204"/>
      <c r="H39" s="1153"/>
      <c r="I39" s="1151"/>
      <c r="J39" s="1157"/>
      <c r="K39" s="1157"/>
      <c r="L39" s="1119"/>
      <c r="M39" s="1119"/>
      <c r="N39" s="1119"/>
    </row>
    <row r="40" spans="1:14" s="185" customFormat="1" ht="12" customHeight="1">
      <c r="A40" s="1186" t="s">
        <v>2810</v>
      </c>
      <c r="B40" s="1187" t="s">
        <v>3140</v>
      </c>
      <c r="C40" s="1188" t="s">
        <v>900</v>
      </c>
      <c r="D40" s="1189">
        <v>0</v>
      </c>
      <c r="E40" s="1190">
        <v>0</v>
      </c>
      <c r="F40" s="1119"/>
      <c r="G40" s="1204"/>
      <c r="H40" s="1153"/>
      <c r="I40" s="1151"/>
      <c r="J40" s="1151"/>
      <c r="K40" s="1151"/>
      <c r="L40" s="1119"/>
      <c r="M40" s="1119"/>
      <c r="N40" s="1119"/>
    </row>
    <row r="41" spans="1:14" s="185" customFormat="1" ht="12" customHeight="1">
      <c r="A41" s="1184" t="s">
        <v>532</v>
      </c>
      <c r="B41" s="1191" t="s">
        <v>3141</v>
      </c>
      <c r="C41" s="272" t="s">
        <v>903</v>
      </c>
      <c r="D41" s="1182">
        <v>0</v>
      </c>
      <c r="E41" s="1183">
        <v>0</v>
      </c>
      <c r="F41" s="1119"/>
      <c r="G41" s="1204"/>
      <c r="H41" s="1153"/>
      <c r="I41" s="1151"/>
      <c r="J41" s="1151"/>
      <c r="K41" s="1151"/>
      <c r="L41" s="1119"/>
      <c r="M41" s="1119"/>
      <c r="N41" s="1119"/>
    </row>
    <row r="42" spans="1:14" s="185" customFormat="1" ht="12" customHeight="1">
      <c r="A42" s="1184" t="s">
        <v>535</v>
      </c>
      <c r="B42" s="1191" t="s">
        <v>896</v>
      </c>
      <c r="C42" s="272" t="s">
        <v>906</v>
      </c>
      <c r="D42" s="1182">
        <v>0</v>
      </c>
      <c r="E42" s="1183">
        <v>0</v>
      </c>
      <c r="F42" s="1119"/>
      <c r="G42" s="1204"/>
      <c r="H42" s="1157"/>
      <c r="I42" s="1151"/>
      <c r="J42" s="1151"/>
      <c r="K42" s="1151"/>
      <c r="L42" s="1119"/>
      <c r="M42" s="1119"/>
      <c r="N42" s="1119"/>
    </row>
    <row r="43" spans="1:14" s="185" customFormat="1" ht="12" customHeight="1">
      <c r="A43" s="1177" t="s">
        <v>2811</v>
      </c>
      <c r="B43" s="1179" t="s">
        <v>2812</v>
      </c>
      <c r="C43" s="1174" t="s">
        <v>909</v>
      </c>
      <c r="D43" s="1175">
        <v>0</v>
      </c>
      <c r="E43" s="1175">
        <v>0</v>
      </c>
      <c r="F43" s="1119"/>
      <c r="G43" s="1204"/>
      <c r="H43" s="1158"/>
      <c r="I43" s="1158"/>
      <c r="J43" s="1207"/>
      <c r="K43" s="1207"/>
      <c r="L43" s="1119"/>
      <c r="M43" s="1119"/>
      <c r="N43" s="1119"/>
    </row>
    <row r="44" spans="1:14" s="185" customFormat="1" ht="12" customHeight="1">
      <c r="A44" s="270" t="s">
        <v>2813</v>
      </c>
      <c r="B44" s="1191" t="s">
        <v>3142</v>
      </c>
      <c r="C44" s="272" t="s">
        <v>912</v>
      </c>
      <c r="D44" s="1182">
        <v>0</v>
      </c>
      <c r="E44" s="1183">
        <v>0</v>
      </c>
      <c r="F44" s="1119"/>
      <c r="G44" s="1204"/>
      <c r="H44" s="1119"/>
      <c r="I44" s="1119"/>
      <c r="J44" s="1119"/>
      <c r="K44" s="1119"/>
      <c r="L44" s="1119"/>
      <c r="M44" s="1119"/>
      <c r="N44" s="1119"/>
    </row>
    <row r="45" spans="1:14" s="185" customFormat="1" ht="12" customHeight="1">
      <c r="A45" s="1184" t="s">
        <v>532</v>
      </c>
      <c r="B45" s="1191" t="s">
        <v>3143</v>
      </c>
      <c r="C45" s="272" t="s">
        <v>915</v>
      </c>
      <c r="D45" s="1182">
        <v>0</v>
      </c>
      <c r="E45" s="1183">
        <v>0</v>
      </c>
      <c r="F45" s="1119"/>
      <c r="G45" s="1204"/>
      <c r="H45" s="1152"/>
      <c r="I45" s="1151"/>
      <c r="J45" s="1151"/>
      <c r="K45" s="1151"/>
      <c r="L45" s="1119"/>
      <c r="M45" s="1119"/>
      <c r="N45" s="1119"/>
    </row>
    <row r="46" spans="1:14" s="185" customFormat="1" ht="12" customHeight="1">
      <c r="A46" s="1184" t="s">
        <v>535</v>
      </c>
      <c r="B46" s="1191" t="s">
        <v>2814</v>
      </c>
      <c r="C46" s="272" t="s">
        <v>918</v>
      </c>
      <c r="D46" s="1182">
        <v>0</v>
      </c>
      <c r="E46" s="1183">
        <v>0</v>
      </c>
      <c r="F46" s="1119"/>
      <c r="G46" s="1204"/>
      <c r="H46" s="1153"/>
      <c r="I46" s="1151"/>
      <c r="J46" s="1157"/>
      <c r="K46" s="1157"/>
      <c r="L46" s="1119"/>
      <c r="M46" s="1119"/>
      <c r="N46" s="1119"/>
    </row>
    <row r="47" spans="1:14" s="185" customFormat="1" ht="12" customHeight="1">
      <c r="A47" s="1471" t="s">
        <v>2815</v>
      </c>
      <c r="B47" s="1472" t="s">
        <v>2816</v>
      </c>
      <c r="C47" s="1473" t="s">
        <v>921</v>
      </c>
      <c r="D47" s="1474">
        <v>0</v>
      </c>
      <c r="E47" s="1474">
        <v>86</v>
      </c>
      <c r="F47" s="1119"/>
      <c r="G47" s="1204"/>
      <c r="H47" s="1153"/>
      <c r="I47" s="1151"/>
      <c r="J47" s="1151"/>
      <c r="K47" s="1151"/>
      <c r="L47" s="1119"/>
      <c r="M47" s="1119"/>
      <c r="N47" s="1119"/>
    </row>
    <row r="48" spans="1:14" s="185" customFormat="1" ht="12" customHeight="1">
      <c r="A48" s="270" t="s">
        <v>2817</v>
      </c>
      <c r="B48" s="1191" t="s">
        <v>3144</v>
      </c>
      <c r="C48" s="272" t="s">
        <v>924</v>
      </c>
      <c r="D48" s="1182">
        <v>0</v>
      </c>
      <c r="E48" s="1183">
        <v>0</v>
      </c>
      <c r="F48" s="1119"/>
      <c r="G48" s="1204"/>
      <c r="H48" s="1153"/>
      <c r="I48" s="1151"/>
      <c r="J48" s="1151"/>
      <c r="K48" s="1151"/>
      <c r="L48" s="1119"/>
      <c r="M48" s="1119"/>
      <c r="N48" s="1119"/>
    </row>
    <row r="49" spans="1:14" s="185" customFormat="1" ht="12" customHeight="1">
      <c r="A49" s="1184" t="s">
        <v>532</v>
      </c>
      <c r="B49" s="1191" t="s">
        <v>2818</v>
      </c>
      <c r="C49" s="272" t="s">
        <v>927</v>
      </c>
      <c r="D49" s="1182">
        <v>0</v>
      </c>
      <c r="E49" s="1183">
        <v>86</v>
      </c>
      <c r="F49" s="1119"/>
      <c r="G49" s="1204"/>
      <c r="H49" s="1157"/>
      <c r="I49" s="1151"/>
      <c r="J49" s="1151"/>
      <c r="K49" s="1151"/>
      <c r="L49" s="1119"/>
      <c r="M49" s="1119"/>
      <c r="N49" s="1119"/>
    </row>
    <row r="50" spans="1:14" s="185" customFormat="1" ht="12" customHeight="1">
      <c r="A50" s="1177" t="s">
        <v>2819</v>
      </c>
      <c r="B50" s="1179" t="s">
        <v>923</v>
      </c>
      <c r="C50" s="1174" t="s">
        <v>930</v>
      </c>
      <c r="D50" s="1175">
        <v>13055</v>
      </c>
      <c r="E50" s="1176">
        <v>12399</v>
      </c>
      <c r="F50" s="1119"/>
      <c r="G50" s="1204"/>
      <c r="H50" s="1158"/>
      <c r="I50" s="1158"/>
      <c r="J50" s="1207"/>
      <c r="K50" s="1207"/>
      <c r="L50" s="1119"/>
      <c r="M50" s="1119"/>
      <c r="N50" s="1119"/>
    </row>
    <row r="51" spans="1:14" s="185" customFormat="1" ht="12" customHeight="1">
      <c r="A51" s="1177" t="s">
        <v>2820</v>
      </c>
      <c r="B51" s="1179" t="s">
        <v>908</v>
      </c>
      <c r="C51" s="1174" t="s">
        <v>933</v>
      </c>
      <c r="D51" s="1175">
        <v>0</v>
      </c>
      <c r="E51" s="1176">
        <v>0</v>
      </c>
      <c r="F51" s="1119"/>
      <c r="G51" s="1204"/>
      <c r="H51" s="1119"/>
      <c r="I51" s="1119"/>
      <c r="J51" s="1119"/>
      <c r="K51" s="1119"/>
      <c r="L51" s="1119"/>
      <c r="M51" s="1119"/>
      <c r="N51" s="1119"/>
    </row>
    <row r="52" spans="1:14" s="185" customFormat="1" ht="12" customHeight="1">
      <c r="A52" s="1177" t="s">
        <v>2821</v>
      </c>
      <c r="B52" s="1179" t="s">
        <v>929</v>
      </c>
      <c r="C52" s="1174" t="s">
        <v>936</v>
      </c>
      <c r="D52" s="1175">
        <v>67</v>
      </c>
      <c r="E52" s="1176">
        <v>59</v>
      </c>
      <c r="F52" s="1119"/>
      <c r="G52" s="1204"/>
      <c r="H52" s="1119"/>
      <c r="I52" s="1119"/>
      <c r="J52" s="1119"/>
      <c r="K52" s="1119"/>
      <c r="L52" s="1119"/>
      <c r="M52" s="1119"/>
      <c r="N52" s="1119"/>
    </row>
    <row r="53" spans="1:14" s="207" customFormat="1" ht="12" customHeight="1">
      <c r="A53" s="276" t="s">
        <v>942</v>
      </c>
      <c r="B53" s="1170" t="s">
        <v>2822</v>
      </c>
      <c r="C53" s="277" t="s">
        <v>939</v>
      </c>
      <c r="D53" s="1171">
        <f>SUM(D54:D57,D60:D62)</f>
        <v>37037</v>
      </c>
      <c r="E53" s="1171">
        <f>SUM(E54:E57,E60:E62)</f>
        <v>52710</v>
      </c>
      <c r="F53" s="1205"/>
      <c r="G53" s="1661"/>
      <c r="H53" s="1661"/>
      <c r="I53" s="1661"/>
      <c r="J53" s="1661"/>
      <c r="K53" s="1121"/>
      <c r="L53" s="1121"/>
      <c r="M53" s="1121"/>
      <c r="N53" s="1121"/>
    </row>
    <row r="54" spans="1:14" s="185" customFormat="1" ht="12" customHeight="1">
      <c r="A54" s="1177" t="s">
        <v>904</v>
      </c>
      <c r="B54" s="1179" t="s">
        <v>887</v>
      </c>
      <c r="C54" s="1174" t="s">
        <v>941</v>
      </c>
      <c r="D54" s="1175">
        <v>4927</v>
      </c>
      <c r="E54" s="1176">
        <v>12169</v>
      </c>
      <c r="F54" s="1119"/>
      <c r="G54" s="1204"/>
      <c r="H54" s="1119"/>
      <c r="I54" s="1119"/>
      <c r="J54" s="1119"/>
      <c r="K54" s="1119"/>
      <c r="L54" s="1119"/>
      <c r="M54" s="1119"/>
      <c r="N54" s="1119"/>
    </row>
    <row r="55" spans="1:14" s="185" customFormat="1" ht="12" customHeight="1">
      <c r="A55" s="1177" t="s">
        <v>910</v>
      </c>
      <c r="B55" s="1179" t="s">
        <v>905</v>
      </c>
      <c r="C55" s="1174" t="s">
        <v>944</v>
      </c>
      <c r="D55" s="1175">
        <v>0</v>
      </c>
      <c r="E55" s="1176">
        <v>0</v>
      </c>
      <c r="F55" s="1119"/>
      <c r="G55" s="1204"/>
      <c r="H55" s="1156"/>
      <c r="I55" s="1660"/>
      <c r="J55" s="1660"/>
      <c r="K55" s="1660"/>
      <c r="L55" s="1660"/>
      <c r="M55" s="1119"/>
      <c r="N55" s="1119"/>
    </row>
    <row r="56" spans="1:14" s="185" customFormat="1" ht="12" customHeight="1">
      <c r="A56" s="1177" t="s">
        <v>913</v>
      </c>
      <c r="B56" s="1179" t="s">
        <v>2823</v>
      </c>
      <c r="C56" s="1174" t="s">
        <v>947</v>
      </c>
      <c r="D56" s="1175">
        <v>0</v>
      </c>
      <c r="E56" s="1176">
        <v>0</v>
      </c>
      <c r="F56" s="1119"/>
      <c r="G56" s="1204"/>
      <c r="H56" s="1157"/>
      <c r="I56" s="1157"/>
      <c r="J56" s="1157"/>
      <c r="K56" s="1157"/>
      <c r="L56" s="1157"/>
      <c r="M56" s="1119"/>
      <c r="N56" s="1119"/>
    </row>
    <row r="57" spans="1:14" s="185" customFormat="1" ht="12" customHeight="1">
      <c r="A57" s="1471" t="s">
        <v>919</v>
      </c>
      <c r="B57" s="1472" t="s">
        <v>2824</v>
      </c>
      <c r="C57" s="1473" t="s">
        <v>950</v>
      </c>
      <c r="D57" s="1474">
        <v>15336</v>
      </c>
      <c r="E57" s="1474">
        <v>13002</v>
      </c>
      <c r="F57" s="1119"/>
      <c r="G57" s="1204"/>
      <c r="H57" s="1157"/>
      <c r="I57" s="1151"/>
      <c r="J57" s="1151"/>
      <c r="K57" s="1151"/>
      <c r="L57" s="1151"/>
      <c r="M57" s="1119"/>
      <c r="N57" s="1119"/>
    </row>
    <row r="58" spans="1:14" s="185" customFormat="1" ht="12" customHeight="1">
      <c r="A58" s="270" t="s">
        <v>2825</v>
      </c>
      <c r="B58" s="1191" t="s">
        <v>3145</v>
      </c>
      <c r="C58" s="272" t="s">
        <v>952</v>
      </c>
      <c r="D58" s="1182">
        <v>0</v>
      </c>
      <c r="E58" s="1183">
        <v>0</v>
      </c>
      <c r="F58" s="1119"/>
      <c r="G58" s="1204"/>
      <c r="H58" s="1157"/>
      <c r="I58" s="1151"/>
      <c r="J58" s="1151"/>
      <c r="K58" s="1151"/>
      <c r="L58" s="1151"/>
      <c r="M58" s="1119"/>
      <c r="N58" s="1119"/>
    </row>
    <row r="59" spans="1:14" s="185" customFormat="1" ht="12" customHeight="1">
      <c r="A59" s="1184" t="s">
        <v>532</v>
      </c>
      <c r="B59" s="1191" t="s">
        <v>2826</v>
      </c>
      <c r="C59" s="272" t="s">
        <v>954</v>
      </c>
      <c r="D59" s="1182">
        <v>15336</v>
      </c>
      <c r="E59" s="1183">
        <v>13002</v>
      </c>
      <c r="F59" s="1119"/>
      <c r="G59" s="1204"/>
      <c r="H59" s="1158"/>
      <c r="I59" s="1207"/>
      <c r="J59" s="1207"/>
      <c r="K59" s="1207"/>
      <c r="L59" s="1207"/>
      <c r="M59" s="1119"/>
      <c r="N59" s="1119"/>
    </row>
    <row r="60" spans="1:14" s="185" customFormat="1" ht="12" customHeight="1">
      <c r="A60" s="1177" t="s">
        <v>925</v>
      </c>
      <c r="B60" s="1179" t="s">
        <v>926</v>
      </c>
      <c r="C60" s="1174" t="s">
        <v>957</v>
      </c>
      <c r="D60" s="1175">
        <v>9466</v>
      </c>
      <c r="E60" s="1176">
        <v>17451</v>
      </c>
      <c r="F60" s="1119"/>
      <c r="G60" s="1204"/>
      <c r="H60" s="1119"/>
      <c r="I60" s="1119"/>
      <c r="J60" s="1119"/>
      <c r="K60" s="1119"/>
      <c r="L60" s="1119"/>
      <c r="M60" s="1119"/>
      <c r="N60" s="1119"/>
    </row>
    <row r="61" spans="1:14" s="185" customFormat="1" ht="12" customHeight="1">
      <c r="A61" s="1177" t="s">
        <v>931</v>
      </c>
      <c r="B61" s="1179" t="s">
        <v>911</v>
      </c>
      <c r="C61" s="1174" t="s">
        <v>960</v>
      </c>
      <c r="D61" s="1175">
        <v>0</v>
      </c>
      <c r="E61" s="1176">
        <v>0</v>
      </c>
      <c r="F61" s="1119"/>
      <c r="G61" s="1204"/>
      <c r="H61" s="1119"/>
      <c r="I61" s="1119"/>
      <c r="J61" s="1119"/>
      <c r="K61" s="1119"/>
      <c r="L61" s="1119"/>
      <c r="M61" s="1119"/>
      <c r="N61" s="1119"/>
    </row>
    <row r="62" spans="1:14" s="185" customFormat="1" ht="12" customHeight="1">
      <c r="A62" s="1177" t="s">
        <v>2827</v>
      </c>
      <c r="B62" s="1179" t="s">
        <v>932</v>
      </c>
      <c r="C62" s="1174" t="s">
        <v>962</v>
      </c>
      <c r="D62" s="1175">
        <v>7308</v>
      </c>
      <c r="E62" s="1176">
        <v>10088</v>
      </c>
      <c r="F62" s="1119"/>
      <c r="G62" s="1204"/>
      <c r="H62" s="1119"/>
      <c r="I62" s="1119"/>
      <c r="J62" s="1119"/>
      <c r="K62" s="1119"/>
      <c r="L62" s="1119"/>
      <c r="M62" s="1119"/>
      <c r="N62" s="1119"/>
    </row>
    <row r="63" spans="1:14" s="275" customFormat="1">
      <c r="A63" s="276" t="s">
        <v>973</v>
      </c>
      <c r="B63" s="1185" t="s">
        <v>2828</v>
      </c>
      <c r="C63" s="283" t="s">
        <v>965</v>
      </c>
      <c r="D63" s="1169">
        <f>D37-D53</f>
        <v>-20220</v>
      </c>
      <c r="E63" s="1169">
        <f>E37-E53</f>
        <v>-31039</v>
      </c>
      <c r="F63" s="1205"/>
      <c r="G63" s="1661"/>
      <c r="H63" s="1661"/>
      <c r="I63" s="1661"/>
      <c r="J63" s="1661"/>
      <c r="K63" s="1206"/>
      <c r="L63" s="1206"/>
      <c r="M63" s="1206"/>
      <c r="N63" s="1206"/>
    </row>
    <row r="64" spans="1:14" s="185" customFormat="1" ht="12" customHeight="1">
      <c r="A64" s="278" t="s">
        <v>2829</v>
      </c>
      <c r="B64" s="1185" t="s">
        <v>2830</v>
      </c>
      <c r="C64" s="280" t="s">
        <v>968</v>
      </c>
      <c r="D64" s="1192">
        <f>SUM(D35,D63)</f>
        <v>724189</v>
      </c>
      <c r="E64" s="1192">
        <f>SUM(E35,E63)</f>
        <v>794459</v>
      </c>
      <c r="F64" s="1208"/>
      <c r="G64" s="1661"/>
      <c r="H64" s="1661"/>
      <c r="I64" s="1661"/>
      <c r="J64" s="1661"/>
      <c r="K64" s="1119"/>
      <c r="L64" s="1119"/>
      <c r="M64" s="1119"/>
      <c r="N64" s="1119"/>
    </row>
    <row r="65" spans="1:14" s="185" customFormat="1" ht="12" customHeight="1">
      <c r="A65" s="1471" t="s">
        <v>2831</v>
      </c>
      <c r="B65" s="1472" t="s">
        <v>2832</v>
      </c>
      <c r="C65" s="1473" t="s">
        <v>970</v>
      </c>
      <c r="D65" s="1474">
        <f>SUM(D66:D67)</f>
        <v>156079</v>
      </c>
      <c r="E65" s="1474">
        <f>SUM(E66:E67)</f>
        <v>175592</v>
      </c>
      <c r="F65" s="1117"/>
      <c r="G65" s="1661"/>
      <c r="H65" s="1661"/>
      <c r="I65" s="1661"/>
      <c r="J65" s="1661"/>
      <c r="K65" s="1119"/>
      <c r="L65" s="1119"/>
      <c r="M65" s="1119"/>
      <c r="N65" s="1119"/>
    </row>
    <row r="66" spans="1:14" s="185" customFormat="1" ht="12" customHeight="1">
      <c r="A66" s="270" t="s">
        <v>2833</v>
      </c>
      <c r="B66" s="1193" t="s">
        <v>949</v>
      </c>
      <c r="C66" s="272" t="s">
        <v>972</v>
      </c>
      <c r="D66" s="1183">
        <v>156079</v>
      </c>
      <c r="E66" s="1183">
        <v>175592</v>
      </c>
      <c r="F66" s="1119"/>
      <c r="G66" s="1204"/>
      <c r="H66" s="1119"/>
      <c r="I66" s="1119"/>
      <c r="J66" s="1119"/>
      <c r="K66" s="1119"/>
      <c r="L66" s="1119"/>
      <c r="M66" s="1119"/>
      <c r="N66" s="1119"/>
    </row>
    <row r="67" spans="1:14" s="275" customFormat="1" ht="12" customHeight="1">
      <c r="A67" s="1184" t="s">
        <v>532</v>
      </c>
      <c r="B67" s="1193" t="s">
        <v>2834</v>
      </c>
      <c r="C67" s="272" t="s">
        <v>975</v>
      </c>
      <c r="D67" s="1183"/>
      <c r="E67" s="1183"/>
      <c r="F67" s="1206"/>
      <c r="G67" s="1206"/>
      <c r="H67" s="1206"/>
      <c r="I67" s="1206"/>
      <c r="J67" s="1206"/>
      <c r="K67" s="1206"/>
      <c r="L67" s="1206"/>
      <c r="M67" s="1206"/>
      <c r="N67" s="1206"/>
    </row>
    <row r="68" spans="1:14" ht="12" customHeight="1">
      <c r="A68" s="1177" t="s">
        <v>945</v>
      </c>
      <c r="B68" s="1173" t="s">
        <v>2835</v>
      </c>
      <c r="C68" s="1174" t="s">
        <v>978</v>
      </c>
      <c r="D68" s="1194"/>
      <c r="E68" s="1176"/>
      <c r="F68" s="1134"/>
      <c r="G68" s="1209"/>
      <c r="H68" s="1134"/>
      <c r="I68" s="1134"/>
      <c r="J68" s="1134"/>
      <c r="K68" s="1134"/>
      <c r="L68" s="1134"/>
      <c r="M68" s="1134"/>
      <c r="N68" s="1134"/>
    </row>
    <row r="69" spans="1:14" ht="12" customHeight="1">
      <c r="A69" s="287" t="s">
        <v>2829</v>
      </c>
      <c r="B69" s="1195" t="s">
        <v>2836</v>
      </c>
      <c r="C69" s="289" t="s">
        <v>980</v>
      </c>
      <c r="D69" s="1196">
        <f>D64-D65-D68</f>
        <v>568110</v>
      </c>
      <c r="E69" s="1196">
        <f>E64-E65-E68</f>
        <v>618867</v>
      </c>
      <c r="F69" s="1134"/>
      <c r="G69" s="1210"/>
      <c r="H69" s="1134"/>
      <c r="I69" s="1134"/>
      <c r="J69" s="1134"/>
      <c r="K69" s="1134"/>
      <c r="L69" s="1134"/>
      <c r="M69" s="1134"/>
      <c r="N69" s="1134"/>
    </row>
    <row r="70" spans="1:14" ht="12" customHeight="1">
      <c r="F70" s="1134"/>
      <c r="G70" s="1210"/>
      <c r="H70" s="1134"/>
      <c r="I70" s="1134"/>
      <c r="J70" s="1134"/>
      <c r="K70" s="1134"/>
      <c r="L70" s="1134"/>
      <c r="M70" s="1134"/>
      <c r="N70" s="1134"/>
    </row>
    <row r="71" spans="1:14" ht="12" customHeight="1">
      <c r="F71" s="1134"/>
      <c r="G71" s="1210"/>
      <c r="H71" s="1134"/>
      <c r="I71" s="1134"/>
      <c r="J71" s="1134"/>
      <c r="K71" s="1134"/>
      <c r="L71" s="1134"/>
      <c r="M71" s="1134"/>
      <c r="N71" s="1134"/>
    </row>
    <row r="72" spans="1:14" ht="12" customHeight="1">
      <c r="G72" s="1197"/>
    </row>
    <row r="73" spans="1:14" ht="12" customHeight="1">
      <c r="E73" s="290"/>
      <c r="G73" s="1197"/>
    </row>
    <row r="74" spans="1:14" ht="12" customHeight="1">
      <c r="G74" s="1197"/>
    </row>
    <row r="75" spans="1:14" ht="12" customHeight="1"/>
    <row r="76" spans="1:14" ht="12" customHeight="1"/>
    <row r="77" spans="1:14" ht="12" customHeight="1"/>
    <row r="78" spans="1:14" ht="12" customHeight="1"/>
    <row r="79" spans="1:14" ht="12" customHeight="1"/>
    <row r="80" spans="1:14" ht="12" customHeight="1"/>
    <row r="81" ht="12" customHeight="1"/>
    <row r="82" ht="12" customHeight="1"/>
    <row r="83" ht="12" customHeight="1"/>
    <row r="84" ht="12" customHeight="1"/>
    <row r="85" ht="12" customHeight="1"/>
    <row r="86" ht="12" customHeight="1"/>
    <row r="87" ht="12" customHeight="1"/>
    <row r="88" ht="12" customHeight="1"/>
  </sheetData>
  <mergeCells count="15">
    <mergeCell ref="G64:J64"/>
    <mergeCell ref="G65:J65"/>
    <mergeCell ref="G36:J36"/>
    <mergeCell ref="G37:J37"/>
    <mergeCell ref="G53:J53"/>
    <mergeCell ref="I55:J55"/>
    <mergeCell ref="K55:L55"/>
    <mergeCell ref="G63:J63"/>
    <mergeCell ref="G10:J10"/>
    <mergeCell ref="K10:N10"/>
    <mergeCell ref="G18:J18"/>
    <mergeCell ref="K18:N18"/>
    <mergeCell ref="G23:J23"/>
    <mergeCell ref="G35:J35"/>
    <mergeCell ref="K35:N35"/>
  </mergeCells>
  <pageMargins left="0.62992125984251968" right="0.19685039370078741" top="0.27559055118110237" bottom="0.59055118110236227" header="0.19685039370078741" footer="0.31496062992125984"/>
  <pageSetup paperSize="9" scale="89" orientation="portrait" r:id="rId1"/>
  <headerFooter alignWithMargins="0">
    <oddFooter>&amp;C&amp;"EYlogo,Regular"&amp;8e&amp;R&amp;"Times New Roman CE,Tučné"&amp;5Lead schedules v2.0</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I15"/>
  <sheetViews>
    <sheetView showGridLines="0" topLeftCell="C1" zoomScaleNormal="100" workbookViewId="0">
      <selection activeCell="H3" sqref="H3:I12"/>
    </sheetView>
  </sheetViews>
  <sheetFormatPr defaultRowHeight="14.4"/>
  <cols>
    <col min="1" max="1" width="35.44140625" customWidth="1"/>
    <col min="2" max="3" width="25.5546875" customWidth="1"/>
    <col min="4" max="4" width="22.33203125" customWidth="1"/>
    <col min="5" max="5" width="34.6640625" style="343" customWidth="1"/>
    <col min="6" max="6" width="41.33203125" style="348" customWidth="1"/>
    <col min="8" max="8" width="26.6640625" style="343" customWidth="1"/>
    <col min="9" max="9" width="26.6640625" style="348" customWidth="1"/>
  </cols>
  <sheetData>
    <row r="1" spans="1:9" ht="15" thickBot="1">
      <c r="A1" s="1" t="s">
        <v>177</v>
      </c>
      <c r="E1" s="1680" t="s">
        <v>1056</v>
      </c>
      <c r="F1" s="1682"/>
      <c r="G1" s="353"/>
      <c r="H1" s="1674" t="s">
        <v>1058</v>
      </c>
      <c r="I1" s="1676"/>
    </row>
    <row r="2" spans="1:9" ht="21.6" thickTop="1" thickBot="1">
      <c r="A2" s="84" t="s">
        <v>178</v>
      </c>
      <c r="B2" s="602" t="s">
        <v>2</v>
      </c>
      <c r="C2" s="602" t="s">
        <v>3</v>
      </c>
      <c r="E2" s="59" t="s">
        <v>2</v>
      </c>
      <c r="F2" s="59" t="s">
        <v>3</v>
      </c>
      <c r="H2" s="59" t="s">
        <v>2</v>
      </c>
      <c r="I2" s="59" t="s">
        <v>3</v>
      </c>
    </row>
    <row r="3" spans="1:9" ht="15.6" thickTop="1" thickBot="1">
      <c r="A3" s="25" t="s">
        <v>179</v>
      </c>
      <c r="B3" s="360">
        <f>SUM(B4:B5)</f>
        <v>0</v>
      </c>
      <c r="C3" s="143">
        <f>SUM(C4:C5)</f>
        <v>0</v>
      </c>
      <c r="E3" s="346">
        <f>SUM(B4:B5)-B3</f>
        <v>0</v>
      </c>
      <c r="F3" s="349">
        <f>SUM(C4:C5)-C3</f>
        <v>0</v>
      </c>
      <c r="H3" s="346">
        <f>B3-'BS old'!$D$71</f>
        <v>0</v>
      </c>
      <c r="I3" s="363">
        <f>C3-'BS old'!$G$71</f>
        <v>0</v>
      </c>
    </row>
    <row r="4" spans="1:9" ht="15.6" thickTop="1" thickBot="1">
      <c r="A4" s="14"/>
      <c r="B4" s="361"/>
      <c r="C4" s="80"/>
    </row>
    <row r="5" spans="1:9" ht="15" thickBot="1">
      <c r="A5" s="16"/>
      <c r="B5" s="362"/>
      <c r="C5" s="78"/>
    </row>
    <row r="6" spans="1:9" ht="15.6" thickTop="1" thickBot="1">
      <c r="A6" s="25" t="s">
        <v>180</v>
      </c>
      <c r="B6" s="362">
        <f>SUM(B7:B8)</f>
        <v>0</v>
      </c>
      <c r="C6" s="143">
        <f>SUM(C7:C8)</f>
        <v>0</v>
      </c>
      <c r="E6" s="346">
        <f>SUM(B7:B8)-B6</f>
        <v>0</v>
      </c>
      <c r="F6" s="349">
        <f>SUM(C7:C8)-C6</f>
        <v>0</v>
      </c>
      <c r="H6" s="346">
        <f>B6-'BS old'!$D$72</f>
        <v>0</v>
      </c>
      <c r="I6" s="349">
        <f>C6-'BS old'!$G$72</f>
        <v>0</v>
      </c>
    </row>
    <row r="7" spans="1:9" ht="15.6" thickTop="1" thickBot="1">
      <c r="A7" s="14"/>
      <c r="B7" s="361"/>
      <c r="C7" s="80"/>
    </row>
    <row r="8" spans="1:9" ht="15" thickBot="1">
      <c r="A8" s="16"/>
      <c r="B8" s="362"/>
      <c r="C8" s="78"/>
    </row>
    <row r="9" spans="1:9" ht="24" customHeight="1" thickTop="1" thickBot="1">
      <c r="A9" s="25" t="s">
        <v>181</v>
      </c>
      <c r="B9" s="362">
        <f>SUM(B10:B11)</f>
        <v>0</v>
      </c>
      <c r="C9" s="143">
        <f>SUM(C10:C11)</f>
        <v>0</v>
      </c>
      <c r="E9" s="346">
        <f>SUM(B10:B11)-B9</f>
        <v>0</v>
      </c>
      <c r="F9" s="349">
        <f>SUM(C10:C11)-C9</f>
        <v>0</v>
      </c>
      <c r="H9" s="346">
        <f>B9-'BS old'!$D$73</f>
        <v>0</v>
      </c>
      <c r="I9" s="349">
        <f>C9-'BS old'!$G$73</f>
        <v>0</v>
      </c>
    </row>
    <row r="10" spans="1:9" ht="15.6" thickTop="1" thickBot="1">
      <c r="A10" s="14"/>
      <c r="B10" s="361"/>
      <c r="C10" s="80"/>
    </row>
    <row r="11" spans="1:9" ht="15" thickBot="1">
      <c r="A11" s="16"/>
      <c r="B11" s="362"/>
      <c r="C11" s="78"/>
    </row>
    <row r="12" spans="1:9" ht="15.6" thickTop="1" thickBot="1">
      <c r="A12" s="25" t="s">
        <v>182</v>
      </c>
      <c r="B12" s="362">
        <f>SUM(B13:B14)</f>
        <v>0</v>
      </c>
      <c r="C12" s="143">
        <f>SUM(C13:C14)</f>
        <v>0</v>
      </c>
      <c r="E12" s="346">
        <f>SUM(B13:B14)-B12</f>
        <v>0</v>
      </c>
      <c r="F12" s="349">
        <f>SUM(C13:C14)-C12</f>
        <v>0</v>
      </c>
      <c r="H12" s="346">
        <f>B12-'BS old'!$D$74</f>
        <v>0</v>
      </c>
      <c r="I12" s="349">
        <f>C12-'BS old'!$G$74</f>
        <v>0</v>
      </c>
    </row>
    <row r="13" spans="1:9" ht="15.6" thickTop="1" thickBot="1">
      <c r="A13" s="14"/>
      <c r="B13" s="361"/>
      <c r="C13" s="80"/>
    </row>
    <row r="14" spans="1:9" ht="15" thickBot="1">
      <c r="A14" s="16"/>
      <c r="B14" s="362"/>
      <c r="C14" s="78"/>
    </row>
    <row r="15" spans="1:9" ht="15" thickTop="1"/>
  </sheetData>
  <mergeCells count="2">
    <mergeCell ref="E1:F1"/>
    <mergeCell ref="H1:I1"/>
  </mergeCells>
  <conditionalFormatting sqref="H1">
    <cfRule type="cellIs" priority="5" stopIfTrue="1" operator="greaterThan">
      <formula>0</formula>
    </cfRule>
  </conditionalFormatting>
  <conditionalFormatting sqref="E3:F12">
    <cfRule type="cellIs" dxfId="88" priority="3" operator="lessThan">
      <formula>0</formula>
    </cfRule>
    <cfRule type="cellIs" dxfId="87" priority="4" operator="greaterThan">
      <formula>0</formula>
    </cfRule>
  </conditionalFormatting>
  <conditionalFormatting sqref="H3:I12">
    <cfRule type="cellIs" dxfId="86" priority="1" operator="lessThan">
      <formula>0</formula>
    </cfRule>
    <cfRule type="cellIs" dxfId="85" priority="2" operator="greaterThan">
      <formula>0</formula>
    </cfRule>
  </conditionalFormatting>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O8"/>
  <sheetViews>
    <sheetView showGridLines="0" zoomScaleNormal="100" workbookViewId="0">
      <selection activeCell="O7" sqref="J2:O7"/>
    </sheetView>
  </sheetViews>
  <sheetFormatPr defaultRowHeight="14.4"/>
  <cols>
    <col min="1" max="1" width="14.44140625" customWidth="1"/>
    <col min="2" max="7" width="12" customWidth="1"/>
    <col min="10" max="10" width="9.109375" style="343"/>
    <col min="11" max="14" width="9.109375" style="344"/>
    <col min="15" max="15" width="9.109375" style="348"/>
  </cols>
  <sheetData>
    <row r="1" spans="1:15" ht="15" thickBot="1">
      <c r="A1" s="1" t="s">
        <v>183</v>
      </c>
      <c r="J1" s="1680" t="s">
        <v>1056</v>
      </c>
      <c r="K1" s="1681"/>
      <c r="L1" s="1681"/>
      <c r="M1" s="1681"/>
      <c r="N1" s="1681"/>
      <c r="O1" s="1682"/>
    </row>
    <row r="2" spans="1:15" ht="49.5" customHeight="1" thickTop="1" thickBot="1">
      <c r="A2" s="1685" t="s">
        <v>1</v>
      </c>
      <c r="B2" s="1671" t="s">
        <v>2</v>
      </c>
      <c r="C2" s="1672"/>
      <c r="D2" s="1673"/>
      <c r="E2" s="1664" t="s">
        <v>492</v>
      </c>
      <c r="F2" s="1670"/>
      <c r="G2" s="1665"/>
      <c r="J2" s="1671" t="s">
        <v>2</v>
      </c>
      <c r="K2" s="1672"/>
      <c r="L2" s="1673"/>
      <c r="M2" s="1664" t="s">
        <v>492</v>
      </c>
      <c r="N2" s="1670"/>
      <c r="O2" s="1665"/>
    </row>
    <row r="3" spans="1:15" ht="15.6" thickTop="1" thickBot="1">
      <c r="A3" s="1686"/>
      <c r="B3" s="1671" t="s">
        <v>184</v>
      </c>
      <c r="C3" s="1672"/>
      <c r="D3" s="1673"/>
      <c r="E3" s="1671" t="s">
        <v>184</v>
      </c>
      <c r="F3" s="1672"/>
      <c r="G3" s="1673"/>
      <c r="J3" s="1671" t="s">
        <v>184</v>
      </c>
      <c r="K3" s="1672"/>
      <c r="L3" s="1673"/>
      <c r="M3" s="1671" t="s">
        <v>184</v>
      </c>
      <c r="N3" s="1672"/>
      <c r="O3" s="1673"/>
    </row>
    <row r="4" spans="1:15" s="4" customFormat="1" ht="45" customHeight="1" thickTop="1" thickBot="1">
      <c r="A4" s="1687"/>
      <c r="B4" s="21" t="s">
        <v>185</v>
      </c>
      <c r="C4" s="21" t="s">
        <v>186</v>
      </c>
      <c r="D4" s="21" t="s">
        <v>187</v>
      </c>
      <c r="E4" s="21" t="s">
        <v>185</v>
      </c>
      <c r="F4" s="21" t="s">
        <v>186</v>
      </c>
      <c r="G4" s="21" t="s">
        <v>187</v>
      </c>
      <c r="J4" s="59" t="s">
        <v>185</v>
      </c>
      <c r="K4" s="21" t="s">
        <v>186</v>
      </c>
      <c r="L4" s="21" t="s">
        <v>187</v>
      </c>
      <c r="M4" s="21" t="s">
        <v>185</v>
      </c>
      <c r="N4" s="21" t="s">
        <v>186</v>
      </c>
      <c r="O4" s="21" t="s">
        <v>187</v>
      </c>
    </row>
    <row r="5" spans="1:15" ht="15.6" thickTop="1" thickBot="1">
      <c r="A5" s="71" t="s">
        <v>188</v>
      </c>
      <c r="B5" s="79"/>
      <c r="C5" s="79"/>
      <c r="D5" s="79"/>
      <c r="E5" s="79"/>
      <c r="F5" s="79"/>
      <c r="G5" s="80"/>
    </row>
    <row r="6" spans="1:15" ht="15" thickBot="1">
      <c r="A6" s="71" t="s">
        <v>189</v>
      </c>
      <c r="B6" s="79"/>
      <c r="C6" s="79"/>
      <c r="D6" s="79"/>
      <c r="E6" s="79"/>
      <c r="F6" s="79"/>
      <c r="G6" s="80"/>
    </row>
    <row r="7" spans="1:15" ht="15" thickBot="1">
      <c r="A7" s="72" t="s">
        <v>14</v>
      </c>
      <c r="B7" s="85">
        <f t="shared" ref="B7:G7" si="0">B5+B6</f>
        <v>0</v>
      </c>
      <c r="C7" s="85">
        <f t="shared" si="0"/>
        <v>0</v>
      </c>
      <c r="D7" s="85">
        <f t="shared" si="0"/>
        <v>0</v>
      </c>
      <c r="E7" s="85">
        <f t="shared" si="0"/>
        <v>0</v>
      </c>
      <c r="F7" s="85">
        <f t="shared" si="0"/>
        <v>0</v>
      </c>
      <c r="G7" s="78">
        <f t="shared" si="0"/>
        <v>0</v>
      </c>
      <c r="J7" s="346">
        <f t="shared" ref="J7:O7" si="1">SUM(B5:B6)-B7</f>
        <v>0</v>
      </c>
      <c r="K7" s="345">
        <f t="shared" si="1"/>
        <v>0</v>
      </c>
      <c r="L7" s="345">
        <f t="shared" si="1"/>
        <v>0</v>
      </c>
      <c r="M7" s="345">
        <f t="shared" si="1"/>
        <v>0</v>
      </c>
      <c r="N7" s="345">
        <f t="shared" si="1"/>
        <v>0</v>
      </c>
      <c r="O7" s="349">
        <f t="shared" si="1"/>
        <v>0</v>
      </c>
    </row>
    <row r="8" spans="1:15" ht="15" thickTop="1"/>
  </sheetData>
  <mergeCells count="10">
    <mergeCell ref="J2:L2"/>
    <mergeCell ref="M2:O2"/>
    <mergeCell ref="J3:L3"/>
    <mergeCell ref="M3:O3"/>
    <mergeCell ref="J1:O1"/>
    <mergeCell ref="B2:D2"/>
    <mergeCell ref="E2:G2"/>
    <mergeCell ref="B3:D3"/>
    <mergeCell ref="E3:G3"/>
    <mergeCell ref="A2:A4"/>
  </mergeCells>
  <conditionalFormatting sqref="J5:O7">
    <cfRule type="cellIs" dxfId="84" priority="3" operator="lessThan">
      <formula>0</formula>
    </cfRule>
    <cfRule type="cellIs" dxfId="83" priority="4" operator="greaterThan">
      <formula>0</formula>
    </cfRule>
  </conditionalFormatting>
  <conditionalFormatting sqref="J7:O7">
    <cfRule type="cellIs" dxfId="82" priority="1" operator="lessThan">
      <formula>0</formula>
    </cfRule>
    <cfRule type="cellIs" dxfId="81" priority="2" operator="greaterThan">
      <formula>0</formula>
    </cfRule>
  </conditionalFormatting>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H27"/>
  <sheetViews>
    <sheetView showGridLines="0" zoomScaleNormal="100" workbookViewId="0">
      <selection activeCell="C23" sqref="C23"/>
    </sheetView>
  </sheetViews>
  <sheetFormatPr defaultRowHeight="14.4"/>
  <cols>
    <col min="1" max="1" width="41" customWidth="1"/>
    <col min="2" max="2" width="45.44140625" customWidth="1"/>
    <col min="3" max="3" width="15.6640625" customWidth="1"/>
    <col min="4" max="4" width="41" style="350" customWidth="1"/>
    <col min="5" max="5" width="14.44140625" customWidth="1"/>
    <col min="6" max="6" width="11.44140625" customWidth="1"/>
  </cols>
  <sheetData>
    <row r="1" spans="1:8" ht="42">
      <c r="A1" s="3" t="s">
        <v>190</v>
      </c>
      <c r="D1" s="358" t="s">
        <v>1056</v>
      </c>
      <c r="E1" s="353"/>
      <c r="F1" s="353"/>
      <c r="G1" s="353"/>
      <c r="H1" s="353"/>
    </row>
    <row r="2" spans="1:8" ht="15" thickBot="1">
      <c r="A2" s="20" t="s">
        <v>8</v>
      </c>
      <c r="B2" s="20"/>
    </row>
    <row r="3" spans="1:8" ht="18.75" customHeight="1" thickTop="1" thickBot="1">
      <c r="A3" s="84" t="s">
        <v>131</v>
      </c>
      <c r="B3" s="51" t="s">
        <v>3</v>
      </c>
      <c r="D3" s="84" t="s">
        <v>3</v>
      </c>
    </row>
    <row r="4" spans="1:8" ht="18.75" customHeight="1" thickTop="1" thickBot="1">
      <c r="A4" s="72" t="s">
        <v>191</v>
      </c>
      <c r="B4" s="89"/>
    </row>
    <row r="5" spans="1:8" ht="18.75" customHeight="1" thickTop="1" thickBot="1">
      <c r="A5" s="72" t="s">
        <v>192</v>
      </c>
      <c r="B5" s="88" t="s">
        <v>2</v>
      </c>
    </row>
    <row r="6" spans="1:8" ht="18.75" customHeight="1" thickTop="1" thickBot="1">
      <c r="A6" s="71" t="s">
        <v>193</v>
      </c>
      <c r="B6" s="80"/>
    </row>
    <row r="7" spans="1:8" ht="18.75" customHeight="1" thickBot="1">
      <c r="A7" s="71" t="s">
        <v>194</v>
      </c>
      <c r="B7" s="80"/>
    </row>
    <row r="8" spans="1:8" ht="18.75" customHeight="1" thickBot="1">
      <c r="A8" s="71" t="s">
        <v>195</v>
      </c>
      <c r="B8" s="80"/>
    </row>
    <row r="9" spans="1:8" ht="18.75" customHeight="1" thickBot="1">
      <c r="A9" s="71" t="s">
        <v>196</v>
      </c>
      <c r="B9" s="80"/>
    </row>
    <row r="10" spans="1:8" ht="18.75" customHeight="1" thickBot="1">
      <c r="A10" s="71" t="s">
        <v>197</v>
      </c>
      <c r="B10" s="80"/>
    </row>
    <row r="11" spans="1:8" ht="18.75" customHeight="1" thickBot="1">
      <c r="A11" s="71" t="s">
        <v>198</v>
      </c>
      <c r="B11" s="80"/>
    </row>
    <row r="12" spans="1:8" ht="18.75" customHeight="1" thickBot="1">
      <c r="A12" s="71" t="s">
        <v>199</v>
      </c>
      <c r="B12" s="80"/>
    </row>
    <row r="13" spans="1:8" ht="18.75" customHeight="1" thickBot="1">
      <c r="A13" s="71" t="s">
        <v>200</v>
      </c>
      <c r="B13" s="80"/>
    </row>
    <row r="14" spans="1:8" ht="18.75" customHeight="1" thickBot="1">
      <c r="A14" s="72" t="s">
        <v>14</v>
      </c>
      <c r="B14" s="78">
        <f>SUM(B6:B13)</f>
        <v>0</v>
      </c>
      <c r="D14" s="357">
        <f>SUM(B6:B13)-B14</f>
        <v>0</v>
      </c>
    </row>
    <row r="15" spans="1:8" ht="18.75" customHeight="1" thickTop="1">
      <c r="A15" s="20"/>
      <c r="B15" s="20"/>
    </row>
    <row r="16" spans="1:8" ht="18.75" customHeight="1" thickBot="1">
      <c r="A16" s="20" t="s">
        <v>15</v>
      </c>
      <c r="B16" s="20"/>
    </row>
    <row r="17" spans="1:4" ht="18.75" customHeight="1" thickTop="1" thickBot="1">
      <c r="A17" s="84" t="s">
        <v>131</v>
      </c>
      <c r="B17" s="51" t="s">
        <v>3</v>
      </c>
    </row>
    <row r="18" spans="1:4" ht="18.75" customHeight="1" thickTop="1" thickBot="1">
      <c r="A18" s="72" t="s">
        <v>201</v>
      </c>
      <c r="B18" s="89"/>
    </row>
    <row r="19" spans="1:4" ht="18.75" customHeight="1" thickTop="1" thickBot="1">
      <c r="A19" s="72" t="s">
        <v>202</v>
      </c>
      <c r="B19" s="88" t="s">
        <v>2</v>
      </c>
    </row>
    <row r="20" spans="1:4" ht="18.75" customHeight="1" thickTop="1" thickBot="1">
      <c r="A20" s="71" t="s">
        <v>203</v>
      </c>
      <c r="B20" s="80"/>
    </row>
    <row r="21" spans="1:4" ht="18.75" customHeight="1" thickBot="1">
      <c r="A21" s="71" t="s">
        <v>204</v>
      </c>
      <c r="B21" s="80"/>
    </row>
    <row r="22" spans="1:4" ht="18.75" customHeight="1" thickBot="1">
      <c r="A22" s="71" t="s">
        <v>205</v>
      </c>
      <c r="B22" s="80"/>
    </row>
    <row r="23" spans="1:4" ht="18.75" customHeight="1" thickBot="1">
      <c r="A23" s="71" t="s">
        <v>206</v>
      </c>
      <c r="B23" s="80"/>
    </row>
    <row r="24" spans="1:4" ht="18.75" customHeight="1" thickBot="1">
      <c r="A24" s="71" t="s">
        <v>207</v>
      </c>
      <c r="B24" s="80"/>
    </row>
    <row r="25" spans="1:4" ht="18.75" customHeight="1" thickBot="1">
      <c r="A25" s="71" t="s">
        <v>200</v>
      </c>
      <c r="B25" s="80"/>
    </row>
    <row r="26" spans="1:4" ht="18.75" customHeight="1" thickBot="1">
      <c r="A26" s="72" t="s">
        <v>208</v>
      </c>
      <c r="B26" s="78">
        <f>SUM(B20:B25)</f>
        <v>0</v>
      </c>
      <c r="D26" s="357">
        <f>SUM(B20:B25)-B26</f>
        <v>0</v>
      </c>
    </row>
    <row r="27" spans="1:4" ht="15" thickTop="1">
      <c r="A27" s="1"/>
    </row>
  </sheetData>
  <conditionalFormatting sqref="D14:D26">
    <cfRule type="cellIs" dxfId="80" priority="2" operator="lessThan">
      <formula>0</formula>
    </cfRule>
    <cfRule type="cellIs" dxfId="79" priority="3" operator="greaterThan">
      <formula>0</formula>
    </cfRule>
  </conditionalFormatting>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M45"/>
  <sheetViews>
    <sheetView showGridLines="0" workbookViewId="0">
      <selection activeCell="F12" sqref="F12"/>
    </sheetView>
  </sheetViews>
  <sheetFormatPr defaultColWidth="9.109375" defaultRowHeight="10.199999999999999"/>
  <cols>
    <col min="1" max="1" width="28.44140625" style="20" customWidth="1"/>
    <col min="2" max="6" width="11.5546875" style="20" customWidth="1"/>
    <col min="7" max="8" width="9.109375" style="20"/>
    <col min="9" max="9" width="20.109375" style="366" customWidth="1"/>
    <col min="10" max="10" width="9.109375" style="20" customWidth="1"/>
    <col min="11" max="11" width="26.88671875" style="366" customWidth="1"/>
    <col min="12" max="12" width="9.109375" style="20"/>
    <col min="13" max="13" width="31.33203125" style="366" customWidth="1"/>
    <col min="14" max="16384" width="9.109375" style="20"/>
  </cols>
  <sheetData>
    <row r="1" spans="1:13" ht="14.4">
      <c r="I1" s="356" t="s">
        <v>1056</v>
      </c>
      <c r="K1" s="356" t="s">
        <v>1060</v>
      </c>
      <c r="M1" s="358" t="s">
        <v>1058</v>
      </c>
    </row>
    <row r="2" spans="1:13" ht="10.8" thickBot="1"/>
    <row r="3" spans="1:13" ht="13.5" customHeight="1" thickTop="1" thickBot="1">
      <c r="A3" s="1691" t="s">
        <v>465</v>
      </c>
      <c r="B3" s="1688" t="s">
        <v>2</v>
      </c>
      <c r="C3" s="1689"/>
      <c r="D3" s="1689"/>
      <c r="E3" s="1689"/>
      <c r="F3" s="1690"/>
    </row>
    <row r="4" spans="1:13" ht="42" thickTop="1" thickBot="1">
      <c r="A4" s="1692"/>
      <c r="B4" s="92" t="s">
        <v>472</v>
      </c>
      <c r="C4" s="92" t="s">
        <v>27</v>
      </c>
      <c r="D4" s="92" t="s">
        <v>28</v>
      </c>
      <c r="E4" s="92" t="s">
        <v>29</v>
      </c>
      <c r="F4" s="21" t="s">
        <v>392</v>
      </c>
      <c r="I4" s="59" t="s">
        <v>392</v>
      </c>
      <c r="K4" s="59" t="s">
        <v>472</v>
      </c>
      <c r="M4" s="59" t="s">
        <v>392</v>
      </c>
    </row>
    <row r="5" spans="1:13" ht="22.5" customHeight="1" thickTop="1" thickBot="1">
      <c r="A5" s="90" t="s">
        <v>393</v>
      </c>
      <c r="B5" s="93"/>
      <c r="C5" s="93"/>
      <c r="D5" s="93"/>
      <c r="E5" s="93"/>
      <c r="F5" s="94">
        <f>SUM(B5:E5)</f>
        <v>0</v>
      </c>
      <c r="I5" s="366">
        <f>SUM(B5:E5)-F5</f>
        <v>0</v>
      </c>
      <c r="K5" s="366">
        <f>B5-F27</f>
        <v>0</v>
      </c>
      <c r="M5" s="367">
        <f>F5-'BS old'!$D$84</f>
        <v>0</v>
      </c>
    </row>
    <row r="6" spans="1:13" ht="22.5" customHeight="1" thickBot="1">
      <c r="A6" s="90" t="s">
        <v>394</v>
      </c>
      <c r="B6" s="93"/>
      <c r="C6" s="93"/>
      <c r="D6" s="93"/>
      <c r="E6" s="93"/>
      <c r="F6" s="94">
        <f t="shared" ref="F6:F21" si="0">SUM(B6:E6)</f>
        <v>0</v>
      </c>
      <c r="I6" s="366">
        <f>SUM(B6:E6)-F6</f>
        <v>0</v>
      </c>
      <c r="K6" s="366">
        <f>B6-F28</f>
        <v>0</v>
      </c>
      <c r="M6" s="367">
        <f>F6-'BS old'!$D$85</f>
        <v>0</v>
      </c>
    </row>
    <row r="7" spans="1:13" ht="22.5" customHeight="1" thickBot="1">
      <c r="A7" s="90" t="s">
        <v>466</v>
      </c>
      <c r="B7" s="93"/>
      <c r="C7" s="93"/>
      <c r="D7" s="93"/>
      <c r="E7" s="93"/>
      <c r="F7" s="94">
        <f t="shared" si="0"/>
        <v>0</v>
      </c>
      <c r="I7" s="366">
        <f t="shared" ref="I7:I22" si="1">SUM(B7:E7)-F7</f>
        <v>0</v>
      </c>
      <c r="K7" s="366">
        <f t="shared" ref="K7:K22" si="2">B7-F29</f>
        <v>0</v>
      </c>
      <c r="M7" s="367">
        <f>F7-'BS old'!$D$86</f>
        <v>0</v>
      </c>
    </row>
    <row r="8" spans="1:13" ht="22.5" customHeight="1" thickBot="1">
      <c r="A8" s="90" t="s">
        <v>467</v>
      </c>
      <c r="B8" s="93"/>
      <c r="C8" s="93"/>
      <c r="D8" s="93"/>
      <c r="E8" s="93"/>
      <c r="F8" s="94">
        <f t="shared" si="0"/>
        <v>0</v>
      </c>
      <c r="I8" s="366">
        <f t="shared" si="1"/>
        <v>0</v>
      </c>
      <c r="K8" s="366">
        <f t="shared" si="2"/>
        <v>0</v>
      </c>
      <c r="M8" s="366">
        <f>F8-'BS old'!$D$87</f>
        <v>0</v>
      </c>
    </row>
    <row r="9" spans="1:13" ht="22.5" customHeight="1" thickBot="1">
      <c r="A9" s="90" t="s">
        <v>395</v>
      </c>
      <c r="B9" s="93"/>
      <c r="C9" s="93"/>
      <c r="D9" s="93"/>
      <c r="E9" s="93"/>
      <c r="F9" s="94">
        <f t="shared" si="0"/>
        <v>0</v>
      </c>
      <c r="I9" s="366">
        <f t="shared" si="1"/>
        <v>0</v>
      </c>
      <c r="K9" s="366">
        <f t="shared" si="2"/>
        <v>0</v>
      </c>
      <c r="M9" s="367">
        <f>F9-'BS old'!$D$89</f>
        <v>0</v>
      </c>
    </row>
    <row r="10" spans="1:13" ht="22.5" customHeight="1" thickBot="1">
      <c r="A10" s="90" t="s">
        <v>396</v>
      </c>
      <c r="B10" s="93"/>
      <c r="C10" s="93"/>
      <c r="D10" s="93"/>
      <c r="E10" s="93"/>
      <c r="F10" s="94">
        <f t="shared" si="0"/>
        <v>0</v>
      </c>
      <c r="I10" s="366">
        <f t="shared" si="1"/>
        <v>0</v>
      </c>
      <c r="K10" s="366">
        <f t="shared" si="2"/>
        <v>0</v>
      </c>
      <c r="M10" s="367">
        <f>F10-'BS old'!$D$90</f>
        <v>0</v>
      </c>
    </row>
    <row r="11" spans="1:13" ht="22.5" customHeight="1" thickBot="1">
      <c r="A11" s="90" t="s">
        <v>397</v>
      </c>
      <c r="B11" s="93"/>
      <c r="C11" s="93"/>
      <c r="D11" s="93"/>
      <c r="E11" s="93"/>
      <c r="F11" s="94">
        <f>SUM(B11:E11)</f>
        <v>0</v>
      </c>
      <c r="I11" s="366">
        <f t="shared" si="1"/>
        <v>0</v>
      </c>
      <c r="K11" s="366">
        <f t="shared" si="2"/>
        <v>0</v>
      </c>
      <c r="M11" s="367">
        <f>F11-'BS old'!$D$91</f>
        <v>0</v>
      </c>
    </row>
    <row r="12" spans="1:13" ht="22.5" customHeight="1" thickBot="1">
      <c r="A12" s="90" t="s">
        <v>398</v>
      </c>
      <c r="B12" s="93"/>
      <c r="C12" s="93"/>
      <c r="D12" s="93"/>
      <c r="E12" s="93"/>
      <c r="F12" s="94">
        <f t="shared" si="0"/>
        <v>0</v>
      </c>
      <c r="I12" s="366">
        <f t="shared" si="1"/>
        <v>0</v>
      </c>
      <c r="K12" s="366">
        <f t="shared" si="2"/>
        <v>0</v>
      </c>
      <c r="M12" s="367">
        <f>F12-'BS old'!$D$92-'BS old'!$D$93</f>
        <v>0</v>
      </c>
    </row>
    <row r="13" spans="1:13" ht="22.5" customHeight="1" thickBot="1">
      <c r="A13" s="90" t="s">
        <v>468</v>
      </c>
      <c r="B13" s="93"/>
      <c r="C13" s="93"/>
      <c r="D13" s="93"/>
      <c r="E13" s="93"/>
      <c r="F13" s="94">
        <f t="shared" si="0"/>
        <v>0</v>
      </c>
      <c r="I13" s="366">
        <f t="shared" si="1"/>
        <v>0</v>
      </c>
      <c r="K13" s="366">
        <f t="shared" si="2"/>
        <v>0</v>
      </c>
      <c r="M13" s="367">
        <f>F13-'BS old'!$D$94</f>
        <v>0</v>
      </c>
    </row>
    <row r="14" spans="1:13" ht="22.5" customHeight="1" thickBot="1">
      <c r="A14" s="90" t="s">
        <v>399</v>
      </c>
      <c r="B14" s="93"/>
      <c r="C14" s="93"/>
      <c r="D14" s="93"/>
      <c r="E14" s="93"/>
      <c r="F14" s="94">
        <f t="shared" si="0"/>
        <v>0</v>
      </c>
      <c r="I14" s="366">
        <f t="shared" si="1"/>
        <v>0</v>
      </c>
      <c r="K14" s="366">
        <f t="shared" si="2"/>
        <v>0</v>
      </c>
      <c r="M14" s="367">
        <f>F14-'BS old'!$D$96</f>
        <v>0</v>
      </c>
    </row>
    <row r="15" spans="1:13" ht="22.5" customHeight="1" thickBot="1">
      <c r="A15" s="90" t="s">
        <v>400</v>
      </c>
      <c r="B15" s="93"/>
      <c r="C15" s="93"/>
      <c r="D15" s="93"/>
      <c r="E15" s="93"/>
      <c r="F15" s="94">
        <f t="shared" si="0"/>
        <v>0</v>
      </c>
      <c r="I15" s="366">
        <f t="shared" si="1"/>
        <v>0</v>
      </c>
      <c r="K15" s="366">
        <f t="shared" si="2"/>
        <v>0</v>
      </c>
      <c r="M15" s="367">
        <f>F15-'BS old'!$D$97</f>
        <v>0</v>
      </c>
    </row>
    <row r="16" spans="1:13" ht="22.5" customHeight="1" thickBot="1">
      <c r="A16" s="90" t="s">
        <v>401</v>
      </c>
      <c r="B16" s="93"/>
      <c r="C16" s="93"/>
      <c r="D16" s="93"/>
      <c r="E16" s="93"/>
      <c r="F16" s="94">
        <f t="shared" si="0"/>
        <v>0</v>
      </c>
      <c r="I16" s="366">
        <f t="shared" si="1"/>
        <v>0</v>
      </c>
      <c r="K16" s="366">
        <f t="shared" si="2"/>
        <v>0</v>
      </c>
      <c r="M16" s="367">
        <f>F16-'BS old'!$D$98</f>
        <v>0</v>
      </c>
    </row>
    <row r="17" spans="1:13" ht="22.5" customHeight="1" thickBot="1">
      <c r="A17" s="90" t="s">
        <v>402</v>
      </c>
      <c r="B17" s="93"/>
      <c r="C17" s="93"/>
      <c r="D17" s="93"/>
      <c r="E17" s="93"/>
      <c r="F17" s="94">
        <f t="shared" si="0"/>
        <v>0</v>
      </c>
      <c r="I17" s="366">
        <f t="shared" si="1"/>
        <v>0</v>
      </c>
      <c r="K17" s="366">
        <f t="shared" si="2"/>
        <v>0</v>
      </c>
      <c r="M17" s="367">
        <f>F17-'BS old'!$D$100</f>
        <v>0</v>
      </c>
    </row>
    <row r="18" spans="1:13" ht="22.5" customHeight="1" thickBot="1">
      <c r="A18" s="90" t="s">
        <v>469</v>
      </c>
      <c r="B18" s="93"/>
      <c r="C18" s="93"/>
      <c r="D18" s="93"/>
      <c r="E18" s="93"/>
      <c r="F18" s="94">
        <f t="shared" si="0"/>
        <v>0</v>
      </c>
      <c r="I18" s="366">
        <f t="shared" si="1"/>
        <v>0</v>
      </c>
      <c r="K18" s="366">
        <f t="shared" si="2"/>
        <v>0</v>
      </c>
      <c r="M18" s="367">
        <f>F18-'BS old'!$D$101</f>
        <v>0</v>
      </c>
    </row>
    <row r="19" spans="1:13" ht="22.5" customHeight="1" thickBot="1">
      <c r="A19" s="90" t="s">
        <v>470</v>
      </c>
      <c r="B19" s="93"/>
      <c r="C19" s="93"/>
      <c r="D19" s="93"/>
      <c r="E19" s="93"/>
      <c r="F19" s="94">
        <f t="shared" si="0"/>
        <v>0</v>
      </c>
      <c r="I19" s="366">
        <f t="shared" si="1"/>
        <v>0</v>
      </c>
      <c r="K19" s="366">
        <f t="shared" si="2"/>
        <v>0</v>
      </c>
      <c r="M19" s="367">
        <f>F19-'BS old'!$D$102</f>
        <v>0</v>
      </c>
    </row>
    <row r="20" spans="1:13" ht="22.5" customHeight="1" thickBot="1">
      <c r="A20" s="90" t="s">
        <v>403</v>
      </c>
      <c r="B20" s="93"/>
      <c r="C20" s="93"/>
      <c r="D20" s="93"/>
      <c r="E20" s="93"/>
      <c r="F20" s="94">
        <f t="shared" si="0"/>
        <v>0</v>
      </c>
      <c r="I20" s="366">
        <f t="shared" si="1"/>
        <v>0</v>
      </c>
      <c r="K20" s="366">
        <f t="shared" si="2"/>
        <v>0</v>
      </c>
      <c r="M20" s="368"/>
    </row>
    <row r="21" spans="1:13" ht="22.5" customHeight="1" thickBot="1">
      <c r="A21" s="90" t="s">
        <v>404</v>
      </c>
      <c r="B21" s="93"/>
      <c r="C21" s="93"/>
      <c r="D21" s="93"/>
      <c r="E21" s="93"/>
      <c r="F21" s="94">
        <f t="shared" si="0"/>
        <v>0</v>
      </c>
      <c r="I21" s="366">
        <f t="shared" si="1"/>
        <v>0</v>
      </c>
      <c r="K21" s="366">
        <f t="shared" si="2"/>
        <v>0</v>
      </c>
      <c r="M21" s="368"/>
    </row>
    <row r="22" spans="1:13" ht="22.5" customHeight="1" thickBot="1">
      <c r="A22" s="91" t="s">
        <v>471</v>
      </c>
      <c r="B22" s="95"/>
      <c r="C22" s="95"/>
      <c r="D22" s="95"/>
      <c r="E22" s="95"/>
      <c r="F22" s="98">
        <f>SUM(B22:E22)</f>
        <v>0</v>
      </c>
      <c r="I22" s="366">
        <f t="shared" si="1"/>
        <v>0</v>
      </c>
      <c r="K22" s="366">
        <f t="shared" si="2"/>
        <v>0</v>
      </c>
      <c r="M22" s="368"/>
    </row>
    <row r="23" spans="1:13" ht="22.5" customHeight="1" thickTop="1">
      <c r="A23" s="96"/>
      <c r="B23" s="97"/>
      <c r="C23" s="97"/>
      <c r="D23" s="97"/>
      <c r="E23" s="97"/>
      <c r="F23" s="97"/>
    </row>
    <row r="24" spans="1:13" ht="10.8" thickBot="1"/>
    <row r="25" spans="1:13" ht="13.5" customHeight="1" thickTop="1" thickBot="1">
      <c r="A25" s="1691" t="s">
        <v>465</v>
      </c>
      <c r="B25" s="1688" t="s">
        <v>3</v>
      </c>
      <c r="C25" s="1689"/>
      <c r="D25" s="1689"/>
      <c r="E25" s="1689"/>
      <c r="F25" s="1690"/>
    </row>
    <row r="26" spans="1:13" ht="42" thickTop="1" thickBot="1">
      <c r="A26" s="1692"/>
      <c r="B26" s="92" t="s">
        <v>472</v>
      </c>
      <c r="C26" s="92" t="s">
        <v>27</v>
      </c>
      <c r="D26" s="92" t="s">
        <v>28</v>
      </c>
      <c r="E26" s="92" t="s">
        <v>29</v>
      </c>
      <c r="F26" s="21" t="s">
        <v>392</v>
      </c>
      <c r="I26" s="59" t="s">
        <v>392</v>
      </c>
      <c r="M26" s="59" t="s">
        <v>392</v>
      </c>
    </row>
    <row r="27" spans="1:13" ht="22.5" customHeight="1" thickTop="1" thickBot="1">
      <c r="A27" s="90" t="s">
        <v>393</v>
      </c>
      <c r="B27" s="93"/>
      <c r="C27" s="93"/>
      <c r="D27" s="93"/>
      <c r="E27" s="93"/>
      <c r="F27" s="94">
        <f>SUM(B27:E27)</f>
        <v>0</v>
      </c>
      <c r="I27" s="366">
        <f>SUM(B27:E27)-F27</f>
        <v>0</v>
      </c>
      <c r="M27" s="367">
        <f>F27-'BS old'!E84</f>
        <v>0</v>
      </c>
    </row>
    <row r="28" spans="1:13" ht="22.5" customHeight="1" thickBot="1">
      <c r="A28" s="90" t="s">
        <v>394</v>
      </c>
      <c r="B28" s="93"/>
      <c r="C28" s="93"/>
      <c r="D28" s="93"/>
      <c r="E28" s="93"/>
      <c r="F28" s="94">
        <f t="shared" ref="F28:F42" si="3">SUM(B28:E28)</f>
        <v>0</v>
      </c>
      <c r="I28" s="366">
        <f>SUM(B28:E28)-F28</f>
        <v>0</v>
      </c>
      <c r="M28" s="367">
        <f>F28-'BS old'!E85</f>
        <v>0</v>
      </c>
    </row>
    <row r="29" spans="1:13" ht="22.5" customHeight="1" thickBot="1">
      <c r="A29" s="90" t="s">
        <v>466</v>
      </c>
      <c r="B29" s="93"/>
      <c r="C29" s="93"/>
      <c r="D29" s="93"/>
      <c r="E29" s="93"/>
      <c r="F29" s="94">
        <f t="shared" si="3"/>
        <v>0</v>
      </c>
      <c r="I29" s="366">
        <f t="shared" ref="I29:I44" si="4">SUM(B29:E29)-F29</f>
        <v>0</v>
      </c>
      <c r="M29" s="367">
        <f>F29-'BS old'!E86</f>
        <v>0</v>
      </c>
    </row>
    <row r="30" spans="1:13" ht="22.5" customHeight="1" thickBot="1">
      <c r="A30" s="90" t="s">
        <v>467</v>
      </c>
      <c r="B30" s="93"/>
      <c r="C30" s="93"/>
      <c r="D30" s="93"/>
      <c r="E30" s="93"/>
      <c r="F30" s="94">
        <f t="shared" si="3"/>
        <v>0</v>
      </c>
      <c r="I30" s="366">
        <f t="shared" si="4"/>
        <v>0</v>
      </c>
      <c r="M30" s="367">
        <f>F30-'BS old'!E87</f>
        <v>0</v>
      </c>
    </row>
    <row r="31" spans="1:13" ht="22.5" customHeight="1" thickBot="1">
      <c r="A31" s="90" t="s">
        <v>395</v>
      </c>
      <c r="B31" s="93"/>
      <c r="C31" s="93"/>
      <c r="D31" s="93"/>
      <c r="E31" s="93"/>
      <c r="F31" s="94">
        <f t="shared" si="3"/>
        <v>0</v>
      </c>
      <c r="I31" s="366">
        <f t="shared" si="4"/>
        <v>0</v>
      </c>
      <c r="M31" s="367">
        <f>F31-'BS old'!E89</f>
        <v>0</v>
      </c>
    </row>
    <row r="32" spans="1:13" ht="22.5" customHeight="1" thickBot="1">
      <c r="A32" s="90" t="s">
        <v>396</v>
      </c>
      <c r="B32" s="93"/>
      <c r="C32" s="93"/>
      <c r="D32" s="93"/>
      <c r="E32" s="93"/>
      <c r="F32" s="94">
        <f t="shared" si="3"/>
        <v>0</v>
      </c>
      <c r="I32" s="366">
        <f t="shared" si="4"/>
        <v>0</v>
      </c>
      <c r="M32" s="367">
        <f>F32-'BS old'!E90</f>
        <v>0</v>
      </c>
    </row>
    <row r="33" spans="1:13" ht="22.5" customHeight="1" thickBot="1">
      <c r="A33" s="90" t="s">
        <v>397</v>
      </c>
      <c r="B33" s="93"/>
      <c r="C33" s="93"/>
      <c r="D33" s="93"/>
      <c r="E33" s="93"/>
      <c r="F33" s="94">
        <f t="shared" si="3"/>
        <v>0</v>
      </c>
      <c r="I33" s="366">
        <f t="shared" si="4"/>
        <v>0</v>
      </c>
      <c r="M33" s="367">
        <f>F33-'BS old'!E91</f>
        <v>0</v>
      </c>
    </row>
    <row r="34" spans="1:13" ht="22.5" customHeight="1" thickBot="1">
      <c r="A34" s="90" t="s">
        <v>398</v>
      </c>
      <c r="B34" s="93"/>
      <c r="C34" s="93"/>
      <c r="D34" s="93"/>
      <c r="E34" s="93"/>
      <c r="F34" s="94">
        <f t="shared" si="3"/>
        <v>0</v>
      </c>
      <c r="I34" s="366">
        <f t="shared" si="4"/>
        <v>0</v>
      </c>
      <c r="M34" s="367">
        <f>F34-'BS old'!E92-'BS old'!E93</f>
        <v>0</v>
      </c>
    </row>
    <row r="35" spans="1:13" ht="22.5" customHeight="1" thickBot="1">
      <c r="A35" s="90" t="s">
        <v>468</v>
      </c>
      <c r="B35" s="93"/>
      <c r="C35" s="93"/>
      <c r="D35" s="93"/>
      <c r="E35" s="93"/>
      <c r="F35" s="94">
        <f t="shared" si="3"/>
        <v>0</v>
      </c>
      <c r="I35" s="366">
        <f t="shared" si="4"/>
        <v>0</v>
      </c>
      <c r="M35" s="367">
        <f>F35-'BS old'!E94</f>
        <v>0</v>
      </c>
    </row>
    <row r="36" spans="1:13" ht="22.5" customHeight="1" thickBot="1">
      <c r="A36" s="90" t="s">
        <v>399</v>
      </c>
      <c r="B36" s="93"/>
      <c r="C36" s="93"/>
      <c r="D36" s="93"/>
      <c r="E36" s="93"/>
      <c r="F36" s="94">
        <f t="shared" si="3"/>
        <v>0</v>
      </c>
      <c r="I36" s="366">
        <f t="shared" si="4"/>
        <v>0</v>
      </c>
      <c r="M36" s="367">
        <f>F36-'BS old'!E96</f>
        <v>0</v>
      </c>
    </row>
    <row r="37" spans="1:13" ht="22.5" customHeight="1" thickBot="1">
      <c r="A37" s="90" t="s">
        <v>400</v>
      </c>
      <c r="B37" s="93"/>
      <c r="C37" s="93"/>
      <c r="D37" s="93"/>
      <c r="E37" s="93"/>
      <c r="F37" s="94">
        <f t="shared" si="3"/>
        <v>0</v>
      </c>
      <c r="I37" s="366">
        <f t="shared" si="4"/>
        <v>0</v>
      </c>
      <c r="M37" s="367">
        <f>F37-'BS old'!E97</f>
        <v>0</v>
      </c>
    </row>
    <row r="38" spans="1:13" ht="22.5" customHeight="1" thickBot="1">
      <c r="A38" s="90" t="s">
        <v>401</v>
      </c>
      <c r="B38" s="93"/>
      <c r="C38" s="93"/>
      <c r="D38" s="93"/>
      <c r="E38" s="93"/>
      <c r="F38" s="94">
        <f t="shared" si="3"/>
        <v>0</v>
      </c>
      <c r="I38" s="366">
        <f t="shared" si="4"/>
        <v>0</v>
      </c>
      <c r="M38" s="367">
        <f>F38-'BS old'!E98</f>
        <v>0</v>
      </c>
    </row>
    <row r="39" spans="1:13" ht="22.5" customHeight="1" thickBot="1">
      <c r="A39" s="90" t="s">
        <v>402</v>
      </c>
      <c r="B39" s="93"/>
      <c r="C39" s="93"/>
      <c r="D39" s="93"/>
      <c r="E39" s="93"/>
      <c r="F39" s="94">
        <f t="shared" si="3"/>
        <v>0</v>
      </c>
      <c r="I39" s="366">
        <f t="shared" si="4"/>
        <v>0</v>
      </c>
      <c r="M39" s="367">
        <f>F39-'BS old'!E100</f>
        <v>0</v>
      </c>
    </row>
    <row r="40" spans="1:13" ht="22.5" customHeight="1" thickBot="1">
      <c r="A40" s="90" t="s">
        <v>469</v>
      </c>
      <c r="B40" s="93"/>
      <c r="C40" s="93"/>
      <c r="D40" s="93"/>
      <c r="E40" s="93"/>
      <c r="F40" s="94">
        <f t="shared" si="3"/>
        <v>0</v>
      </c>
      <c r="I40" s="366">
        <f t="shared" si="4"/>
        <v>0</v>
      </c>
      <c r="M40" s="367">
        <f>F40-'BS old'!E101</f>
        <v>0</v>
      </c>
    </row>
    <row r="41" spans="1:13" ht="22.5" customHeight="1" thickBot="1">
      <c r="A41" s="90" t="s">
        <v>470</v>
      </c>
      <c r="B41" s="93"/>
      <c r="C41" s="93"/>
      <c r="D41" s="93"/>
      <c r="E41" s="93"/>
      <c r="F41" s="94">
        <f t="shared" si="3"/>
        <v>0</v>
      </c>
      <c r="I41" s="366">
        <f t="shared" si="4"/>
        <v>0</v>
      </c>
      <c r="M41" s="367">
        <f>F41-'BS old'!E102</f>
        <v>0</v>
      </c>
    </row>
    <row r="42" spans="1:13" ht="22.5" customHeight="1" thickBot="1">
      <c r="A42" s="90" t="s">
        <v>403</v>
      </c>
      <c r="B42" s="93"/>
      <c r="C42" s="93"/>
      <c r="D42" s="93"/>
      <c r="E42" s="93"/>
      <c r="F42" s="94">
        <f t="shared" si="3"/>
        <v>0</v>
      </c>
      <c r="I42" s="366">
        <f t="shared" si="4"/>
        <v>0</v>
      </c>
      <c r="M42" s="368"/>
    </row>
    <row r="43" spans="1:13" ht="22.5" customHeight="1" thickBot="1">
      <c r="A43" s="90" t="s">
        <v>404</v>
      </c>
      <c r="B43" s="93"/>
      <c r="C43" s="93"/>
      <c r="D43" s="93"/>
      <c r="E43" s="93"/>
      <c r="F43" s="94">
        <f>SUM(B43:E43)</f>
        <v>0</v>
      </c>
      <c r="I43" s="366">
        <f t="shared" si="4"/>
        <v>0</v>
      </c>
      <c r="M43" s="368"/>
    </row>
    <row r="44" spans="1:13" ht="22.5" customHeight="1" thickBot="1">
      <c r="A44" s="91" t="s">
        <v>471</v>
      </c>
      <c r="B44" s="95"/>
      <c r="C44" s="95"/>
      <c r="D44" s="95"/>
      <c r="E44" s="95"/>
      <c r="F44" s="98">
        <f>SUM(B44:E44)</f>
        <v>0</v>
      </c>
      <c r="I44" s="366">
        <f t="shared" si="4"/>
        <v>0</v>
      </c>
      <c r="M44" s="368"/>
    </row>
    <row r="45" spans="1:13" ht="10.8" thickTop="1"/>
  </sheetData>
  <mergeCells count="4">
    <mergeCell ref="B3:F3"/>
    <mergeCell ref="A25:A26"/>
    <mergeCell ref="B25:F25"/>
    <mergeCell ref="A3:A4"/>
  </mergeCells>
  <conditionalFormatting sqref="I5:I22 I27:I44 M5:M19 M27:M41 K5:K22">
    <cfRule type="cellIs" dxfId="78" priority="12" operator="lessThan">
      <formula>0</formula>
    </cfRule>
    <cfRule type="cellIs" dxfId="77" priority="13" operator="greaterThan">
      <formula>0</formula>
    </cfRule>
  </conditionalFormatting>
  <conditionalFormatting sqref="M1">
    <cfRule type="cellIs" priority="9" stopIfTrue="1" operator="greater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P36"/>
  <sheetViews>
    <sheetView showGridLines="0" topLeftCell="A25" zoomScaleNormal="100" workbookViewId="0">
      <selection activeCell="P29" sqref="P29"/>
    </sheetView>
  </sheetViews>
  <sheetFormatPr defaultRowHeight="14.4" outlineLevelCol="1"/>
  <cols>
    <col min="1" max="1" width="20.6640625" customWidth="1"/>
    <col min="2" max="6" width="13.109375" customWidth="1"/>
    <col min="7" max="7" width="23.33203125" customWidth="1"/>
    <col min="8" max="8" width="14.33203125" style="343" hidden="1" customWidth="1" outlineLevel="1"/>
    <col min="9" max="11" width="12.6640625" style="344" hidden="1" customWidth="1" outlineLevel="1"/>
    <col min="12" max="12" width="18" style="348" customWidth="1" collapsed="1"/>
    <col min="14" max="14" width="27.44140625" style="350" customWidth="1"/>
    <col min="16" max="16" width="24.6640625" style="350" customWidth="1"/>
    <col min="17" max="17" width="27.6640625" customWidth="1"/>
  </cols>
  <sheetData>
    <row r="1" spans="1:16">
      <c r="A1" s="99" t="s">
        <v>209</v>
      </c>
      <c r="B1" s="20"/>
      <c r="C1" s="20"/>
      <c r="D1" s="20"/>
      <c r="E1" s="20"/>
      <c r="F1" s="20"/>
      <c r="H1" s="1674" t="s">
        <v>1056</v>
      </c>
      <c r="I1" s="1675"/>
      <c r="J1" s="1675"/>
      <c r="K1" s="1675"/>
      <c r="L1" s="1676"/>
      <c r="N1" s="356" t="s">
        <v>1060</v>
      </c>
      <c r="P1" s="358" t="s">
        <v>1058</v>
      </c>
    </row>
    <row r="2" spans="1:16" ht="15" thickBot="1">
      <c r="A2" s="20" t="s">
        <v>8</v>
      </c>
      <c r="B2" s="20"/>
      <c r="C2" s="20"/>
      <c r="D2" s="20"/>
      <c r="E2" s="20"/>
      <c r="F2" s="20"/>
      <c r="N2" s="366"/>
    </row>
    <row r="3" spans="1:16" ht="15.6" thickTop="1" thickBot="1">
      <c r="A3" s="1685" t="s">
        <v>131</v>
      </c>
      <c r="B3" s="1671" t="s">
        <v>2</v>
      </c>
      <c r="C3" s="1672"/>
      <c r="D3" s="1672"/>
      <c r="E3" s="1672"/>
      <c r="F3" s="1673"/>
      <c r="N3" s="366"/>
    </row>
    <row r="4" spans="1:16" s="4" customFormat="1" ht="33" customHeight="1" thickTop="1" thickBot="1">
      <c r="A4" s="1687"/>
      <c r="B4" s="21" t="s">
        <v>32</v>
      </c>
      <c r="C4" s="21" t="s">
        <v>124</v>
      </c>
      <c r="D4" s="102" t="s">
        <v>210</v>
      </c>
      <c r="E4" s="601" t="s">
        <v>211</v>
      </c>
      <c r="F4" s="21" t="s">
        <v>30</v>
      </c>
      <c r="H4" s="59" t="s">
        <v>32</v>
      </c>
      <c r="I4" s="59" t="s">
        <v>124</v>
      </c>
      <c r="J4" s="59" t="s">
        <v>210</v>
      </c>
      <c r="K4" s="59" t="s">
        <v>211</v>
      </c>
      <c r="L4" s="59" t="s">
        <v>30</v>
      </c>
      <c r="N4" s="59" t="s">
        <v>472</v>
      </c>
      <c r="P4" s="59" t="s">
        <v>30</v>
      </c>
    </row>
    <row r="5" spans="1:16" ht="21" customHeight="1" thickTop="1" thickBot="1">
      <c r="A5" s="86" t="s">
        <v>212</v>
      </c>
      <c r="B5" s="85">
        <f>SUM(B6:B10)</f>
        <v>0</v>
      </c>
      <c r="C5" s="85">
        <f>SUM(C6:C10)</f>
        <v>0</v>
      </c>
      <c r="D5" s="85">
        <f>SUM(D6:D10)</f>
        <v>0</v>
      </c>
      <c r="E5" s="85">
        <f>SUM(E6:E10)</f>
        <v>0</v>
      </c>
      <c r="F5" s="143">
        <f>SUM(B5:E5)</f>
        <v>0</v>
      </c>
      <c r="H5" s="346">
        <f>SUM(B6:B10)-B5</f>
        <v>0</v>
      </c>
      <c r="I5" s="345">
        <f>SUM(C6:C10)-C5</f>
        <v>0</v>
      </c>
      <c r="J5" s="345">
        <f>SUM(D6:D10)-D5</f>
        <v>0</v>
      </c>
      <c r="K5" s="345">
        <f>SUM(E6:E10)-E5</f>
        <v>0</v>
      </c>
      <c r="L5" s="349">
        <f t="shared" ref="L5:L17" si="0">SUM(B5:E5)-F5</f>
        <v>0</v>
      </c>
      <c r="N5" s="357">
        <f>B5-F23</f>
        <v>0</v>
      </c>
      <c r="P5" s="357">
        <f>F5-'BS old'!$D$105-'BS old'!$D$107</f>
        <v>0</v>
      </c>
    </row>
    <row r="6" spans="1:16" ht="21" customHeight="1" thickTop="1" thickBot="1">
      <c r="A6" s="108"/>
      <c r="B6" s="79"/>
      <c r="C6" s="79"/>
      <c r="D6" s="144"/>
      <c r="E6" s="144"/>
      <c r="F6" s="145">
        <f t="shared" ref="F6:F17" si="1">SUM(B6:E6)</f>
        <v>0</v>
      </c>
      <c r="L6" s="349">
        <f t="shared" si="0"/>
        <v>0</v>
      </c>
      <c r="N6" s="357">
        <f>B6-F24</f>
        <v>0</v>
      </c>
    </row>
    <row r="7" spans="1:16" ht="21" customHeight="1" thickBot="1">
      <c r="A7" s="108"/>
      <c r="B7" s="79"/>
      <c r="C7" s="79"/>
      <c r="D7" s="120"/>
      <c r="E7" s="120"/>
      <c r="F7" s="145">
        <f t="shared" si="1"/>
        <v>0</v>
      </c>
      <c r="L7" s="349">
        <f t="shared" si="0"/>
        <v>0</v>
      </c>
      <c r="N7" s="357">
        <f t="shared" ref="N7:N17" si="2">B7-F25</f>
        <v>0</v>
      </c>
    </row>
    <row r="8" spans="1:16" ht="21" customHeight="1" thickBot="1">
      <c r="A8" s="108"/>
      <c r="B8" s="79"/>
      <c r="C8" s="79"/>
      <c r="D8" s="120"/>
      <c r="E8" s="120"/>
      <c r="F8" s="145">
        <f t="shared" si="1"/>
        <v>0</v>
      </c>
      <c r="L8" s="349">
        <f t="shared" si="0"/>
        <v>0</v>
      </c>
      <c r="N8" s="357">
        <f t="shared" si="2"/>
        <v>0</v>
      </c>
    </row>
    <row r="9" spans="1:16" ht="21" customHeight="1" thickBot="1">
      <c r="A9" s="108"/>
      <c r="B9" s="79"/>
      <c r="C9" s="79"/>
      <c r="D9" s="120"/>
      <c r="E9" s="120"/>
      <c r="F9" s="145">
        <f t="shared" si="1"/>
        <v>0</v>
      </c>
      <c r="L9" s="349">
        <f t="shared" si="0"/>
        <v>0</v>
      </c>
      <c r="N9" s="357">
        <f t="shared" si="2"/>
        <v>0</v>
      </c>
    </row>
    <row r="10" spans="1:16" ht="21" customHeight="1" thickBot="1">
      <c r="A10" s="150"/>
      <c r="B10" s="85"/>
      <c r="C10" s="85"/>
      <c r="D10" s="146"/>
      <c r="E10" s="146"/>
      <c r="F10" s="147">
        <f t="shared" si="1"/>
        <v>0</v>
      </c>
      <c r="L10" s="349">
        <f t="shared" si="0"/>
        <v>0</v>
      </c>
      <c r="N10" s="357">
        <f t="shared" si="2"/>
        <v>0</v>
      </c>
    </row>
    <row r="11" spans="1:16" ht="21" customHeight="1" thickTop="1" thickBot="1">
      <c r="A11" s="86" t="s">
        <v>213</v>
      </c>
      <c r="B11" s="85">
        <f>SUM(B12:B17)</f>
        <v>0</v>
      </c>
      <c r="C11" s="85">
        <f>SUM(C12:C17)</f>
        <v>0</v>
      </c>
      <c r="D11" s="85">
        <f>SUM(D12:D17)</f>
        <v>0</v>
      </c>
      <c r="E11" s="85">
        <f>SUM(E12:E17)</f>
        <v>0</v>
      </c>
      <c r="F11" s="143">
        <f>SUM(B11:E11)</f>
        <v>0</v>
      </c>
      <c r="H11" s="346">
        <f>SUM(B12:B17)-B11</f>
        <v>0</v>
      </c>
      <c r="I11" s="345">
        <f>SUM(C12:C17)-C11</f>
        <v>0</v>
      </c>
      <c r="J11" s="345">
        <f>SUM(D12:D17)-D11</f>
        <v>0</v>
      </c>
      <c r="K11" s="345">
        <f>SUM(E12:E17)-E11</f>
        <v>0</v>
      </c>
      <c r="L11" s="349">
        <f t="shared" si="0"/>
        <v>0</v>
      </c>
      <c r="N11" s="357">
        <f t="shared" si="2"/>
        <v>0</v>
      </c>
      <c r="P11" s="357">
        <f>F11-'BS old'!$D$106-'BS old'!$D$108</f>
        <v>0</v>
      </c>
    </row>
    <row r="12" spans="1:16" ht="21" customHeight="1" thickTop="1" thickBot="1">
      <c r="A12" s="108"/>
      <c r="B12" s="79"/>
      <c r="C12" s="79"/>
      <c r="D12" s="144"/>
      <c r="E12" s="144"/>
      <c r="F12" s="145">
        <f t="shared" si="1"/>
        <v>0</v>
      </c>
      <c r="L12" s="349">
        <f t="shared" si="0"/>
        <v>0</v>
      </c>
      <c r="N12" s="357">
        <f t="shared" si="2"/>
        <v>0</v>
      </c>
    </row>
    <row r="13" spans="1:16" ht="21" customHeight="1" thickBot="1">
      <c r="A13" s="108"/>
      <c r="B13" s="79"/>
      <c r="C13" s="79"/>
      <c r="D13" s="120"/>
      <c r="E13" s="120"/>
      <c r="F13" s="145">
        <f t="shared" si="1"/>
        <v>0</v>
      </c>
      <c r="L13" s="349">
        <f t="shared" si="0"/>
        <v>0</v>
      </c>
      <c r="N13" s="357">
        <f>B13-F31</f>
        <v>0</v>
      </c>
    </row>
    <row r="14" spans="1:16" ht="21" customHeight="1" thickBot="1">
      <c r="A14" s="108"/>
      <c r="B14" s="79"/>
      <c r="C14" s="79"/>
      <c r="D14" s="120"/>
      <c r="E14" s="120"/>
      <c r="F14" s="145">
        <f t="shared" si="1"/>
        <v>0</v>
      </c>
      <c r="L14" s="349">
        <f t="shared" si="0"/>
        <v>0</v>
      </c>
      <c r="N14" s="357">
        <f t="shared" si="2"/>
        <v>0</v>
      </c>
    </row>
    <row r="15" spans="1:16" ht="21" customHeight="1" thickBot="1">
      <c r="A15" s="108"/>
      <c r="B15" s="79"/>
      <c r="C15" s="79"/>
      <c r="D15" s="120"/>
      <c r="E15" s="120"/>
      <c r="F15" s="145">
        <f t="shared" si="1"/>
        <v>0</v>
      </c>
      <c r="L15" s="349">
        <f t="shared" si="0"/>
        <v>0</v>
      </c>
      <c r="N15" s="357">
        <f t="shared" si="2"/>
        <v>0</v>
      </c>
    </row>
    <row r="16" spans="1:16" ht="21" customHeight="1" thickBot="1">
      <c r="A16" s="108"/>
      <c r="B16" s="79"/>
      <c r="C16" s="79"/>
      <c r="D16" s="120"/>
      <c r="E16" s="120"/>
      <c r="F16" s="145">
        <f t="shared" si="1"/>
        <v>0</v>
      </c>
      <c r="L16" s="349">
        <f t="shared" si="0"/>
        <v>0</v>
      </c>
      <c r="N16" s="357">
        <f t="shared" si="2"/>
        <v>0</v>
      </c>
    </row>
    <row r="17" spans="1:16" ht="21" customHeight="1" thickBot="1">
      <c r="A17" s="150"/>
      <c r="B17" s="81"/>
      <c r="C17" s="81"/>
      <c r="D17" s="148"/>
      <c r="E17" s="148"/>
      <c r="F17" s="149">
        <f t="shared" si="1"/>
        <v>0</v>
      </c>
      <c r="L17" s="349">
        <f t="shared" si="0"/>
        <v>0</v>
      </c>
      <c r="N17" s="357">
        <f t="shared" si="2"/>
        <v>0</v>
      </c>
    </row>
    <row r="18" spans="1:16" ht="15" thickTop="1">
      <c r="A18" s="4"/>
      <c r="B18" s="4"/>
      <c r="C18" s="4"/>
      <c r="D18" s="4"/>
      <c r="E18" s="4"/>
      <c r="F18" s="4"/>
      <c r="N18" s="357"/>
    </row>
    <row r="19" spans="1:16">
      <c r="A19" s="2"/>
      <c r="N19" s="357"/>
    </row>
    <row r="20" spans="1:16" ht="15" thickBot="1">
      <c r="A20" s="20" t="s">
        <v>15</v>
      </c>
      <c r="B20" s="20"/>
      <c r="C20" s="20"/>
      <c r="D20" s="20"/>
      <c r="E20" s="20"/>
      <c r="F20" s="20"/>
      <c r="N20" s="357"/>
    </row>
    <row r="21" spans="1:16" ht="15.6" thickTop="1" thickBot="1">
      <c r="A21" s="1685" t="s">
        <v>131</v>
      </c>
      <c r="B21" s="1671" t="s">
        <v>3</v>
      </c>
      <c r="C21" s="1672"/>
      <c r="D21" s="1672"/>
      <c r="E21" s="1672"/>
      <c r="F21" s="1673"/>
      <c r="N21" s="357"/>
    </row>
    <row r="22" spans="1:16" s="4" customFormat="1" ht="31.8" thickTop="1" thickBot="1">
      <c r="A22" s="1687"/>
      <c r="B22" s="21" t="s">
        <v>32</v>
      </c>
      <c r="C22" s="21" t="s">
        <v>124</v>
      </c>
      <c r="D22" s="102" t="s">
        <v>210</v>
      </c>
      <c r="E22" s="30" t="s">
        <v>211</v>
      </c>
      <c r="F22" s="21" t="s">
        <v>30</v>
      </c>
      <c r="H22" s="370"/>
      <c r="I22" s="369"/>
      <c r="J22" s="369"/>
      <c r="K22" s="369"/>
      <c r="L22" s="352"/>
      <c r="N22" s="357"/>
      <c r="P22" s="371"/>
    </row>
    <row r="23" spans="1:16" ht="21" customHeight="1" thickTop="1" thickBot="1">
      <c r="A23" s="150" t="s">
        <v>212</v>
      </c>
      <c r="B23" s="85">
        <f>SUM(B24:B28)</f>
        <v>0</v>
      </c>
      <c r="C23" s="85">
        <f>SUM(C24:C28)</f>
        <v>0</v>
      </c>
      <c r="D23" s="85">
        <f>SUM(D24:D28)</f>
        <v>0</v>
      </c>
      <c r="E23" s="85">
        <f>SUM(E24:E28)</f>
        <v>0</v>
      </c>
      <c r="F23" s="143">
        <f>SUM(B23:E23)</f>
        <v>0</v>
      </c>
      <c r="H23" s="346">
        <f>SUM(B24:B28)-B23</f>
        <v>0</v>
      </c>
      <c r="I23" s="345">
        <f>SUM(C24:C28)-C23</f>
        <v>0</v>
      </c>
      <c r="J23" s="345">
        <f>SUM(D24:D28)-D23</f>
        <v>0</v>
      </c>
      <c r="K23" s="345">
        <f>SUM(E24:E28)-E23</f>
        <v>0</v>
      </c>
      <c r="L23" s="349">
        <f t="shared" ref="L23:L35" si="3">SUM(B23:E23)-F23</f>
        <v>0</v>
      </c>
      <c r="N23" s="357"/>
      <c r="P23" s="357">
        <f>F23-'BS old'!E105-'BS old'!E107</f>
        <v>0</v>
      </c>
    </row>
    <row r="24" spans="1:16" ht="21" customHeight="1" thickTop="1" thickBot="1">
      <c r="A24" s="108"/>
      <c r="B24" s="79"/>
      <c r="C24" s="79"/>
      <c r="D24" s="144"/>
      <c r="E24" s="144"/>
      <c r="F24" s="145">
        <f t="shared" ref="F24:F35" si="4">SUM(B24:E24)</f>
        <v>0</v>
      </c>
      <c r="L24" s="349">
        <f t="shared" si="3"/>
        <v>0</v>
      </c>
      <c r="N24" s="357"/>
    </row>
    <row r="25" spans="1:16" ht="21" customHeight="1" thickBot="1">
      <c r="A25" s="108"/>
      <c r="B25" s="79"/>
      <c r="C25" s="79"/>
      <c r="D25" s="120"/>
      <c r="E25" s="120"/>
      <c r="F25" s="145">
        <f t="shared" si="4"/>
        <v>0</v>
      </c>
      <c r="L25" s="349">
        <f t="shared" si="3"/>
        <v>0</v>
      </c>
      <c r="N25" s="357"/>
    </row>
    <row r="26" spans="1:16" ht="21" customHeight="1" thickBot="1">
      <c r="A26" s="108"/>
      <c r="B26" s="79"/>
      <c r="C26" s="79"/>
      <c r="D26" s="120"/>
      <c r="E26" s="120"/>
      <c r="F26" s="145">
        <f t="shared" si="4"/>
        <v>0</v>
      </c>
      <c r="L26" s="349">
        <f t="shared" si="3"/>
        <v>0</v>
      </c>
      <c r="N26" s="357"/>
    </row>
    <row r="27" spans="1:16" ht="21" customHeight="1" thickBot="1">
      <c r="A27" s="108"/>
      <c r="B27" s="79"/>
      <c r="C27" s="79"/>
      <c r="D27" s="120"/>
      <c r="E27" s="120"/>
      <c r="F27" s="145">
        <f t="shared" si="4"/>
        <v>0</v>
      </c>
      <c r="L27" s="349">
        <f t="shared" si="3"/>
        <v>0</v>
      </c>
      <c r="N27" s="357"/>
    </row>
    <row r="28" spans="1:16" ht="21" customHeight="1" thickBot="1">
      <c r="A28" s="150"/>
      <c r="B28" s="85"/>
      <c r="C28" s="85"/>
      <c r="D28" s="146"/>
      <c r="E28" s="146"/>
      <c r="F28" s="147">
        <f t="shared" si="4"/>
        <v>0</v>
      </c>
      <c r="L28" s="349">
        <f t="shared" si="3"/>
        <v>0</v>
      </c>
      <c r="N28" s="357"/>
    </row>
    <row r="29" spans="1:16" ht="21" customHeight="1" thickTop="1" thickBot="1">
      <c r="A29" s="150" t="s">
        <v>213</v>
      </c>
      <c r="B29" s="85">
        <f>SUM(B30:B34)</f>
        <v>0</v>
      </c>
      <c r="C29" s="85">
        <f>SUM(C30:C34)</f>
        <v>0</v>
      </c>
      <c r="D29" s="85">
        <f>SUM(D30:D34)</f>
        <v>0</v>
      </c>
      <c r="E29" s="85">
        <f>SUM(E30:E34)</f>
        <v>0</v>
      </c>
      <c r="F29" s="143">
        <f>SUM(B29:E29)</f>
        <v>0</v>
      </c>
      <c r="H29" s="346">
        <f>SUM(B30:B35)-B29</f>
        <v>0</v>
      </c>
      <c r="I29" s="345">
        <f>SUM(C30:C35)-C29</f>
        <v>0</v>
      </c>
      <c r="J29" s="345">
        <f>SUM(D30:D35)-D29</f>
        <v>0</v>
      </c>
      <c r="K29" s="345">
        <f>SUM(E30:E35)-E29</f>
        <v>0</v>
      </c>
      <c r="L29" s="349">
        <f t="shared" si="3"/>
        <v>0</v>
      </c>
      <c r="N29" s="357"/>
      <c r="P29" s="357">
        <f>F29-'BS old'!E106-'BS old'!E108</f>
        <v>0</v>
      </c>
    </row>
    <row r="30" spans="1:16" ht="21" customHeight="1" thickTop="1" thickBot="1">
      <c r="A30" s="108"/>
      <c r="B30" s="79"/>
      <c r="C30" s="79"/>
      <c r="D30" s="144"/>
      <c r="E30" s="144"/>
      <c r="F30" s="145">
        <f t="shared" si="4"/>
        <v>0</v>
      </c>
      <c r="L30" s="349">
        <f t="shared" si="3"/>
        <v>0</v>
      </c>
      <c r="N30" s="357"/>
    </row>
    <row r="31" spans="1:16" ht="21" customHeight="1" thickBot="1">
      <c r="A31" s="108"/>
      <c r="B31" s="79"/>
      <c r="C31" s="79"/>
      <c r="D31" s="120"/>
      <c r="E31" s="120"/>
      <c r="F31" s="145">
        <f t="shared" si="4"/>
        <v>0</v>
      </c>
      <c r="L31" s="349">
        <f t="shared" si="3"/>
        <v>0</v>
      </c>
      <c r="N31" s="357"/>
    </row>
    <row r="32" spans="1:16" ht="21" customHeight="1" thickBot="1">
      <c r="A32" s="108"/>
      <c r="B32" s="79"/>
      <c r="C32" s="79"/>
      <c r="D32" s="120"/>
      <c r="E32" s="120"/>
      <c r="F32" s="145">
        <f t="shared" si="4"/>
        <v>0</v>
      </c>
      <c r="L32" s="349">
        <f t="shared" si="3"/>
        <v>0</v>
      </c>
      <c r="N32" s="357"/>
    </row>
    <row r="33" spans="1:14" ht="21" customHeight="1" thickBot="1">
      <c r="A33" s="108"/>
      <c r="B33" s="79"/>
      <c r="C33" s="79"/>
      <c r="D33" s="120"/>
      <c r="E33" s="120"/>
      <c r="F33" s="145">
        <f t="shared" si="4"/>
        <v>0</v>
      </c>
      <c r="L33" s="349">
        <f t="shared" si="3"/>
        <v>0</v>
      </c>
      <c r="N33" s="357"/>
    </row>
    <row r="34" spans="1:14" ht="21" customHeight="1" thickBot="1">
      <c r="A34" s="108"/>
      <c r="B34" s="79"/>
      <c r="C34" s="79"/>
      <c r="D34" s="120"/>
      <c r="E34" s="120"/>
      <c r="F34" s="145">
        <f t="shared" si="4"/>
        <v>0</v>
      </c>
      <c r="L34" s="349">
        <f t="shared" si="3"/>
        <v>0</v>
      </c>
      <c r="N34" s="357"/>
    </row>
    <row r="35" spans="1:14" ht="21" customHeight="1" thickBot="1">
      <c r="A35" s="150"/>
      <c r="B35" s="81"/>
      <c r="C35" s="81"/>
      <c r="D35" s="148"/>
      <c r="E35" s="148"/>
      <c r="F35" s="149">
        <f t="shared" si="4"/>
        <v>0</v>
      </c>
      <c r="L35" s="349">
        <f t="shared" si="3"/>
        <v>0</v>
      </c>
      <c r="N35" s="357"/>
    </row>
    <row r="36" spans="1:14" ht="15" thickTop="1"/>
  </sheetData>
  <mergeCells count="5">
    <mergeCell ref="B21:F21"/>
    <mergeCell ref="A21:A22"/>
    <mergeCell ref="A3:A4"/>
    <mergeCell ref="B3:F3"/>
    <mergeCell ref="H1:L1"/>
  </mergeCells>
  <conditionalFormatting sqref="H5:K35">
    <cfRule type="cellIs" dxfId="76" priority="31" operator="lessThan">
      <formula>0</formula>
    </cfRule>
    <cfRule type="cellIs" dxfId="75" priority="32" operator="greaterThan">
      <formula>0</formula>
    </cfRule>
  </conditionalFormatting>
  <conditionalFormatting sqref="H5:L36">
    <cfRule type="cellIs" dxfId="74" priority="26" operator="lessThan">
      <formula>0</formula>
    </cfRule>
    <cfRule type="cellIs" dxfId="73" priority="27" operator="greaterThan">
      <formula>0</formula>
    </cfRule>
    <cfRule type="cellIs" priority="28" stopIfTrue="1" operator="greaterThan">
      <formula>0</formula>
    </cfRule>
    <cfRule type="cellIs" priority="29" stopIfTrue="1" operator="greaterThan">
      <formula>0</formula>
    </cfRule>
    <cfRule type="cellIs" priority="30" stopIfTrue="1" operator="greaterThan">
      <formula>0</formula>
    </cfRule>
  </conditionalFormatting>
  <conditionalFormatting sqref="P1">
    <cfRule type="cellIs" priority="25" stopIfTrue="1" operator="greaterThan">
      <formula>0</formula>
    </cfRule>
  </conditionalFormatting>
  <conditionalFormatting sqref="N5:N17">
    <cfRule type="cellIs" dxfId="72" priority="23" operator="lessThan">
      <formula>0</formula>
    </cfRule>
    <cfRule type="cellIs" dxfId="71" priority="24" operator="greaterThan">
      <formula>0</formula>
    </cfRule>
  </conditionalFormatting>
  <conditionalFormatting sqref="P5:P29">
    <cfRule type="cellIs" dxfId="70" priority="21" operator="lessThan">
      <formula>0</formula>
    </cfRule>
    <cfRule type="cellIs" dxfId="69" priority="22" operator="greaterThan">
      <formula>0</formula>
    </cfRule>
  </conditionalFormatting>
  <conditionalFormatting sqref="L5">
    <cfRule type="cellIs" dxfId="68" priority="16" operator="lessThan">
      <formula>0</formula>
    </cfRule>
    <cfRule type="cellIs" dxfId="67" priority="17" operator="greaterThan">
      <formula>0</formula>
    </cfRule>
    <cfRule type="cellIs" priority="18" stopIfTrue="1" operator="greaterThan">
      <formula>0</formula>
    </cfRule>
    <cfRule type="cellIs" priority="19" stopIfTrue="1" operator="greaterThan">
      <formula>0</formula>
    </cfRule>
    <cfRule type="cellIs" priority="20" stopIfTrue="1" operator="greaterThan">
      <formula>0</formula>
    </cfRule>
  </conditionalFormatting>
  <conditionalFormatting sqref="L11">
    <cfRule type="cellIs" dxfId="66" priority="11" operator="lessThan">
      <formula>0</formula>
    </cfRule>
    <cfRule type="cellIs" dxfId="65" priority="12" operator="greaterThan">
      <formula>0</formula>
    </cfRule>
    <cfRule type="cellIs" priority="13" stopIfTrue="1" operator="greaterThan">
      <formula>0</formula>
    </cfRule>
    <cfRule type="cellIs" priority="14" stopIfTrue="1" operator="greaterThan">
      <formula>0</formula>
    </cfRule>
    <cfRule type="cellIs" priority="15" stopIfTrue="1" operator="greaterThan">
      <formula>0</formula>
    </cfRule>
  </conditionalFormatting>
  <conditionalFormatting sqref="L23">
    <cfRule type="cellIs" dxfId="64" priority="6" operator="lessThan">
      <formula>0</formula>
    </cfRule>
    <cfRule type="cellIs" dxfId="63" priority="7" operator="greaterThan">
      <formula>0</formula>
    </cfRule>
    <cfRule type="cellIs" priority="8" stopIfTrue="1" operator="greaterThan">
      <formula>0</formula>
    </cfRule>
    <cfRule type="cellIs" priority="9" stopIfTrue="1" operator="greaterThan">
      <formula>0</formula>
    </cfRule>
    <cfRule type="cellIs" priority="10" stopIfTrue="1" operator="greaterThan">
      <formula>0</formula>
    </cfRule>
  </conditionalFormatting>
  <conditionalFormatting sqref="L29">
    <cfRule type="cellIs" dxfId="62" priority="1" operator="lessThan">
      <formula>0</formula>
    </cfRule>
    <cfRule type="cellIs" dxfId="61"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I9"/>
  <sheetViews>
    <sheetView showGridLines="0" zoomScaleNormal="100" workbookViewId="0">
      <selection activeCell="A3" sqref="A3:A8"/>
    </sheetView>
  </sheetViews>
  <sheetFormatPr defaultRowHeight="14.4"/>
  <cols>
    <col min="1" max="1" width="32" customWidth="1"/>
    <col min="2" max="3" width="27.33203125" customWidth="1"/>
    <col min="4" max="4" width="14.109375" customWidth="1"/>
    <col min="5" max="5" width="25.33203125" style="343" customWidth="1"/>
    <col min="6" max="6" width="25.33203125" style="348" customWidth="1"/>
    <col min="7" max="7" width="5.88671875" customWidth="1"/>
    <col min="8" max="8" width="29.44140625" style="343" customWidth="1"/>
    <col min="9" max="9" width="30.88671875" style="348" customWidth="1"/>
  </cols>
  <sheetData>
    <row r="1" spans="1:9" ht="15" thickBot="1">
      <c r="A1" s="1" t="s">
        <v>214</v>
      </c>
      <c r="E1" s="1680" t="s">
        <v>1056</v>
      </c>
      <c r="F1" s="1682"/>
      <c r="H1" s="1680" t="s">
        <v>1058</v>
      </c>
      <c r="I1" s="1682"/>
    </row>
    <row r="2" spans="1:9" ht="26.25" customHeight="1" thickTop="1" thickBot="1">
      <c r="A2" s="84" t="s">
        <v>131</v>
      </c>
      <c r="B2" s="38" t="s">
        <v>2</v>
      </c>
      <c r="C2" s="38" t="s">
        <v>3</v>
      </c>
      <c r="E2" s="59" t="s">
        <v>2</v>
      </c>
      <c r="F2" s="177" t="s">
        <v>3</v>
      </c>
      <c r="H2" s="59" t="s">
        <v>2</v>
      </c>
      <c r="I2" s="177" t="s">
        <v>3</v>
      </c>
    </row>
    <row r="3" spans="1:9" ht="20.25" customHeight="1" thickTop="1" thickBot="1">
      <c r="A3" s="14" t="s">
        <v>215</v>
      </c>
      <c r="B3" s="151"/>
      <c r="C3" s="152"/>
    </row>
    <row r="4" spans="1:9" ht="20.25" customHeight="1" thickBot="1">
      <c r="A4" s="14" t="s">
        <v>473</v>
      </c>
      <c r="B4" s="151"/>
      <c r="C4" s="152"/>
    </row>
    <row r="5" spans="1:9" ht="20.25" customHeight="1" thickBot="1">
      <c r="A5" s="44" t="s">
        <v>216</v>
      </c>
      <c r="B5" s="79">
        <f>B3+B4</f>
        <v>0</v>
      </c>
      <c r="C5" s="80">
        <f>C3+C4</f>
        <v>0</v>
      </c>
      <c r="E5" s="346">
        <f>SUM(B3:B4)-B5</f>
        <v>0</v>
      </c>
      <c r="F5" s="349">
        <f>SUM(C3:C4)-C5</f>
        <v>0</v>
      </c>
      <c r="H5" s="346">
        <f>B5-'BS old'!$D$121</f>
        <v>0</v>
      </c>
      <c r="I5" s="349">
        <f>C5-'BS old'!$E$121</f>
        <v>0</v>
      </c>
    </row>
    <row r="6" spans="1:9" ht="20.25" customHeight="1" thickBot="1">
      <c r="A6" s="14" t="s">
        <v>217</v>
      </c>
      <c r="B6" s="79"/>
      <c r="C6" s="80"/>
    </row>
    <row r="7" spans="1:9" ht="20.25" customHeight="1" thickBot="1">
      <c r="A7" s="14" t="s">
        <v>218</v>
      </c>
      <c r="B7" s="153"/>
      <c r="C7" s="126"/>
    </row>
    <row r="8" spans="1:9" ht="20.25" customHeight="1" thickBot="1">
      <c r="A8" s="25" t="s">
        <v>219</v>
      </c>
      <c r="B8" s="146">
        <f>B6+B7</f>
        <v>0</v>
      </c>
      <c r="C8" s="127">
        <f>C6+C7</f>
        <v>0</v>
      </c>
      <c r="E8" s="346">
        <f>SUM(B6:B7)-B8</f>
        <v>0</v>
      </c>
      <c r="F8" s="349">
        <f>SUM(C6:C7)-C8</f>
        <v>0</v>
      </c>
      <c r="H8" s="346">
        <f>B8-'BS old'!$D$109</f>
        <v>0</v>
      </c>
      <c r="I8" s="349">
        <f>C8-'BS old'!$E$109</f>
        <v>0</v>
      </c>
    </row>
    <row r="9" spans="1:9" ht="15" thickTop="1"/>
  </sheetData>
  <mergeCells count="2">
    <mergeCell ref="E1:F1"/>
    <mergeCell ref="H1:I1"/>
  </mergeCells>
  <conditionalFormatting sqref="H1">
    <cfRule type="cellIs" priority="3" stopIfTrue="1" operator="greaterThan">
      <formula>0</formula>
    </cfRule>
  </conditionalFormatting>
  <conditionalFormatting sqref="E3:I12">
    <cfRule type="cellIs" dxfId="60" priority="1" operator="lessThan">
      <formula>0</formula>
    </cfRule>
    <cfRule type="cellIs" dxfId="59" priority="2" operator="greaterThan">
      <formula>0</formula>
    </cfRule>
  </conditionalFormatting>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I10"/>
  <sheetViews>
    <sheetView showGridLines="0" zoomScaleNormal="100" workbookViewId="0">
      <selection activeCell="H9" sqref="H2:I9"/>
    </sheetView>
  </sheetViews>
  <sheetFormatPr defaultRowHeight="14.4"/>
  <cols>
    <col min="1" max="1" width="33" customWidth="1"/>
    <col min="2" max="3" width="26.6640625" customWidth="1"/>
    <col min="4" max="4" width="14.109375" customWidth="1"/>
    <col min="5" max="5" width="27.88671875" style="343" customWidth="1"/>
    <col min="6" max="6" width="27.88671875" style="348" customWidth="1"/>
    <col min="7" max="7" width="10.44140625" customWidth="1"/>
    <col min="8" max="8" width="23.109375" style="343" customWidth="1"/>
    <col min="9" max="9" width="23.109375" style="348" customWidth="1"/>
  </cols>
  <sheetData>
    <row r="1" spans="1:9" ht="15" thickBot="1">
      <c r="A1" s="1" t="s">
        <v>478</v>
      </c>
      <c r="E1" s="1680" t="s">
        <v>1056</v>
      </c>
      <c r="F1" s="1682"/>
      <c r="H1" s="1680" t="s">
        <v>1058</v>
      </c>
      <c r="I1" s="1682"/>
    </row>
    <row r="2" spans="1:9" ht="21.75" customHeight="1" thickTop="1" thickBot="1">
      <c r="A2" s="59" t="s">
        <v>131</v>
      </c>
      <c r="B2" s="38" t="s">
        <v>2</v>
      </c>
      <c r="C2" s="38" t="s">
        <v>3</v>
      </c>
      <c r="E2" s="59" t="s">
        <v>2</v>
      </c>
      <c r="F2" s="177" t="s">
        <v>3</v>
      </c>
      <c r="H2" s="59" t="s">
        <v>2</v>
      </c>
      <c r="I2" s="177" t="s">
        <v>3</v>
      </c>
    </row>
    <row r="3" spans="1:9" ht="21.75" customHeight="1" thickTop="1" thickBot="1">
      <c r="A3" s="103" t="s">
        <v>234</v>
      </c>
      <c r="B3" s="79"/>
      <c r="C3" s="80"/>
    </row>
    <row r="4" spans="1:9" ht="21.75" customHeight="1" thickBot="1">
      <c r="A4" s="71" t="s">
        <v>235</v>
      </c>
      <c r="B4" s="79"/>
      <c r="C4" s="80"/>
    </row>
    <row r="5" spans="1:9" ht="21.75" customHeight="1" thickBot="1">
      <c r="A5" s="71" t="s">
        <v>236</v>
      </c>
      <c r="B5" s="79"/>
      <c r="C5" s="80"/>
    </row>
    <row r="6" spans="1:9" ht="21.75" customHeight="1" thickBot="1">
      <c r="A6" s="71" t="s">
        <v>237</v>
      </c>
      <c r="B6" s="79"/>
      <c r="C6" s="80"/>
    </row>
    <row r="7" spans="1:9" ht="21.75" customHeight="1" thickBot="1">
      <c r="A7" s="103" t="s">
        <v>238</v>
      </c>
      <c r="B7" s="79">
        <f>SUM(B4:B6)</f>
        <v>0</v>
      </c>
      <c r="C7" s="80">
        <f>SUM(C4:C6)</f>
        <v>0</v>
      </c>
      <c r="E7" s="346">
        <f>SUM(B4:B6)-B7</f>
        <v>0</v>
      </c>
      <c r="F7" s="349">
        <f>SUM(C4:C6)-C7</f>
        <v>0</v>
      </c>
    </row>
    <row r="8" spans="1:9" ht="21.75" customHeight="1" thickBot="1">
      <c r="A8" s="103" t="s">
        <v>239</v>
      </c>
      <c r="B8" s="79"/>
      <c r="C8" s="80"/>
    </row>
    <row r="9" spans="1:9" ht="21.75" customHeight="1" thickBot="1">
      <c r="A9" s="72" t="s">
        <v>240</v>
      </c>
      <c r="B9" s="85">
        <f>B3+B7+B8</f>
        <v>0</v>
      </c>
      <c r="C9" s="78">
        <f>C3+C7+C8</f>
        <v>0</v>
      </c>
      <c r="E9" s="346">
        <f>B3+B7+B8-B9</f>
        <v>0</v>
      </c>
      <c r="F9" s="349">
        <f>C3+C7+C8-C9</f>
        <v>0</v>
      </c>
      <c r="H9" s="346">
        <f>B9-'BS old'!$D$118</f>
        <v>0</v>
      </c>
      <c r="I9" s="349">
        <f>C9-'BS old'!$E$118</f>
        <v>0</v>
      </c>
    </row>
    <row r="10" spans="1:9" ht="15" thickTop="1">
      <c r="A10" s="2"/>
    </row>
  </sheetData>
  <mergeCells count="2">
    <mergeCell ref="E1:F1"/>
    <mergeCell ref="H1:I1"/>
  </mergeCells>
  <conditionalFormatting sqref="E7:F9">
    <cfRule type="cellIs" dxfId="58" priority="4" operator="lessThan">
      <formula>0</formula>
    </cfRule>
    <cfRule type="cellIs" dxfId="57" priority="5" operator="greaterThan">
      <formula>0</formula>
    </cfRule>
  </conditionalFormatting>
  <conditionalFormatting sqref="H1">
    <cfRule type="cellIs" priority="3" stopIfTrue="1" operator="greaterThan">
      <formula>0</formula>
    </cfRule>
  </conditionalFormatting>
  <conditionalFormatting sqref="H9:I9">
    <cfRule type="cellIs" dxfId="56" priority="1" operator="lessThan">
      <formula>0</formula>
    </cfRule>
    <cfRule type="cellIs" dxfId="55" priority="2" operator="greaterThan">
      <formula>0</formula>
    </cfRule>
  </conditionalFormatting>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F7"/>
  <sheetViews>
    <sheetView showGridLines="0" zoomScaleNormal="100" workbookViewId="0">
      <selection activeCell="B27" sqref="B27"/>
    </sheetView>
  </sheetViews>
  <sheetFormatPr defaultRowHeight="14.4"/>
  <cols>
    <col min="1" max="6" width="14.44140625" customWidth="1"/>
    <col min="7" max="7" width="23.33203125" customWidth="1"/>
  </cols>
  <sheetData>
    <row r="1" spans="1:6" ht="15" thickBot="1">
      <c r="A1" s="1" t="s">
        <v>479</v>
      </c>
    </row>
    <row r="2" spans="1:6" s="4" customFormat="1" ht="21.75" customHeight="1" thickTop="1" thickBot="1">
      <c r="A2" s="59" t="s">
        <v>241</v>
      </c>
      <c r="B2" s="38" t="s">
        <v>242</v>
      </c>
      <c r="C2" s="38" t="s">
        <v>243</v>
      </c>
      <c r="D2" s="38" t="s">
        <v>244</v>
      </c>
      <c r="E2" s="38" t="s">
        <v>245</v>
      </c>
      <c r="F2" s="38" t="s">
        <v>184</v>
      </c>
    </row>
    <row r="3" spans="1:6" ht="21.75" customHeight="1" thickTop="1" thickBot="1">
      <c r="A3" s="108"/>
      <c r="B3" s="106"/>
      <c r="C3" s="79"/>
      <c r="D3" s="79"/>
      <c r="E3" s="79"/>
      <c r="F3" s="80"/>
    </row>
    <row r="4" spans="1:6" ht="21.75" customHeight="1" thickBot="1">
      <c r="A4" s="108"/>
      <c r="B4" s="106"/>
      <c r="C4" s="79"/>
      <c r="D4" s="79"/>
      <c r="E4" s="79"/>
      <c r="F4" s="80"/>
    </row>
    <row r="5" spans="1:6" ht="21.75" customHeight="1" thickBot="1">
      <c r="A5" s="108"/>
      <c r="B5" s="106"/>
      <c r="C5" s="79"/>
      <c r="D5" s="79"/>
      <c r="E5" s="79"/>
      <c r="F5" s="80"/>
    </row>
    <row r="6" spans="1:6" ht="21.75" customHeight="1" thickBot="1">
      <c r="A6" s="109"/>
      <c r="B6" s="107"/>
      <c r="C6" s="85"/>
      <c r="D6" s="85"/>
      <c r="E6" s="85"/>
      <c r="F6" s="78"/>
    </row>
    <row r="7" spans="1:6" ht="15" thickTop="1"/>
  </sheetData>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FFFF00"/>
  </sheetPr>
  <dimension ref="A1:I26"/>
  <sheetViews>
    <sheetView showGridLines="0" topLeftCell="A10" zoomScaleNormal="100" workbookViewId="0">
      <selection activeCell="H19" sqref="H19:I19"/>
    </sheetView>
  </sheetViews>
  <sheetFormatPr defaultColWidth="9.109375" defaultRowHeight="10.199999999999999"/>
  <cols>
    <col min="1" max="1" width="23" style="20" customWidth="1"/>
    <col min="2" max="2" width="8.33203125" style="20" customWidth="1"/>
    <col min="3" max="6" width="13.88671875" style="20" customWidth="1"/>
    <col min="7" max="7" width="23.33203125" style="20" customWidth="1"/>
    <col min="8" max="8" width="18.33203125" style="365" customWidth="1"/>
    <col min="9" max="9" width="18.33203125" style="364" customWidth="1"/>
    <col min="10" max="16384" width="9.109375" style="20"/>
  </cols>
  <sheetData>
    <row r="1" spans="1:9" ht="14.4">
      <c r="A1" s="99" t="s">
        <v>480</v>
      </c>
      <c r="H1" s="1674" t="s">
        <v>1058</v>
      </c>
      <c r="I1" s="1676"/>
    </row>
    <row r="2" spans="1:9" ht="10.8" thickBot="1">
      <c r="A2" s="20" t="s">
        <v>8</v>
      </c>
    </row>
    <row r="3" spans="1:9" ht="66.75" customHeight="1" thickTop="1" thickBot="1">
      <c r="A3" s="19" t="s">
        <v>131</v>
      </c>
      <c r="B3" s="19" t="s">
        <v>246</v>
      </c>
      <c r="C3" s="50" t="s">
        <v>477</v>
      </c>
      <c r="D3" s="19" t="s">
        <v>247</v>
      </c>
      <c r="E3" s="19" t="s">
        <v>248</v>
      </c>
      <c r="F3" s="19" t="s">
        <v>249</v>
      </c>
      <c r="H3" s="59" t="s">
        <v>248</v>
      </c>
      <c r="I3" s="59" t="s">
        <v>249</v>
      </c>
    </row>
    <row r="4" spans="1:9" ht="21.75" customHeight="1" thickTop="1" thickBot="1">
      <c r="A4" s="52" t="s">
        <v>250</v>
      </c>
      <c r="B4" s="87"/>
      <c r="C4" s="87"/>
      <c r="D4" s="87"/>
      <c r="E4" s="87"/>
      <c r="F4" s="83"/>
      <c r="H4" s="375">
        <f>SUM(E5:E7)-'BS old'!$D$134</f>
        <v>0</v>
      </c>
      <c r="I4" s="373">
        <f>SUM(F5:F7)-'BS old'!$E$134</f>
        <v>0</v>
      </c>
    </row>
    <row r="5" spans="1:9" ht="21.75" customHeight="1" thickTop="1" thickBot="1">
      <c r="A5" s="71"/>
      <c r="B5" s="110"/>
      <c r="C5" s="113"/>
      <c r="D5" s="117"/>
      <c r="E5" s="79"/>
      <c r="F5" s="80"/>
    </row>
    <row r="6" spans="1:9" ht="21.75" customHeight="1" thickBot="1">
      <c r="A6" s="71"/>
      <c r="B6" s="110"/>
      <c r="C6" s="113"/>
      <c r="D6" s="93"/>
      <c r="E6" s="79"/>
      <c r="F6" s="80"/>
    </row>
    <row r="7" spans="1:9" ht="21.75" customHeight="1" thickBot="1">
      <c r="A7" s="71"/>
      <c r="B7" s="110"/>
      <c r="C7" s="113"/>
      <c r="D7" s="93"/>
      <c r="E7" s="79"/>
      <c r="F7" s="80"/>
    </row>
    <row r="8" spans="1:9" ht="21.75" customHeight="1" thickBot="1">
      <c r="A8" s="100" t="s">
        <v>251</v>
      </c>
      <c r="B8" s="111"/>
      <c r="C8" s="114"/>
      <c r="D8" s="114"/>
      <c r="E8" s="114"/>
      <c r="F8" s="115"/>
      <c r="H8" s="375">
        <f>SUM(E9:E11)-'BS old'!$D$135</f>
        <v>0</v>
      </c>
      <c r="I8" s="373">
        <f>SUM(F9:F11)-'BS old'!$E$135</f>
        <v>0</v>
      </c>
    </row>
    <row r="9" spans="1:9" ht="21.75" customHeight="1" thickTop="1" thickBot="1">
      <c r="A9" s="71"/>
      <c r="B9" s="110"/>
      <c r="C9" s="113"/>
      <c r="D9" s="93"/>
      <c r="E9" s="79"/>
      <c r="F9" s="80"/>
    </row>
    <row r="10" spans="1:9" ht="21.75" customHeight="1" thickBot="1">
      <c r="A10" s="71"/>
      <c r="B10" s="110"/>
      <c r="C10" s="113"/>
      <c r="D10" s="93"/>
      <c r="E10" s="79"/>
      <c r="F10" s="80"/>
    </row>
    <row r="11" spans="1:9" ht="21.75" customHeight="1" thickBot="1">
      <c r="A11" s="72"/>
      <c r="B11" s="112"/>
      <c r="C11" s="116"/>
      <c r="D11" s="95"/>
      <c r="E11" s="85"/>
      <c r="F11" s="78"/>
    </row>
    <row r="12" spans="1:9" ht="10.8" thickTop="1">
      <c r="A12" s="99"/>
    </row>
    <row r="13" spans="1:9" ht="10.8" thickBot="1">
      <c r="A13" s="20" t="s">
        <v>15</v>
      </c>
    </row>
    <row r="14" spans="1:9" ht="66.75" customHeight="1" thickTop="1" thickBot="1">
      <c r="A14" s="19" t="s">
        <v>131</v>
      </c>
      <c r="B14" s="19" t="s">
        <v>246</v>
      </c>
      <c r="C14" s="50" t="s">
        <v>477</v>
      </c>
      <c r="D14" s="19" t="s">
        <v>247</v>
      </c>
      <c r="E14" s="19" t="s">
        <v>248</v>
      </c>
      <c r="F14" s="19" t="s">
        <v>249</v>
      </c>
    </row>
    <row r="15" spans="1:9" ht="21.75" customHeight="1" thickTop="1" thickBot="1">
      <c r="A15" s="52" t="s">
        <v>474</v>
      </c>
      <c r="B15" s="87"/>
      <c r="C15" s="87"/>
      <c r="D15" s="87"/>
      <c r="E15" s="87"/>
      <c r="F15" s="83"/>
      <c r="H15" s="376"/>
      <c r="I15" s="374"/>
    </row>
    <row r="16" spans="1:9" ht="21.75" customHeight="1" thickTop="1" thickBot="1">
      <c r="A16" s="71"/>
      <c r="B16" s="110"/>
      <c r="C16" s="113"/>
      <c r="D16" s="93"/>
      <c r="E16" s="79"/>
      <c r="F16" s="80"/>
    </row>
    <row r="17" spans="1:9" ht="21.75" customHeight="1" thickBot="1">
      <c r="A17" s="71"/>
      <c r="B17" s="110"/>
      <c r="C17" s="113"/>
      <c r="D17" s="93"/>
      <c r="E17" s="79"/>
      <c r="F17" s="80"/>
    </row>
    <row r="18" spans="1:9" ht="21.75" customHeight="1" thickBot="1">
      <c r="A18" s="71"/>
      <c r="B18" s="110"/>
      <c r="C18" s="113"/>
      <c r="D18" s="93"/>
      <c r="E18" s="79"/>
      <c r="F18" s="80"/>
    </row>
    <row r="19" spans="1:9" ht="21.75" customHeight="1" thickBot="1">
      <c r="A19" s="100" t="s">
        <v>475</v>
      </c>
      <c r="B19" s="111"/>
      <c r="C19" s="114"/>
      <c r="D19" s="114"/>
      <c r="E19" s="114"/>
      <c r="F19" s="115"/>
      <c r="H19" s="375">
        <f>SUM(E20:E22,E24:E25)-'BS old'!$D$132</f>
        <v>0</v>
      </c>
      <c r="I19" s="373">
        <f>SUM(F20:F22,F24:F25)-'BS old'!$E$132</f>
        <v>0</v>
      </c>
    </row>
    <row r="20" spans="1:9" ht="21.75" customHeight="1" thickTop="1" thickBot="1">
      <c r="A20" s="71"/>
      <c r="B20" s="110"/>
      <c r="C20" s="113"/>
      <c r="D20" s="93"/>
      <c r="E20" s="79"/>
      <c r="F20" s="80"/>
    </row>
    <row r="21" spans="1:9" ht="21.75" customHeight="1" thickBot="1">
      <c r="A21" s="71"/>
      <c r="B21" s="110"/>
      <c r="C21" s="113"/>
      <c r="D21" s="93"/>
      <c r="E21" s="79"/>
      <c r="F21" s="80"/>
    </row>
    <row r="22" spans="1:9" ht="21.75" customHeight="1" thickBot="1">
      <c r="A22" s="71"/>
      <c r="B22" s="110"/>
      <c r="C22" s="113"/>
      <c r="D22" s="93"/>
      <c r="E22" s="79"/>
      <c r="F22" s="80"/>
    </row>
    <row r="23" spans="1:9" ht="21.75" customHeight="1" thickBot="1">
      <c r="A23" s="100" t="s">
        <v>476</v>
      </c>
      <c r="B23" s="111"/>
      <c r="C23" s="114"/>
      <c r="D23" s="114"/>
      <c r="E23" s="114"/>
      <c r="F23" s="115"/>
    </row>
    <row r="24" spans="1:9" ht="21.75" customHeight="1" thickTop="1" thickBot="1">
      <c r="A24" s="71"/>
      <c r="B24" s="110"/>
      <c r="C24" s="113"/>
      <c r="D24" s="93"/>
      <c r="E24" s="79"/>
      <c r="F24" s="80"/>
    </row>
    <row r="25" spans="1:9" ht="21.75" customHeight="1" thickBot="1">
      <c r="A25" s="72"/>
      <c r="B25" s="112"/>
      <c r="C25" s="116"/>
      <c r="D25" s="95"/>
      <c r="E25" s="85"/>
      <c r="F25" s="78"/>
    </row>
    <row r="26" spans="1:9" ht="10.8" thickTop="1"/>
  </sheetData>
  <mergeCells count="1">
    <mergeCell ref="H1:I1"/>
  </mergeCells>
  <conditionalFormatting sqref="H1">
    <cfRule type="cellIs" priority="5" stopIfTrue="1" operator="greaterThan">
      <formula>0</formula>
    </cfRule>
  </conditionalFormatting>
  <conditionalFormatting sqref="H19:I19">
    <cfRule type="cellIs" dxfId="54" priority="3" operator="lessThan">
      <formula>0</formula>
    </cfRule>
    <cfRule type="cellIs" dxfId="53" priority="4" operator="greaterThan">
      <formula>0</formula>
    </cfRule>
  </conditionalFormatting>
  <conditionalFormatting sqref="H4:I8">
    <cfRule type="cellIs" dxfId="52" priority="1" operator="lessThan">
      <formula>0</formula>
    </cfRule>
    <cfRule type="cellIs" dxfId="51" priority="2" operator="greaterThan">
      <formula>0</formula>
    </cfRule>
  </conditionalFormatting>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C20"/>
  <sheetViews>
    <sheetView showGridLines="0" zoomScaleNormal="100" workbookViewId="0">
      <selection activeCell="A3" sqref="A3:A19"/>
    </sheetView>
  </sheetViews>
  <sheetFormatPr defaultRowHeight="14.4"/>
  <cols>
    <col min="1" max="1" width="27.6640625" customWidth="1"/>
    <col min="2" max="3" width="29.33203125" customWidth="1"/>
    <col min="4" max="4" width="14.109375" customWidth="1"/>
    <col min="5" max="5" width="14.44140625" customWidth="1"/>
    <col min="6" max="7" width="23.33203125" customWidth="1"/>
  </cols>
  <sheetData>
    <row r="1" spans="1:3" ht="15" thickBot="1">
      <c r="A1" s="1" t="s">
        <v>481</v>
      </c>
    </row>
    <row r="2" spans="1:3" ht="21.6" thickTop="1" thickBot="1">
      <c r="A2" s="84" t="s">
        <v>131</v>
      </c>
      <c r="B2" s="38" t="s">
        <v>2</v>
      </c>
      <c r="C2" s="38" t="s">
        <v>3</v>
      </c>
    </row>
    <row r="3" spans="1:3" ht="23.25" customHeight="1" thickTop="1" thickBot="1">
      <c r="A3" s="44" t="s">
        <v>220</v>
      </c>
      <c r="B3" s="79"/>
      <c r="C3" s="80"/>
    </row>
    <row r="4" spans="1:3" ht="23.25" customHeight="1" thickBot="1">
      <c r="A4" s="14" t="s">
        <v>221</v>
      </c>
      <c r="B4" s="79"/>
      <c r="C4" s="80"/>
    </row>
    <row r="5" spans="1:3" ht="23.25" customHeight="1" thickBot="1">
      <c r="A5" s="14" t="s">
        <v>222</v>
      </c>
      <c r="B5" s="79"/>
      <c r="C5" s="80"/>
    </row>
    <row r="6" spans="1:3" ht="23.25" customHeight="1" thickBot="1">
      <c r="A6" s="44" t="s">
        <v>223</v>
      </c>
      <c r="B6" s="79"/>
      <c r="C6" s="80"/>
    </row>
    <row r="7" spans="1:3" ht="23.25" customHeight="1" thickBot="1">
      <c r="A7" s="14" t="s">
        <v>221</v>
      </c>
      <c r="B7" s="79"/>
      <c r="C7" s="80"/>
    </row>
    <row r="8" spans="1:3" ht="23.25" customHeight="1" thickBot="1">
      <c r="A8" s="14" t="s">
        <v>222</v>
      </c>
      <c r="B8" s="79"/>
      <c r="C8" s="80"/>
    </row>
    <row r="9" spans="1:3" ht="23.25" customHeight="1" thickBot="1">
      <c r="A9" s="44" t="s">
        <v>224</v>
      </c>
      <c r="B9" s="79"/>
      <c r="C9" s="80"/>
    </row>
    <row r="10" spans="1:3" ht="23.25" customHeight="1" thickBot="1">
      <c r="A10" s="44" t="s">
        <v>225</v>
      </c>
      <c r="B10" s="79"/>
      <c r="C10" s="80"/>
    </row>
    <row r="11" spans="1:3" ht="23.25" customHeight="1" thickBot="1">
      <c r="A11" s="44" t="s">
        <v>226</v>
      </c>
      <c r="B11" s="113">
        <v>0.19</v>
      </c>
      <c r="C11" s="118">
        <v>0.19</v>
      </c>
    </row>
    <row r="12" spans="1:3" ht="23.25" customHeight="1" thickBot="1">
      <c r="A12" s="44" t="s">
        <v>227</v>
      </c>
      <c r="B12" s="79"/>
      <c r="C12" s="80"/>
    </row>
    <row r="13" spans="1:3" ht="23.25" customHeight="1" thickBot="1">
      <c r="A13" s="44" t="s">
        <v>228</v>
      </c>
      <c r="B13" s="79"/>
      <c r="C13" s="80"/>
    </row>
    <row r="14" spans="1:3" ht="23.25" customHeight="1" thickBot="1">
      <c r="A14" s="14" t="s">
        <v>229</v>
      </c>
      <c r="B14" s="79"/>
      <c r="C14" s="80"/>
    </row>
    <row r="15" spans="1:3" ht="23.25" customHeight="1" thickBot="1">
      <c r="A15" s="14" t="s">
        <v>230</v>
      </c>
      <c r="B15" s="79"/>
      <c r="C15" s="80"/>
    </row>
    <row r="16" spans="1:3" ht="23.25" customHeight="1" thickBot="1">
      <c r="A16" s="104" t="s">
        <v>231</v>
      </c>
      <c r="B16" s="79"/>
      <c r="C16" s="80"/>
    </row>
    <row r="17" spans="1:3" ht="23.25" customHeight="1" thickBot="1">
      <c r="A17" s="105" t="s">
        <v>232</v>
      </c>
      <c r="B17" s="79"/>
      <c r="C17" s="80"/>
    </row>
    <row r="18" spans="1:3" ht="23.25" customHeight="1" thickBot="1">
      <c r="A18" s="14" t="s">
        <v>233</v>
      </c>
      <c r="B18" s="79"/>
      <c r="C18" s="80"/>
    </row>
    <row r="19" spans="1:3" ht="23.25" customHeight="1" thickBot="1">
      <c r="A19" s="16" t="s">
        <v>230</v>
      </c>
      <c r="B19" s="85"/>
      <c r="C19" s="78"/>
    </row>
    <row r="20" spans="1:3" ht="15" thickTop="1"/>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C6"/>
  <sheetViews>
    <sheetView showGridLines="0" zoomScale="115" zoomScaleNormal="115" workbookViewId="0">
      <selection activeCell="B10" sqref="B10"/>
    </sheetView>
  </sheetViews>
  <sheetFormatPr defaultRowHeight="14.4"/>
  <cols>
    <col min="1" max="1" width="33.33203125" customWidth="1"/>
    <col min="2" max="3" width="26.109375" customWidth="1"/>
  </cols>
  <sheetData>
    <row r="1" spans="1:3" ht="15" thickBot="1">
      <c r="A1" s="1" t="s">
        <v>0</v>
      </c>
    </row>
    <row r="2" spans="1:3" ht="21.75" customHeight="1" thickTop="1" thickBot="1">
      <c r="A2" s="10" t="s">
        <v>1</v>
      </c>
      <c r="B2" s="11" t="s">
        <v>2</v>
      </c>
      <c r="C2" s="11" t="s">
        <v>3</v>
      </c>
    </row>
    <row r="3" spans="1:3" ht="22.5" customHeight="1" thickTop="1" thickBot="1">
      <c r="A3" s="12" t="s">
        <v>4</v>
      </c>
      <c r="B3" s="13"/>
      <c r="C3" s="13"/>
    </row>
    <row r="4" spans="1:3" ht="22.5" customHeight="1" thickBot="1">
      <c r="A4" s="14" t="s">
        <v>5</v>
      </c>
      <c r="B4" s="15"/>
      <c r="C4" s="15"/>
    </row>
    <row r="5" spans="1:3" ht="22.5" customHeight="1" thickBot="1">
      <c r="A5" s="16" t="s">
        <v>6</v>
      </c>
      <c r="B5" s="17"/>
      <c r="C5" s="17"/>
    </row>
    <row r="6" spans="1:3" ht="15" thickTop="1"/>
  </sheetData>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I17"/>
  <sheetViews>
    <sheetView showGridLines="0" zoomScaleNormal="100" workbookViewId="0">
      <selection activeCell="H2" sqref="H2:I13"/>
    </sheetView>
  </sheetViews>
  <sheetFormatPr defaultRowHeight="14.4"/>
  <cols>
    <col min="1" max="1" width="32.6640625" customWidth="1"/>
    <col min="2" max="3" width="26.88671875" customWidth="1"/>
    <col min="4" max="4" width="22.33203125" customWidth="1"/>
    <col min="5" max="5" width="26" style="343" customWidth="1"/>
    <col min="6" max="6" width="26" style="348" customWidth="1"/>
    <col min="7" max="7" width="5.109375" customWidth="1"/>
    <col min="8" max="8" width="22.5546875" style="379" customWidth="1"/>
    <col min="9" max="9" width="22.5546875" style="378" customWidth="1"/>
  </cols>
  <sheetData>
    <row r="1" spans="1:9" ht="15" thickBot="1">
      <c r="A1" s="377" t="s">
        <v>252</v>
      </c>
      <c r="E1" s="1680" t="s">
        <v>1056</v>
      </c>
      <c r="F1" s="1682"/>
      <c r="G1" s="353"/>
      <c r="H1" s="1693" t="s">
        <v>1058</v>
      </c>
      <c r="I1" s="1694"/>
    </row>
    <row r="2" spans="1:9" ht="23.25" customHeight="1" thickTop="1" thickBot="1">
      <c r="A2" s="84" t="s">
        <v>1</v>
      </c>
      <c r="B2" s="38" t="s">
        <v>2</v>
      </c>
      <c r="C2" s="38" t="s">
        <v>3</v>
      </c>
      <c r="E2" s="59" t="s">
        <v>2</v>
      </c>
      <c r="F2" s="59" t="s">
        <v>3</v>
      </c>
      <c r="H2" s="380" t="s">
        <v>2</v>
      </c>
      <c r="I2" s="380" t="s">
        <v>3</v>
      </c>
    </row>
    <row r="3" spans="1:9" ht="23.25" customHeight="1" thickTop="1" thickBot="1">
      <c r="A3" s="73" t="s">
        <v>253</v>
      </c>
      <c r="B3" s="85">
        <f>SUM(B4:B5)</f>
        <v>0</v>
      </c>
      <c r="C3" s="78">
        <f>SUM(C4:C5)</f>
        <v>0</v>
      </c>
      <c r="E3" s="346">
        <f>SUM(B4:B5)-B3</f>
        <v>0</v>
      </c>
      <c r="F3" s="349">
        <f>SUM(C4:C5)-C3</f>
        <v>0</v>
      </c>
      <c r="H3" s="657">
        <f>B3-'BS old'!$D$137</f>
        <v>0</v>
      </c>
      <c r="I3" s="658">
        <f>C3-'BS old'!$E$137</f>
        <v>0</v>
      </c>
    </row>
    <row r="4" spans="1:9" ht="23.25" customHeight="1" thickTop="1" thickBot="1">
      <c r="A4" s="14"/>
      <c r="B4" s="79"/>
      <c r="C4" s="80"/>
      <c r="H4" s="381"/>
      <c r="I4" s="382"/>
    </row>
    <row r="5" spans="1:9" ht="23.25" customHeight="1" thickBot="1">
      <c r="A5" s="16"/>
      <c r="B5" s="85"/>
      <c r="C5" s="78"/>
      <c r="H5" s="381"/>
      <c r="I5" s="382"/>
    </row>
    <row r="6" spans="1:9" ht="23.25" customHeight="1" thickTop="1" thickBot="1">
      <c r="A6" s="25" t="s">
        <v>254</v>
      </c>
      <c r="B6" s="85">
        <f>SUM(B7:B8)</f>
        <v>0</v>
      </c>
      <c r="C6" s="78">
        <f>SUM(C7:C8)</f>
        <v>0</v>
      </c>
      <c r="E6" s="346">
        <f>SUM(B7:B8)-B6</f>
        <v>0</v>
      </c>
      <c r="F6" s="349">
        <f>SUM(C7:C8)-C6</f>
        <v>0</v>
      </c>
      <c r="H6" s="657">
        <f>B6-'BS old'!$D$138</f>
        <v>0</v>
      </c>
      <c r="I6" s="658">
        <f>C6-'BS old'!$E$138</f>
        <v>0</v>
      </c>
    </row>
    <row r="7" spans="1:9" ht="23.25" customHeight="1" thickTop="1" thickBot="1">
      <c r="A7" s="14"/>
      <c r="B7" s="79"/>
      <c r="C7" s="80"/>
      <c r="H7" s="381"/>
      <c r="I7" s="382"/>
    </row>
    <row r="8" spans="1:9" ht="23.25" customHeight="1" thickBot="1">
      <c r="A8" s="16"/>
      <c r="B8" s="85"/>
      <c r="C8" s="78"/>
      <c r="H8" s="381"/>
      <c r="I8" s="382"/>
    </row>
    <row r="9" spans="1:9" ht="23.25" customHeight="1" thickTop="1" thickBot="1">
      <c r="A9" s="25" t="s">
        <v>482</v>
      </c>
      <c r="B9" s="85">
        <f>SUM(B10:B12)</f>
        <v>0</v>
      </c>
      <c r="C9" s="78">
        <f>SUM(C10:C12)</f>
        <v>0</v>
      </c>
      <c r="E9" s="346">
        <f>SUM(B10:B12)-B9</f>
        <v>0</v>
      </c>
      <c r="F9" s="349">
        <f>SUM(C10:C12)-C9</f>
        <v>0</v>
      </c>
      <c r="H9" s="657">
        <f>B9-'BS old'!$D$139</f>
        <v>0</v>
      </c>
      <c r="I9" s="658">
        <f>C9-'BS old'!$E$139</f>
        <v>0</v>
      </c>
    </row>
    <row r="10" spans="1:9" ht="23.25" customHeight="1" thickTop="1" thickBot="1">
      <c r="A10" s="14"/>
      <c r="B10" s="79"/>
      <c r="C10" s="80"/>
      <c r="H10" s="381"/>
      <c r="I10" s="382"/>
    </row>
    <row r="11" spans="1:9" ht="23.25" customHeight="1" thickBot="1">
      <c r="A11" s="14"/>
      <c r="B11" s="79"/>
      <c r="C11" s="80"/>
      <c r="H11" s="381"/>
      <c r="I11" s="382"/>
    </row>
    <row r="12" spans="1:9" ht="23.25" customHeight="1" thickBot="1">
      <c r="A12" s="16"/>
      <c r="B12" s="85"/>
      <c r="C12" s="78"/>
      <c r="H12" s="381"/>
      <c r="I12" s="382"/>
    </row>
    <row r="13" spans="1:9" ht="23.25" customHeight="1" thickTop="1" thickBot="1">
      <c r="A13" s="25" t="s">
        <v>483</v>
      </c>
      <c r="B13" s="85">
        <f>SUM(B14:B16)</f>
        <v>0</v>
      </c>
      <c r="C13" s="78">
        <f>SUM(C14:C16)</f>
        <v>0</v>
      </c>
      <c r="E13" s="346">
        <f>SUM(B14:B16)-B13</f>
        <v>0</v>
      </c>
      <c r="F13" s="349">
        <f>SUM(C14:C16)-C13</f>
        <v>0</v>
      </c>
      <c r="H13" s="657">
        <f>B13-'BS old'!$D$140</f>
        <v>0</v>
      </c>
      <c r="I13" s="658">
        <f>C13-'BS old'!$E$140</f>
        <v>0</v>
      </c>
    </row>
    <row r="14" spans="1:9" ht="23.25" customHeight="1" thickTop="1" thickBot="1">
      <c r="A14" s="14"/>
      <c r="B14" s="79"/>
      <c r="C14" s="80"/>
    </row>
    <row r="15" spans="1:9" ht="23.25" customHeight="1" thickBot="1">
      <c r="A15" s="119"/>
      <c r="B15" s="120"/>
      <c r="C15" s="121"/>
    </row>
    <row r="16" spans="1:9" ht="23.25" customHeight="1" thickBot="1">
      <c r="A16" s="16"/>
      <c r="B16" s="85"/>
      <c r="C16" s="78"/>
    </row>
    <row r="17" ht="15" thickTop="1"/>
  </sheetData>
  <mergeCells count="2">
    <mergeCell ref="E1:F1"/>
    <mergeCell ref="H1:I1"/>
  </mergeCells>
  <conditionalFormatting sqref="E3:F13">
    <cfRule type="cellIs" dxfId="50" priority="4" operator="lessThan">
      <formula>0</formula>
    </cfRule>
    <cfRule type="cellIs" dxfId="49" priority="5" operator="greaterThan">
      <formula>0</formula>
    </cfRule>
  </conditionalFormatting>
  <conditionalFormatting sqref="H3:I13">
    <cfRule type="cellIs" dxfId="48" priority="1" operator="lessThan">
      <formula>0</formula>
    </cfRule>
    <cfRule type="cellIs" dxfId="47" priority="2" operator="greaterThan">
      <formula>0</formula>
    </cfRule>
  </conditionalFormatting>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E15"/>
  <sheetViews>
    <sheetView showGridLines="0" zoomScaleNormal="100" workbookViewId="0">
      <selection activeCell="A11" sqref="A11"/>
    </sheetView>
  </sheetViews>
  <sheetFormatPr defaultRowHeight="14.4"/>
  <cols>
    <col min="1" max="1" width="27.5546875" customWidth="1"/>
    <col min="2" max="5" width="19.5546875" customWidth="1"/>
  </cols>
  <sheetData>
    <row r="1" spans="1:5">
      <c r="A1" s="1" t="s">
        <v>255</v>
      </c>
    </row>
    <row r="2" spans="1:5" ht="15" thickBot="1">
      <c r="A2" s="20" t="s">
        <v>8</v>
      </c>
      <c r="B2" s="20"/>
      <c r="C2" s="20"/>
      <c r="D2" s="20"/>
      <c r="E2" s="20"/>
    </row>
    <row r="3" spans="1:5" ht="15.6" thickTop="1" thickBot="1">
      <c r="A3" s="1685" t="s">
        <v>131</v>
      </c>
      <c r="B3" s="1664" t="s">
        <v>256</v>
      </c>
      <c r="C3" s="1670"/>
      <c r="D3" s="1662" t="s">
        <v>257</v>
      </c>
      <c r="E3" s="20"/>
    </row>
    <row r="4" spans="1:5" ht="15.6" thickTop="1" thickBot="1">
      <c r="A4" s="1687"/>
      <c r="B4" s="21" t="s">
        <v>258</v>
      </c>
      <c r="C4" s="69" t="s">
        <v>259</v>
      </c>
      <c r="D4" s="1663"/>
      <c r="E4" s="20"/>
    </row>
    <row r="5" spans="1:5" ht="18.75" customHeight="1" thickTop="1" thickBot="1">
      <c r="A5" s="25" t="s">
        <v>260</v>
      </c>
      <c r="B5" s="58"/>
      <c r="C5" s="58"/>
      <c r="D5" s="60"/>
      <c r="E5" s="20"/>
    </row>
    <row r="6" spans="1:5" ht="18.75" customHeight="1" thickTop="1" thickBot="1">
      <c r="A6" s="14"/>
      <c r="B6" s="79"/>
      <c r="C6" s="79"/>
      <c r="D6" s="80"/>
      <c r="E6" s="20"/>
    </row>
    <row r="7" spans="1:5" ht="18.75" customHeight="1" thickBot="1">
      <c r="A7" s="14"/>
      <c r="B7" s="79"/>
      <c r="C7" s="79"/>
      <c r="D7" s="80"/>
      <c r="E7" s="20"/>
    </row>
    <row r="8" spans="1:5" ht="18.75" customHeight="1" thickBot="1">
      <c r="A8" s="14"/>
      <c r="B8" s="79"/>
      <c r="C8" s="79"/>
      <c r="D8" s="80"/>
      <c r="E8" s="20"/>
    </row>
    <row r="9" spans="1:5" ht="18.75" customHeight="1" thickBot="1">
      <c r="A9" s="16"/>
      <c r="B9" s="85"/>
      <c r="C9" s="153"/>
      <c r="D9" s="78"/>
      <c r="E9" s="20"/>
    </row>
    <row r="10" spans="1:5" ht="18.75" customHeight="1" thickTop="1" thickBot="1">
      <c r="A10" s="25" t="s">
        <v>261</v>
      </c>
      <c r="B10" s="85"/>
      <c r="C10" s="154"/>
      <c r="D10" s="78"/>
      <c r="E10" s="20"/>
    </row>
    <row r="11" spans="1:5" ht="18.75" customHeight="1" thickTop="1" thickBot="1">
      <c r="A11" s="14"/>
      <c r="B11" s="79"/>
      <c r="C11" s="79"/>
      <c r="D11" s="80"/>
      <c r="E11" s="20"/>
    </row>
    <row r="12" spans="1:5" ht="18.75" customHeight="1" thickBot="1">
      <c r="A12" s="14"/>
      <c r="B12" s="79"/>
      <c r="C12" s="79"/>
      <c r="D12" s="80"/>
      <c r="E12" s="20"/>
    </row>
    <row r="13" spans="1:5" ht="18.75" customHeight="1" thickBot="1">
      <c r="A13" s="14"/>
      <c r="B13" s="79"/>
      <c r="C13" s="79"/>
      <c r="D13" s="80"/>
      <c r="E13" s="20"/>
    </row>
    <row r="14" spans="1:5" ht="18.75" customHeight="1" thickBot="1">
      <c r="A14" s="25"/>
      <c r="B14" s="85"/>
      <c r="C14" s="85"/>
      <c r="D14" s="78"/>
      <c r="E14" s="20"/>
    </row>
    <row r="15" spans="1:5" ht="15" thickTop="1">
      <c r="A15" s="20"/>
      <c r="B15" s="20"/>
      <c r="C15" s="20"/>
      <c r="D15" s="20"/>
      <c r="E15" s="20"/>
    </row>
  </sheetData>
  <mergeCells count="3">
    <mergeCell ref="A3:A4"/>
    <mergeCell ref="B3:C3"/>
    <mergeCell ref="D3:D4"/>
  </mergeCell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E17"/>
  <sheetViews>
    <sheetView showGridLines="0" zoomScaleNormal="100" workbookViewId="0">
      <selection activeCell="A13" sqref="A13"/>
    </sheetView>
  </sheetViews>
  <sheetFormatPr defaultRowHeight="14.4"/>
  <cols>
    <col min="1" max="1" width="18.5546875" customWidth="1"/>
    <col min="2" max="5" width="17" customWidth="1"/>
  </cols>
  <sheetData>
    <row r="1" spans="1:5">
      <c r="A1" s="1" t="s">
        <v>255</v>
      </c>
    </row>
    <row r="2" spans="1:5">
      <c r="A2" s="20"/>
      <c r="B2" s="20"/>
      <c r="C2" s="20"/>
      <c r="D2" s="20"/>
      <c r="E2" s="20"/>
    </row>
    <row r="3" spans="1:5" ht="15" thickBot="1">
      <c r="A3" s="20" t="s">
        <v>15</v>
      </c>
      <c r="B3" s="20"/>
      <c r="C3" s="20"/>
      <c r="D3" s="20"/>
      <c r="E3" s="20"/>
    </row>
    <row r="4" spans="1:5" ht="28.5" customHeight="1" thickTop="1" thickBot="1">
      <c r="A4" s="1685" t="s">
        <v>131</v>
      </c>
      <c r="B4" s="1664" t="s">
        <v>2</v>
      </c>
      <c r="C4" s="1665"/>
      <c r="D4" s="1664" t="s">
        <v>3</v>
      </c>
      <c r="E4" s="1665"/>
    </row>
    <row r="5" spans="1:5" ht="17.25" customHeight="1" thickTop="1" thickBot="1">
      <c r="A5" s="1686"/>
      <c r="B5" s="1664" t="s">
        <v>262</v>
      </c>
      <c r="C5" s="1665"/>
      <c r="D5" s="1664" t="s">
        <v>262</v>
      </c>
      <c r="E5" s="1665"/>
    </row>
    <row r="6" spans="1:5" ht="21.6" thickTop="1" thickBot="1">
      <c r="A6" s="1687"/>
      <c r="B6" s="21" t="s">
        <v>263</v>
      </c>
      <c r="C6" s="21" t="s">
        <v>264</v>
      </c>
      <c r="D6" s="21" t="s">
        <v>263</v>
      </c>
      <c r="E6" s="21" t="s">
        <v>264</v>
      </c>
    </row>
    <row r="7" spans="1:5" ht="21.6" thickTop="1" thickBot="1">
      <c r="A7" s="25" t="s">
        <v>260</v>
      </c>
      <c r="B7" s="58"/>
      <c r="C7" s="58"/>
      <c r="D7" s="60"/>
      <c r="E7" s="60"/>
    </row>
    <row r="8" spans="1:5" ht="18.75" customHeight="1" thickTop="1" thickBot="1">
      <c r="A8" s="14"/>
      <c r="B8" s="79"/>
      <c r="C8" s="79"/>
      <c r="D8" s="80"/>
      <c r="E8" s="80"/>
    </row>
    <row r="9" spans="1:5" ht="18.75" customHeight="1" thickBot="1">
      <c r="A9" s="14"/>
      <c r="B9" s="79"/>
      <c r="C9" s="79"/>
      <c r="D9" s="80"/>
      <c r="E9" s="80"/>
    </row>
    <row r="10" spans="1:5" ht="18.75" customHeight="1" thickBot="1">
      <c r="A10" s="14"/>
      <c r="B10" s="79"/>
      <c r="C10" s="79"/>
      <c r="D10" s="80"/>
      <c r="E10" s="80"/>
    </row>
    <row r="11" spans="1:5" ht="18.75" customHeight="1" thickBot="1">
      <c r="A11" s="16"/>
      <c r="B11" s="85"/>
      <c r="C11" s="153"/>
      <c r="D11" s="78"/>
      <c r="E11" s="78"/>
    </row>
    <row r="12" spans="1:5" ht="21.6" thickTop="1" thickBot="1">
      <c r="A12" s="25" t="s">
        <v>261</v>
      </c>
      <c r="B12" s="85"/>
      <c r="C12" s="154"/>
      <c r="D12" s="78"/>
      <c r="E12" s="78"/>
    </row>
    <row r="13" spans="1:5" ht="18.75" customHeight="1" thickTop="1" thickBot="1">
      <c r="A13" s="14"/>
      <c r="B13" s="79"/>
      <c r="C13" s="79"/>
      <c r="D13" s="80"/>
      <c r="E13" s="80"/>
    </row>
    <row r="14" spans="1:5" ht="18.75" customHeight="1" thickBot="1">
      <c r="A14" s="14"/>
      <c r="B14" s="79"/>
      <c r="C14" s="79"/>
      <c r="D14" s="80"/>
      <c r="E14" s="80"/>
    </row>
    <row r="15" spans="1:5" ht="18.75" customHeight="1" thickBot="1">
      <c r="A15" s="14"/>
      <c r="B15" s="79"/>
      <c r="C15" s="79"/>
      <c r="D15" s="80"/>
      <c r="E15" s="80"/>
    </row>
    <row r="16" spans="1:5" ht="18.75" customHeight="1" thickBot="1">
      <c r="A16" s="25"/>
      <c r="B16" s="85"/>
      <c r="C16" s="85"/>
      <c r="D16" s="78"/>
      <c r="E16" s="78"/>
    </row>
    <row r="17" spans="1:5" ht="15" thickTop="1">
      <c r="A17" s="20"/>
      <c r="B17" s="20"/>
      <c r="C17" s="20"/>
      <c r="D17" s="20"/>
      <c r="E17" s="20"/>
    </row>
  </sheetData>
  <mergeCells count="5">
    <mergeCell ref="A4:A6"/>
    <mergeCell ref="B4:C4"/>
    <mergeCell ref="D4:E4"/>
    <mergeCell ref="B5:C5"/>
    <mergeCell ref="D5:E5"/>
  </mergeCell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C9"/>
  <sheetViews>
    <sheetView showGridLines="0" zoomScaleNormal="100" workbookViewId="0">
      <selection activeCell="B2" sqref="B2:C2"/>
    </sheetView>
  </sheetViews>
  <sheetFormatPr defaultRowHeight="14.4"/>
  <cols>
    <col min="1" max="1" width="31.6640625" customWidth="1"/>
    <col min="2" max="3" width="27.33203125" customWidth="1"/>
    <col min="4" max="4" width="21.88671875" customWidth="1"/>
    <col min="5" max="5" width="19.5546875" customWidth="1"/>
  </cols>
  <sheetData>
    <row r="1" spans="1:3" ht="15" thickBot="1">
      <c r="A1" s="1" t="s">
        <v>265</v>
      </c>
    </row>
    <row r="2" spans="1:3" ht="15.6" thickTop="1" thickBot="1">
      <c r="A2" s="1685" t="s">
        <v>266</v>
      </c>
      <c r="B2" s="1664" t="s">
        <v>267</v>
      </c>
      <c r="C2" s="1665"/>
    </row>
    <row r="3" spans="1:3" ht="21.6" thickTop="1" thickBot="1">
      <c r="A3" s="1687"/>
      <c r="B3" s="70" t="s">
        <v>2</v>
      </c>
      <c r="C3" s="70" t="s">
        <v>3</v>
      </c>
    </row>
    <row r="4" spans="1:3" ht="20.25" customHeight="1" thickTop="1" thickBot="1">
      <c r="A4" s="14" t="s">
        <v>268</v>
      </c>
      <c r="B4" s="79"/>
      <c r="C4" s="80"/>
    </row>
    <row r="5" spans="1:3" ht="20.25" customHeight="1" thickBot="1">
      <c r="A5" s="14" t="s">
        <v>269</v>
      </c>
      <c r="B5" s="79"/>
      <c r="C5" s="80"/>
    </row>
    <row r="6" spans="1:3" ht="20.25" customHeight="1" thickBot="1">
      <c r="A6" s="14" t="s">
        <v>270</v>
      </c>
      <c r="B6" s="79"/>
      <c r="C6" s="80"/>
    </row>
    <row r="7" spans="1:3" ht="20.25" customHeight="1" thickBot="1">
      <c r="A7" s="14" t="s">
        <v>271</v>
      </c>
      <c r="B7" s="79"/>
      <c r="C7" s="80"/>
    </row>
    <row r="8" spans="1:3" ht="20.25" customHeight="1" thickBot="1">
      <c r="A8" s="25" t="s">
        <v>14</v>
      </c>
      <c r="B8" s="85">
        <f>SUM(B4:B7)</f>
        <v>0</v>
      </c>
      <c r="C8" s="78">
        <f>SUM(C4:C7)</f>
        <v>0</v>
      </c>
    </row>
    <row r="9" spans="1:3" ht="15" thickTop="1">
      <c r="A9" s="1"/>
    </row>
  </sheetData>
  <mergeCells count="2">
    <mergeCell ref="B2:C2"/>
    <mergeCell ref="A2:A3"/>
  </mergeCell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O8"/>
  <sheetViews>
    <sheetView showGridLines="0" zoomScaleNormal="100" workbookViewId="0">
      <selection activeCell="H11" sqref="H11"/>
    </sheetView>
  </sheetViews>
  <sheetFormatPr defaultRowHeight="14.4"/>
  <cols>
    <col min="1" max="1" width="18.88671875" customWidth="1"/>
    <col min="2" max="7" width="11.33203125" customWidth="1"/>
    <col min="10" max="10" width="9.109375" style="343"/>
    <col min="11" max="14" width="9.109375" style="344"/>
    <col min="15" max="15" width="9.109375" style="348"/>
  </cols>
  <sheetData>
    <row r="1" spans="1:15" ht="15" thickBot="1">
      <c r="A1" s="1" t="s">
        <v>272</v>
      </c>
      <c r="J1" s="1680" t="s">
        <v>1056</v>
      </c>
      <c r="K1" s="1681"/>
      <c r="L1" s="1681"/>
      <c r="M1" s="1681"/>
      <c r="N1" s="1681"/>
      <c r="O1" s="1682"/>
    </row>
    <row r="2" spans="1:15" ht="24.75" customHeight="1" thickTop="1" thickBot="1">
      <c r="A2" s="1685" t="s">
        <v>1</v>
      </c>
      <c r="B2" s="1671" t="s">
        <v>2</v>
      </c>
      <c r="C2" s="1672"/>
      <c r="D2" s="1673"/>
      <c r="E2" s="1664" t="s">
        <v>3</v>
      </c>
      <c r="F2" s="1670"/>
      <c r="G2" s="1665"/>
      <c r="J2" s="1671" t="s">
        <v>2</v>
      </c>
      <c r="K2" s="1672"/>
      <c r="L2" s="1673"/>
      <c r="M2" s="1664" t="s">
        <v>492</v>
      </c>
      <c r="N2" s="1670"/>
      <c r="O2" s="1665"/>
    </row>
    <row r="3" spans="1:15" ht="16.5" customHeight="1" thickTop="1" thickBot="1">
      <c r="A3" s="1686"/>
      <c r="B3" s="1671" t="s">
        <v>184</v>
      </c>
      <c r="C3" s="1672"/>
      <c r="D3" s="1673"/>
      <c r="E3" s="1671" t="s">
        <v>184</v>
      </c>
      <c r="F3" s="1672"/>
      <c r="G3" s="1673"/>
      <c r="J3" s="1671" t="s">
        <v>184</v>
      </c>
      <c r="K3" s="1672"/>
      <c r="L3" s="1673"/>
      <c r="M3" s="1671" t="s">
        <v>184</v>
      </c>
      <c r="N3" s="1672"/>
      <c r="O3" s="1673"/>
    </row>
    <row r="4" spans="1:15" s="4" customFormat="1" ht="45" customHeight="1" thickTop="1" thickBot="1">
      <c r="A4" s="1687"/>
      <c r="B4" s="21" t="s">
        <v>185</v>
      </c>
      <c r="C4" s="21" t="s">
        <v>186</v>
      </c>
      <c r="D4" s="21" t="s">
        <v>187</v>
      </c>
      <c r="E4" s="21" t="s">
        <v>185</v>
      </c>
      <c r="F4" s="21" t="s">
        <v>186</v>
      </c>
      <c r="G4" s="21" t="s">
        <v>187</v>
      </c>
      <c r="J4" s="59" t="s">
        <v>185</v>
      </c>
      <c r="K4" s="21" t="s">
        <v>186</v>
      </c>
      <c r="L4" s="21" t="s">
        <v>187</v>
      </c>
      <c r="M4" s="21" t="s">
        <v>185</v>
      </c>
      <c r="N4" s="21" t="s">
        <v>186</v>
      </c>
      <c r="O4" s="21" t="s">
        <v>187</v>
      </c>
    </row>
    <row r="5" spans="1:15" ht="18.75" customHeight="1" thickTop="1" thickBot="1">
      <c r="A5" s="74" t="s">
        <v>188</v>
      </c>
      <c r="B5" s="144"/>
      <c r="C5" s="144"/>
      <c r="D5" s="144"/>
      <c r="E5" s="144"/>
      <c r="F5" s="144"/>
      <c r="G5" s="77"/>
    </row>
    <row r="6" spans="1:15" ht="18.75" customHeight="1" thickBot="1">
      <c r="A6" s="71" t="s">
        <v>273</v>
      </c>
      <c r="B6" s="79"/>
      <c r="C6" s="79"/>
      <c r="D6" s="79"/>
      <c r="E6" s="79"/>
      <c r="F6" s="79"/>
      <c r="G6" s="80"/>
    </row>
    <row r="7" spans="1:15" ht="18.75" customHeight="1" thickBot="1">
      <c r="A7" s="72" t="s">
        <v>14</v>
      </c>
      <c r="B7" s="85">
        <f t="shared" ref="B7:G7" si="0">B5+B6</f>
        <v>0</v>
      </c>
      <c r="C7" s="85">
        <f t="shared" si="0"/>
        <v>0</v>
      </c>
      <c r="D7" s="85">
        <f t="shared" si="0"/>
        <v>0</v>
      </c>
      <c r="E7" s="85">
        <f t="shared" si="0"/>
        <v>0</v>
      </c>
      <c r="F7" s="85">
        <f t="shared" si="0"/>
        <v>0</v>
      </c>
      <c r="G7" s="78">
        <f t="shared" si="0"/>
        <v>0</v>
      </c>
      <c r="J7" s="346">
        <f t="shared" ref="J7:O7" si="1">SUM(B5:B6)-B7</f>
        <v>0</v>
      </c>
      <c r="K7" s="345">
        <f t="shared" si="1"/>
        <v>0</v>
      </c>
      <c r="L7" s="345">
        <f t="shared" si="1"/>
        <v>0</v>
      </c>
      <c r="M7" s="345">
        <f t="shared" si="1"/>
        <v>0</v>
      </c>
      <c r="N7" s="345">
        <f t="shared" si="1"/>
        <v>0</v>
      </c>
      <c r="O7" s="349">
        <f t="shared" si="1"/>
        <v>0</v>
      </c>
    </row>
    <row r="8" spans="1:15" ht="15" thickTop="1"/>
  </sheetData>
  <mergeCells count="10">
    <mergeCell ref="J1:O1"/>
    <mergeCell ref="J2:L2"/>
    <mergeCell ref="M2:O2"/>
    <mergeCell ref="J3:L3"/>
    <mergeCell ref="M3:O3"/>
    <mergeCell ref="B2:D2"/>
    <mergeCell ref="E2:G2"/>
    <mergeCell ref="B3:D3"/>
    <mergeCell ref="E3:G3"/>
    <mergeCell ref="A2:A4"/>
  </mergeCells>
  <conditionalFormatting sqref="J5:O7">
    <cfRule type="cellIs" dxfId="46" priority="3" operator="lessThan">
      <formula>0</formula>
    </cfRule>
    <cfRule type="cellIs" dxfId="45" priority="4" operator="greaterThan">
      <formula>0</formula>
    </cfRule>
  </conditionalFormatting>
  <conditionalFormatting sqref="J7:O7">
    <cfRule type="cellIs" dxfId="44" priority="1" operator="lessThan">
      <formula>0</formula>
    </cfRule>
    <cfRule type="cellIs" dxfId="43" priority="2" operator="greaterThan">
      <formula>0</formula>
    </cfRule>
  </conditionalFormatting>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C12"/>
  <sheetViews>
    <sheetView showGridLines="0" zoomScaleNormal="100" workbookViewId="0">
      <selection activeCell="B14" sqref="B14"/>
    </sheetView>
  </sheetViews>
  <sheetFormatPr defaultRowHeight="14.4"/>
  <cols>
    <col min="1" max="3" width="28.88671875" customWidth="1"/>
    <col min="4" max="4" width="17.44140625" customWidth="1"/>
    <col min="5" max="5" width="19.5546875" customWidth="1"/>
    <col min="6" max="6" width="19.33203125" customWidth="1"/>
    <col min="7" max="7" width="13" customWidth="1"/>
  </cols>
  <sheetData>
    <row r="1" spans="1:3" ht="15" thickBot="1">
      <c r="A1" s="1" t="s">
        <v>338</v>
      </c>
    </row>
    <row r="2" spans="1:3" ht="33" customHeight="1" thickTop="1" thickBot="1">
      <c r="A2" s="84" t="s">
        <v>131</v>
      </c>
      <c r="B2" s="70" t="s">
        <v>2</v>
      </c>
      <c r="C2" s="70" t="s">
        <v>3</v>
      </c>
    </row>
    <row r="3" spans="1:3" ht="18.75" customHeight="1" thickTop="1" thickBot="1">
      <c r="A3" s="155" t="s">
        <v>339</v>
      </c>
      <c r="B3" s="80"/>
      <c r="C3" s="80"/>
    </row>
    <row r="4" spans="1:3" ht="18.75" customHeight="1" thickBot="1">
      <c r="A4" s="156" t="s">
        <v>340</v>
      </c>
      <c r="B4" s="80"/>
      <c r="C4" s="80"/>
    </row>
    <row r="5" spans="1:3" ht="18.75" customHeight="1" thickBot="1">
      <c r="A5" s="71" t="s">
        <v>341</v>
      </c>
      <c r="B5" s="80"/>
      <c r="C5" s="80"/>
    </row>
    <row r="6" spans="1:3" ht="18.75" customHeight="1" thickBot="1">
      <c r="A6" s="155" t="s">
        <v>342</v>
      </c>
      <c r="B6" s="80"/>
      <c r="C6" s="80"/>
    </row>
    <row r="7" spans="1:3" ht="18.75" customHeight="1" thickBot="1">
      <c r="A7" s="157" t="s">
        <v>343</v>
      </c>
      <c r="B7" s="80"/>
      <c r="C7" s="80"/>
    </row>
    <row r="8" spans="1:3" ht="18.75" customHeight="1" thickBot="1">
      <c r="A8" s="129" t="s">
        <v>344</v>
      </c>
      <c r="B8" s="80"/>
      <c r="C8" s="80"/>
    </row>
    <row r="9" spans="1:3" ht="18.75" customHeight="1" thickBot="1">
      <c r="A9" s="156" t="s">
        <v>345</v>
      </c>
      <c r="B9" s="80"/>
      <c r="C9" s="80"/>
    </row>
    <row r="10" spans="1:3" ht="18.75" customHeight="1" thickBot="1">
      <c r="A10" s="155" t="s">
        <v>346</v>
      </c>
      <c r="B10" s="126"/>
      <c r="C10" s="126"/>
    </row>
    <row r="11" spans="1:3" ht="18.75" customHeight="1" thickBot="1">
      <c r="A11" s="158" t="s">
        <v>347</v>
      </c>
      <c r="B11" s="127"/>
      <c r="C11" s="127"/>
    </row>
    <row r="12" spans="1:3" ht="15" thickTop="1">
      <c r="A12" s="1"/>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D20"/>
  <sheetViews>
    <sheetView showGridLines="0" zoomScaleNormal="100" workbookViewId="0">
      <selection activeCell="A5" sqref="A5:A10"/>
    </sheetView>
  </sheetViews>
  <sheetFormatPr defaultRowHeight="14.4"/>
  <cols>
    <col min="1" max="1" width="27.33203125" customWidth="1"/>
    <col min="2" max="3" width="29.5546875" customWidth="1"/>
    <col min="4" max="4" width="17.44140625" customWidth="1"/>
    <col min="5" max="5" width="19.5546875" customWidth="1"/>
    <col min="6" max="6" width="19.33203125" customWidth="1"/>
    <col min="7" max="7" width="13" customWidth="1"/>
  </cols>
  <sheetData>
    <row r="1" spans="1:4">
      <c r="A1" s="1" t="s">
        <v>348</v>
      </c>
    </row>
    <row r="2" spans="1:4" ht="15" thickBot="1">
      <c r="A2" s="49" t="s">
        <v>8</v>
      </c>
      <c r="B2" s="20"/>
      <c r="C2" s="20"/>
      <c r="D2" s="20"/>
    </row>
    <row r="3" spans="1:4" ht="15.6" thickTop="1" thickBot="1">
      <c r="A3" s="1685" t="s">
        <v>349</v>
      </c>
      <c r="B3" s="1664" t="s">
        <v>350</v>
      </c>
      <c r="C3" s="1665"/>
      <c r="D3" s="20"/>
    </row>
    <row r="4" spans="1:4" ht="15.6" thickTop="1" thickBot="1">
      <c r="A4" s="1687"/>
      <c r="B4" s="21" t="s">
        <v>351</v>
      </c>
      <c r="C4" s="159" t="s">
        <v>352</v>
      </c>
      <c r="D4" s="20"/>
    </row>
    <row r="5" spans="1:4" ht="20.25" customHeight="1" thickTop="1" thickBot="1">
      <c r="A5" s="14" t="s">
        <v>353</v>
      </c>
      <c r="B5" s="80"/>
      <c r="C5" s="80"/>
      <c r="D5" s="20"/>
    </row>
    <row r="6" spans="1:4" ht="20.25" customHeight="1" thickBot="1">
      <c r="A6" s="14" t="s">
        <v>354</v>
      </c>
      <c r="B6" s="80"/>
      <c r="C6" s="80"/>
      <c r="D6" s="20"/>
    </row>
    <row r="7" spans="1:4" ht="20.25" customHeight="1" thickBot="1">
      <c r="A7" s="14" t="s">
        <v>355</v>
      </c>
      <c r="B7" s="80"/>
      <c r="C7" s="80"/>
      <c r="D7" s="20"/>
    </row>
    <row r="8" spans="1:4" ht="20.25" customHeight="1" thickBot="1">
      <c r="A8" s="14" t="s">
        <v>356</v>
      </c>
      <c r="B8" s="80"/>
      <c r="C8" s="80"/>
      <c r="D8" s="20"/>
    </row>
    <row r="9" spans="1:4" ht="20.25" customHeight="1" thickBot="1">
      <c r="A9" s="14" t="s">
        <v>357</v>
      </c>
      <c r="B9" s="80"/>
      <c r="C9" s="80"/>
      <c r="D9" s="20"/>
    </row>
    <row r="10" spans="1:4" ht="20.25" customHeight="1" thickBot="1">
      <c r="A10" s="16" t="s">
        <v>358</v>
      </c>
      <c r="B10" s="78"/>
      <c r="C10" s="78"/>
      <c r="D10" s="20"/>
    </row>
    <row r="11" spans="1:4" ht="15.6" thickTop="1" thickBot="1">
      <c r="A11" s="160" t="s">
        <v>15</v>
      </c>
      <c r="B11" s="20"/>
      <c r="C11" s="20"/>
      <c r="D11" s="20"/>
    </row>
    <row r="12" spans="1:4" ht="15.6" thickTop="1" thickBot="1">
      <c r="A12" s="1662" t="s">
        <v>349</v>
      </c>
      <c r="B12" s="1664" t="s">
        <v>359</v>
      </c>
      <c r="C12" s="1665"/>
      <c r="D12" s="20"/>
    </row>
    <row r="13" spans="1:4" ht="15.6" thickTop="1" thickBot="1">
      <c r="A13" s="1663"/>
      <c r="B13" s="21" t="s">
        <v>351</v>
      </c>
      <c r="C13" s="159" t="s">
        <v>352</v>
      </c>
      <c r="D13" s="20"/>
    </row>
    <row r="14" spans="1:4" ht="20.25" customHeight="1" thickTop="1" thickBot="1">
      <c r="A14" s="14" t="s">
        <v>353</v>
      </c>
      <c r="B14" s="80"/>
      <c r="C14" s="80"/>
      <c r="D14" s="20"/>
    </row>
    <row r="15" spans="1:4" ht="20.25" customHeight="1" thickBot="1">
      <c r="A15" s="14" t="s">
        <v>354</v>
      </c>
      <c r="B15" s="80"/>
      <c r="C15" s="80"/>
      <c r="D15" s="20"/>
    </row>
    <row r="16" spans="1:4" ht="20.25" customHeight="1" thickBot="1">
      <c r="A16" s="14" t="s">
        <v>355</v>
      </c>
      <c r="B16" s="80"/>
      <c r="C16" s="80"/>
      <c r="D16" s="20"/>
    </row>
    <row r="17" spans="1:4" ht="20.25" customHeight="1" thickBot="1">
      <c r="A17" s="14" t="s">
        <v>356</v>
      </c>
      <c r="B17" s="80"/>
      <c r="C17" s="80"/>
      <c r="D17" s="20"/>
    </row>
    <row r="18" spans="1:4" ht="20.25" customHeight="1" thickBot="1">
      <c r="A18" s="14" t="s">
        <v>357</v>
      </c>
      <c r="B18" s="80"/>
      <c r="C18" s="80"/>
      <c r="D18" s="20"/>
    </row>
    <row r="19" spans="1:4" ht="20.25" customHeight="1" thickBot="1">
      <c r="A19" s="142" t="s">
        <v>358</v>
      </c>
      <c r="B19" s="78"/>
      <c r="C19" s="78"/>
      <c r="D19" s="20"/>
    </row>
    <row r="20" spans="1:4" ht="15" thickTop="1">
      <c r="A20" s="20"/>
      <c r="B20" s="20"/>
      <c r="C20" s="20"/>
      <c r="D20" s="20"/>
    </row>
  </sheetData>
  <mergeCells count="4">
    <mergeCell ref="A3:A4"/>
    <mergeCell ref="B3:C3"/>
    <mergeCell ref="A12:A13"/>
    <mergeCell ref="B12:C12"/>
  </mergeCell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C11"/>
  <sheetViews>
    <sheetView showGridLines="0" zoomScaleNormal="100" workbookViewId="0">
      <selection activeCell="A2" sqref="A2:A10"/>
    </sheetView>
  </sheetViews>
  <sheetFormatPr defaultRowHeight="14.4"/>
  <cols>
    <col min="1" max="1" width="27.33203125" customWidth="1"/>
    <col min="2" max="3" width="29.5546875" customWidth="1"/>
    <col min="4" max="4" width="17.44140625" customWidth="1"/>
    <col min="5" max="5" width="19.5546875" customWidth="1"/>
    <col min="6" max="6" width="19.33203125" customWidth="1"/>
    <col min="7" max="7" width="13" customWidth="1"/>
  </cols>
  <sheetData>
    <row r="1" spans="1:3" ht="15" thickBot="1">
      <c r="A1" s="1" t="s">
        <v>360</v>
      </c>
    </row>
    <row r="2" spans="1:3" ht="21.6" thickTop="1" thickBot="1">
      <c r="A2" s="84" t="s">
        <v>361</v>
      </c>
      <c r="B2" s="70" t="s">
        <v>362</v>
      </c>
      <c r="C2" s="70" t="s">
        <v>363</v>
      </c>
    </row>
    <row r="3" spans="1:3" ht="20.25" customHeight="1" thickTop="1" thickBot="1">
      <c r="A3" s="122" t="s">
        <v>364</v>
      </c>
      <c r="B3" s="80"/>
      <c r="C3" s="80"/>
    </row>
    <row r="4" spans="1:3" ht="20.25" customHeight="1" thickBot="1">
      <c r="A4" s="129" t="s">
        <v>365</v>
      </c>
      <c r="B4" s="80"/>
      <c r="C4" s="80"/>
    </row>
    <row r="5" spans="1:3" ht="20.25" customHeight="1" thickBot="1">
      <c r="A5" s="129" t="s">
        <v>366</v>
      </c>
      <c r="B5" s="80"/>
      <c r="C5" s="80"/>
    </row>
    <row r="6" spans="1:3" ht="20.25" customHeight="1" thickBot="1">
      <c r="A6" s="129" t="s">
        <v>367</v>
      </c>
      <c r="B6" s="80"/>
      <c r="C6" s="80"/>
    </row>
    <row r="7" spans="1:3" ht="21" customHeight="1" thickBot="1">
      <c r="A7" s="129" t="s">
        <v>493</v>
      </c>
      <c r="B7" s="80"/>
      <c r="C7" s="80"/>
    </row>
    <row r="8" spans="1:3" ht="20.25" customHeight="1" thickBot="1">
      <c r="A8" s="119" t="s">
        <v>368</v>
      </c>
      <c r="B8" s="80"/>
      <c r="C8" s="80"/>
    </row>
    <row r="9" spans="1:3" ht="20.25" customHeight="1" thickBot="1">
      <c r="A9" s="122" t="s">
        <v>369</v>
      </c>
      <c r="B9" s="80"/>
      <c r="C9" s="126"/>
    </row>
    <row r="10" spans="1:3" ht="20.25" customHeight="1" thickBot="1">
      <c r="A10" s="130" t="s">
        <v>370</v>
      </c>
      <c r="B10" s="78"/>
      <c r="C10" s="127"/>
    </row>
    <row r="11" spans="1:3" ht="15" thickTop="1"/>
  </sheetData>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G9"/>
  <sheetViews>
    <sheetView showGridLines="0" zoomScaleNormal="100" workbookViewId="0">
      <selection activeCell="D14" sqref="D14"/>
    </sheetView>
  </sheetViews>
  <sheetFormatPr defaultRowHeight="14.4"/>
  <cols>
    <col min="1" max="1" width="16.6640625" customWidth="1"/>
    <col min="2" max="7" width="11.5546875" customWidth="1"/>
  </cols>
  <sheetData>
    <row r="1" spans="1:7" ht="15" thickBot="1">
      <c r="A1" s="1" t="s">
        <v>274</v>
      </c>
    </row>
    <row r="2" spans="1:7" ht="44.25" customHeight="1" thickTop="1" thickBot="1">
      <c r="A2" s="1685" t="s">
        <v>275</v>
      </c>
      <c r="B2" s="1664" t="s">
        <v>276</v>
      </c>
      <c r="C2" s="1665"/>
      <c r="D2" s="1664" t="s">
        <v>277</v>
      </c>
      <c r="E2" s="1665"/>
      <c r="F2" s="1664" t="s">
        <v>278</v>
      </c>
      <c r="G2" s="1665"/>
    </row>
    <row r="3" spans="1:7" s="344" customFormat="1" ht="42" thickTop="1" thickBot="1">
      <c r="A3" s="1687"/>
      <c r="B3" s="59" t="s">
        <v>2</v>
      </c>
      <c r="C3" s="177" t="s">
        <v>484</v>
      </c>
      <c r="D3" s="177" t="s">
        <v>2</v>
      </c>
      <c r="E3" s="177" t="s">
        <v>484</v>
      </c>
      <c r="F3" s="177" t="s">
        <v>2</v>
      </c>
      <c r="G3" s="177" t="s">
        <v>484</v>
      </c>
    </row>
    <row r="4" spans="1:7" ht="18.75" customHeight="1" thickTop="1" thickBot="1">
      <c r="A4" s="108"/>
      <c r="B4" s="80"/>
      <c r="C4" s="80"/>
      <c r="D4" s="80"/>
      <c r="E4" s="80"/>
      <c r="F4" s="80"/>
      <c r="G4" s="80"/>
    </row>
    <row r="5" spans="1:7" ht="18.75" customHeight="1" thickBot="1">
      <c r="A5" s="108"/>
      <c r="B5" s="80"/>
      <c r="C5" s="80"/>
      <c r="D5" s="80"/>
      <c r="E5" s="80"/>
      <c r="F5" s="80"/>
      <c r="G5" s="80"/>
    </row>
    <row r="6" spans="1:7" ht="18.75" customHeight="1" thickBot="1">
      <c r="A6" s="108"/>
      <c r="B6" s="80"/>
      <c r="C6" s="80"/>
      <c r="D6" s="80"/>
      <c r="E6" s="80"/>
      <c r="F6" s="80"/>
      <c r="G6" s="80"/>
    </row>
    <row r="7" spans="1:7" ht="18.75" customHeight="1" thickBot="1">
      <c r="A7" s="108"/>
      <c r="B7" s="80"/>
      <c r="C7" s="80"/>
      <c r="D7" s="80"/>
      <c r="E7" s="80"/>
      <c r="F7" s="80"/>
      <c r="G7" s="80"/>
    </row>
    <row r="8" spans="1:7" ht="18.75" customHeight="1" thickBot="1">
      <c r="A8" s="72" t="s">
        <v>14</v>
      </c>
      <c r="B8" s="78">
        <f t="shared" ref="B8:G8" si="0">SUM(B4:B7)</f>
        <v>0</v>
      </c>
      <c r="C8" s="78">
        <f t="shared" si="0"/>
        <v>0</v>
      </c>
      <c r="D8" s="78">
        <f t="shared" si="0"/>
        <v>0</v>
      </c>
      <c r="E8" s="78">
        <f t="shared" si="0"/>
        <v>0</v>
      </c>
      <c r="F8" s="78">
        <f t="shared" si="0"/>
        <v>0</v>
      </c>
      <c r="G8" s="78">
        <f t="shared" si="0"/>
        <v>0</v>
      </c>
    </row>
    <row r="9" spans="1:7" ht="15" thickTop="1"/>
  </sheetData>
  <mergeCells count="4">
    <mergeCell ref="A2:A3"/>
    <mergeCell ref="B2:C2"/>
    <mergeCell ref="D2:E2"/>
    <mergeCell ref="F2:G2"/>
  </mergeCell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R13"/>
  <sheetViews>
    <sheetView showGridLines="0" zoomScaleNormal="100" workbookViewId="0">
      <selection activeCell="N4" sqref="N4:R12"/>
    </sheetView>
  </sheetViews>
  <sheetFormatPr defaultRowHeight="14.4"/>
  <cols>
    <col min="1" max="1" width="24.5546875" customWidth="1"/>
    <col min="2" max="6" width="12.33203125" customWidth="1"/>
    <col min="7" max="7" width="13" customWidth="1"/>
    <col min="8" max="8" width="15.6640625" style="343" customWidth="1"/>
    <col min="9" max="10" width="15.6640625" style="344" customWidth="1"/>
    <col min="11" max="11" width="14.88671875" style="344" customWidth="1"/>
    <col min="12" max="12" width="14.88671875" style="348" customWidth="1"/>
    <col min="13" max="13" width="6.5546875" customWidth="1"/>
    <col min="14" max="14" width="15.5546875" style="343" customWidth="1"/>
    <col min="15" max="17" width="15.5546875" style="344" customWidth="1"/>
    <col min="18" max="18" width="15.5546875" style="348" customWidth="1"/>
    <col min="19" max="19" width="19.88671875" customWidth="1"/>
  </cols>
  <sheetData>
    <row r="1" spans="1:18" ht="15" thickBot="1">
      <c r="A1" s="1" t="s">
        <v>279</v>
      </c>
      <c r="H1" s="1680" t="s">
        <v>1056</v>
      </c>
      <c r="I1" s="1681"/>
      <c r="J1" s="1681"/>
      <c r="K1" s="1681"/>
      <c r="L1" s="1682"/>
      <c r="N1" s="1680" t="s">
        <v>1058</v>
      </c>
      <c r="O1" s="1681"/>
      <c r="P1" s="1681"/>
      <c r="Q1" s="1681"/>
      <c r="R1" s="1682"/>
    </row>
    <row r="2" spans="1:18" ht="33" customHeight="1" thickTop="1" thickBot="1">
      <c r="A2" s="1685" t="s">
        <v>131</v>
      </c>
      <c r="B2" s="38" t="s">
        <v>2</v>
      </c>
      <c r="C2" s="1664" t="s">
        <v>3</v>
      </c>
      <c r="D2" s="1665"/>
      <c r="E2" s="1664" t="s">
        <v>280</v>
      </c>
      <c r="F2" s="1665"/>
      <c r="H2" s="59" t="s">
        <v>2</v>
      </c>
      <c r="I2" s="1664" t="s">
        <v>3</v>
      </c>
      <c r="J2" s="1665"/>
      <c r="K2" s="1664" t="s">
        <v>280</v>
      </c>
      <c r="L2" s="1665"/>
      <c r="N2" s="59" t="s">
        <v>2</v>
      </c>
      <c r="O2" s="1664" t="s">
        <v>3</v>
      </c>
      <c r="P2" s="1665"/>
      <c r="Q2" s="1664" t="s">
        <v>280</v>
      </c>
      <c r="R2" s="1665"/>
    </row>
    <row r="3" spans="1:18" ht="45" customHeight="1" thickTop="1" thickBot="1">
      <c r="A3" s="1687"/>
      <c r="B3" s="21" t="s">
        <v>281</v>
      </c>
      <c r="C3" s="21" t="s">
        <v>281</v>
      </c>
      <c r="D3" s="21" t="s">
        <v>282</v>
      </c>
      <c r="E3" s="21" t="s">
        <v>2</v>
      </c>
      <c r="F3" s="21" t="s">
        <v>486</v>
      </c>
      <c r="H3" s="175" t="s">
        <v>281</v>
      </c>
      <c r="I3" s="21" t="s">
        <v>281</v>
      </c>
      <c r="J3" s="21" t="s">
        <v>282</v>
      </c>
      <c r="K3" s="21" t="s">
        <v>2</v>
      </c>
      <c r="L3" s="21" t="s">
        <v>486</v>
      </c>
      <c r="N3" s="175" t="s">
        <v>281</v>
      </c>
      <c r="O3" s="21" t="s">
        <v>281</v>
      </c>
      <c r="P3" s="21" t="s">
        <v>282</v>
      </c>
      <c r="Q3" s="21" t="s">
        <v>2</v>
      </c>
      <c r="R3" s="21" t="s">
        <v>486</v>
      </c>
    </row>
    <row r="4" spans="1:18" ht="19.5" customHeight="1" thickTop="1" thickBot="1">
      <c r="A4" s="122" t="s">
        <v>485</v>
      </c>
      <c r="B4" s="161"/>
      <c r="C4" s="162"/>
      <c r="D4" s="163"/>
      <c r="E4" s="164"/>
      <c r="F4" s="164"/>
      <c r="K4" s="345">
        <f t="shared" ref="K4:L7" si="0">B4-C4-E4</f>
        <v>0</v>
      </c>
      <c r="L4" s="349">
        <f t="shared" si="0"/>
        <v>0</v>
      </c>
      <c r="N4" s="346">
        <f>B4-'BS old'!$D$42</f>
        <v>0</v>
      </c>
      <c r="O4" s="345">
        <f>C4-'BS old'!$G$42</f>
        <v>0</v>
      </c>
    </row>
    <row r="5" spans="1:18" ht="19.5" customHeight="1" thickBot="1">
      <c r="A5" s="119" t="s">
        <v>91</v>
      </c>
      <c r="B5" s="165"/>
      <c r="C5" s="165"/>
      <c r="D5" s="166"/>
      <c r="E5" s="121"/>
      <c r="F5" s="121"/>
      <c r="K5" s="345">
        <f t="shared" si="0"/>
        <v>0</v>
      </c>
      <c r="L5" s="349">
        <f t="shared" si="0"/>
        <v>0</v>
      </c>
      <c r="N5" s="346">
        <f>B5-'BS old'!$D$43</f>
        <v>0</v>
      </c>
      <c r="O5" s="345">
        <f>C5-'BS old'!$G$43</f>
        <v>0</v>
      </c>
    </row>
    <row r="6" spans="1:18" ht="19.5" customHeight="1" thickBot="1">
      <c r="A6" s="14" t="s">
        <v>283</v>
      </c>
      <c r="B6" s="93"/>
      <c r="C6" s="93"/>
      <c r="D6" s="94"/>
      <c r="E6" s="80"/>
      <c r="F6" s="80"/>
      <c r="K6" s="345">
        <f t="shared" si="0"/>
        <v>0</v>
      </c>
      <c r="L6" s="349">
        <f t="shared" si="0"/>
        <v>0</v>
      </c>
      <c r="N6" s="346">
        <f>B6-'BS old'!$D$44</f>
        <v>0</v>
      </c>
      <c r="O6" s="345">
        <f>C6-'BS old'!$G$44</f>
        <v>0</v>
      </c>
    </row>
    <row r="7" spans="1:18" ht="19.5" customHeight="1" thickBot="1">
      <c r="A7" s="14" t="s">
        <v>14</v>
      </c>
      <c r="B7" s="79">
        <f>SUM(B4:B6)</f>
        <v>0</v>
      </c>
      <c r="C7" s="93">
        <f>SUM(C4:C6)</f>
        <v>0</v>
      </c>
      <c r="D7" s="94">
        <f>SUM(D4:D6)</f>
        <v>0</v>
      </c>
      <c r="E7" s="80">
        <f>SUM(E4:E6)</f>
        <v>0</v>
      </c>
      <c r="F7" s="80">
        <f>SUM(F4:F6)</f>
        <v>0</v>
      </c>
      <c r="H7" s="346">
        <f>SUM(B4:B6)-B7</f>
        <v>0</v>
      </c>
      <c r="I7" s="345">
        <f>SUM(C4:C6)-C7</f>
        <v>0</v>
      </c>
      <c r="J7" s="345">
        <f>SUM(D4:D6)-D7</f>
        <v>0</v>
      </c>
      <c r="K7" s="345">
        <f t="shared" si="0"/>
        <v>0</v>
      </c>
      <c r="L7" s="349">
        <f t="shared" si="0"/>
        <v>0</v>
      </c>
    </row>
    <row r="8" spans="1:18" ht="19.5" customHeight="1" thickBot="1">
      <c r="A8" s="14" t="s">
        <v>284</v>
      </c>
      <c r="B8" s="110" t="s">
        <v>18</v>
      </c>
      <c r="C8" s="110" t="s">
        <v>18</v>
      </c>
      <c r="D8" s="123" t="s">
        <v>18</v>
      </c>
      <c r="E8" s="80"/>
      <c r="F8" s="80"/>
    </row>
    <row r="9" spans="1:18" ht="19.5" customHeight="1" thickBot="1">
      <c r="A9" s="14" t="s">
        <v>285</v>
      </c>
      <c r="B9" s="110" t="s">
        <v>18</v>
      </c>
      <c r="C9" s="110" t="s">
        <v>18</v>
      </c>
      <c r="D9" s="123" t="s">
        <v>18</v>
      </c>
      <c r="E9" s="80"/>
      <c r="F9" s="80"/>
    </row>
    <row r="10" spans="1:18" ht="19.5" customHeight="1" thickBot="1">
      <c r="A10" s="14" t="s">
        <v>286</v>
      </c>
      <c r="B10" s="110" t="s">
        <v>18</v>
      </c>
      <c r="C10" s="110" t="s">
        <v>18</v>
      </c>
      <c r="D10" s="123" t="s">
        <v>18</v>
      </c>
      <c r="E10" s="80"/>
      <c r="F10" s="80"/>
    </row>
    <row r="11" spans="1:18" ht="19.5" customHeight="1" thickBot="1">
      <c r="A11" s="16" t="s">
        <v>287</v>
      </c>
      <c r="B11" s="112" t="s">
        <v>18</v>
      </c>
      <c r="C11" s="112" t="s">
        <v>18</v>
      </c>
      <c r="D11" s="124" t="s">
        <v>18</v>
      </c>
      <c r="E11" s="78"/>
      <c r="F11" s="78"/>
    </row>
    <row r="12" spans="1:18" ht="19.5" customHeight="1" thickTop="1" thickBot="1">
      <c r="A12" s="25" t="s">
        <v>288</v>
      </c>
      <c r="B12" s="112" t="s">
        <v>18</v>
      </c>
      <c r="C12" s="112" t="s">
        <v>18</v>
      </c>
      <c r="D12" s="124" t="s">
        <v>18</v>
      </c>
      <c r="E12" s="78"/>
      <c r="F12" s="78"/>
      <c r="K12" s="345">
        <f>SUM(E7:E11)-E12</f>
        <v>0</v>
      </c>
      <c r="L12" s="349">
        <f>SUM(F7:F11)-F12</f>
        <v>0</v>
      </c>
      <c r="Q12" s="345">
        <f>E12-'P&amp;L old'!$D$14</f>
        <v>0</v>
      </c>
      <c r="R12" s="349">
        <f>F12-'P&amp;L old'!$E$14</f>
        <v>0</v>
      </c>
    </row>
    <row r="13" spans="1:18" ht="15" thickTop="1"/>
  </sheetData>
  <mergeCells count="9">
    <mergeCell ref="A2:A3"/>
    <mergeCell ref="C2:D2"/>
    <mergeCell ref="E2:F2"/>
    <mergeCell ref="Q2:R2"/>
    <mergeCell ref="N1:R1"/>
    <mergeCell ref="K2:L2"/>
    <mergeCell ref="I2:J2"/>
    <mergeCell ref="H1:L1"/>
    <mergeCell ref="O2:P2"/>
  </mergeCells>
  <conditionalFormatting sqref="H4:L12">
    <cfRule type="cellIs" dxfId="42" priority="4" operator="lessThan">
      <formula>0</formula>
    </cfRule>
    <cfRule type="cellIs" dxfId="41" priority="5" operator="greaterThan">
      <formula>0</formula>
    </cfRule>
  </conditionalFormatting>
  <conditionalFormatting sqref="N1">
    <cfRule type="cellIs" priority="3" stopIfTrue="1" operator="greaterThan">
      <formula>0</formula>
    </cfRule>
  </conditionalFormatting>
  <conditionalFormatting sqref="N4:R12">
    <cfRule type="cellIs" dxfId="40" priority="1" operator="lessThan">
      <formula>0</formula>
    </cfRule>
    <cfRule type="cellIs" dxfId="39" priority="2" operator="greaterThan">
      <formula>0</formula>
    </cfRule>
  </conditionalFormatting>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G12"/>
  <sheetViews>
    <sheetView showGridLines="0" zoomScaleNormal="100" workbookViewId="0">
      <selection activeCell="A2" sqref="A1:A2"/>
    </sheetView>
  </sheetViews>
  <sheetFormatPr defaultRowHeight="14.4"/>
  <cols>
    <col min="1" max="1" width="29.109375" customWidth="1"/>
    <col min="2" max="3" width="15.44140625" customWidth="1"/>
    <col min="4" max="5" width="12.88671875" customWidth="1"/>
    <col min="6" max="6" width="12.109375" customWidth="1"/>
  </cols>
  <sheetData>
    <row r="1" spans="1:7">
      <c r="A1" s="1" t="s">
        <v>7</v>
      </c>
    </row>
    <row r="2" spans="1:7" ht="15" thickBot="1">
      <c r="A2" s="2" t="s">
        <v>8</v>
      </c>
    </row>
    <row r="3" spans="1:7" ht="43.5" customHeight="1" thickTop="1" thickBot="1">
      <c r="A3" s="1662" t="s">
        <v>9</v>
      </c>
      <c r="B3" s="1664" t="s">
        <v>10</v>
      </c>
      <c r="C3" s="1665"/>
      <c r="D3" s="1662" t="s">
        <v>11</v>
      </c>
      <c r="E3" s="1662" t="s">
        <v>454</v>
      </c>
      <c r="F3" s="20"/>
      <c r="G3" s="20"/>
    </row>
    <row r="4" spans="1:7" ht="15" customHeight="1" thickTop="1" thickBot="1">
      <c r="A4" s="1663"/>
      <c r="B4" s="21" t="s">
        <v>13</v>
      </c>
      <c r="C4" s="21" t="s">
        <v>12</v>
      </c>
      <c r="D4" s="1663"/>
      <c r="E4" s="1663"/>
      <c r="F4" s="20"/>
      <c r="G4" s="20"/>
    </row>
    <row r="5" spans="1:7" ht="15.6" thickTop="1" thickBot="1">
      <c r="A5" s="14"/>
      <c r="B5" s="22"/>
      <c r="C5" s="23"/>
      <c r="D5" s="23"/>
      <c r="E5" s="24"/>
      <c r="F5" s="20"/>
      <c r="G5" s="20"/>
    </row>
    <row r="6" spans="1:7" ht="15" thickBot="1">
      <c r="A6" s="14"/>
      <c r="B6" s="22"/>
      <c r="C6" s="23"/>
      <c r="D6" s="23"/>
      <c r="E6" s="24"/>
      <c r="F6" s="20"/>
      <c r="G6" s="20"/>
    </row>
    <row r="7" spans="1:7" ht="15" thickBot="1">
      <c r="A7" s="14"/>
      <c r="B7" s="22"/>
      <c r="C7" s="23"/>
      <c r="D7" s="23"/>
      <c r="E7" s="24"/>
      <c r="F7" s="20"/>
      <c r="G7" s="20"/>
    </row>
    <row r="8" spans="1:7" ht="15" thickBot="1">
      <c r="A8" s="14"/>
      <c r="B8" s="22"/>
      <c r="C8" s="23"/>
      <c r="D8" s="23"/>
      <c r="E8" s="24"/>
      <c r="F8" s="20"/>
      <c r="G8" s="20"/>
    </row>
    <row r="9" spans="1:7" ht="15" thickBot="1">
      <c r="A9" s="14"/>
      <c r="B9" s="22"/>
      <c r="C9" s="23"/>
      <c r="D9" s="23"/>
      <c r="E9" s="24"/>
      <c r="F9" s="20"/>
      <c r="G9" s="20"/>
    </row>
    <row r="10" spans="1:7" ht="15" thickBot="1">
      <c r="A10" s="25" t="s">
        <v>14</v>
      </c>
      <c r="B10" s="26">
        <f>SUM(B5:B9)</f>
        <v>0</v>
      </c>
      <c r="C10" s="27">
        <f>SUM(C5:C9)</f>
        <v>0</v>
      </c>
      <c r="D10" s="28">
        <f>SUM(D5:D9)</f>
        <v>0</v>
      </c>
      <c r="E10" s="29">
        <f>SUM(E5:E9)</f>
        <v>0</v>
      </c>
      <c r="F10" s="20"/>
      <c r="G10" s="20"/>
    </row>
    <row r="11" spans="1:7" ht="15" thickTop="1">
      <c r="A11" s="20"/>
      <c r="B11" s="20"/>
      <c r="C11" s="20"/>
      <c r="D11" s="20"/>
      <c r="E11" s="20"/>
      <c r="F11" s="20"/>
      <c r="G11" s="20"/>
    </row>
    <row r="12" spans="1:7">
      <c r="A12" s="37">
        <v>7</v>
      </c>
      <c r="B12" s="37">
        <v>4</v>
      </c>
      <c r="C12" s="37">
        <v>4</v>
      </c>
      <c r="D12" s="37">
        <v>4</v>
      </c>
      <c r="E12" s="37">
        <v>4</v>
      </c>
      <c r="F12" s="37"/>
      <c r="G12" s="37"/>
    </row>
  </sheetData>
  <mergeCells count="4">
    <mergeCell ref="A3:A4"/>
    <mergeCell ref="B3:C3"/>
    <mergeCell ref="D3:D4"/>
    <mergeCell ref="E3:E4"/>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F20"/>
  <sheetViews>
    <sheetView showGridLines="0" topLeftCell="A2" zoomScaleNormal="100" workbookViewId="0">
      <selection activeCell="E2" sqref="E2:F19"/>
    </sheetView>
  </sheetViews>
  <sheetFormatPr defaultRowHeight="14.4"/>
  <cols>
    <col min="1" max="1" width="27.88671875" customWidth="1"/>
    <col min="2" max="3" width="29.44140625" customWidth="1"/>
    <col min="4" max="4" width="17.44140625" customWidth="1"/>
    <col min="5" max="5" width="26.5546875" style="343" customWidth="1"/>
    <col min="6" max="6" width="30.33203125" style="348" customWidth="1"/>
  </cols>
  <sheetData>
    <row r="1" spans="1:6" ht="84" thickBot="1">
      <c r="A1" s="385" t="s">
        <v>289</v>
      </c>
      <c r="E1" s="1680" t="s">
        <v>1058</v>
      </c>
      <c r="F1" s="1682"/>
    </row>
    <row r="2" spans="1:6" ht="21" customHeight="1" thickTop="1" thickBot="1">
      <c r="A2" s="59" t="s">
        <v>131</v>
      </c>
      <c r="B2" s="664" t="s">
        <v>2</v>
      </c>
      <c r="C2" s="664" t="s">
        <v>3</v>
      </c>
      <c r="E2" s="354" t="s">
        <v>2</v>
      </c>
      <c r="F2" s="355" t="s">
        <v>3</v>
      </c>
    </row>
    <row r="3" spans="1:6" ht="18.75" customHeight="1" thickTop="1" thickBot="1">
      <c r="A3" s="44" t="s">
        <v>487</v>
      </c>
      <c r="B3" s="80"/>
      <c r="C3" s="80"/>
      <c r="E3" s="386"/>
      <c r="F3" s="387"/>
    </row>
    <row r="4" spans="1:6" ht="18.75" customHeight="1" thickBot="1">
      <c r="A4" s="14"/>
      <c r="B4" s="80"/>
      <c r="C4" s="80"/>
      <c r="E4" s="386"/>
      <c r="F4" s="387"/>
    </row>
    <row r="5" spans="1:6" ht="18.75" customHeight="1" thickBot="1">
      <c r="A5" s="14"/>
      <c r="B5" s="80"/>
      <c r="C5" s="80"/>
      <c r="E5" s="386"/>
      <c r="F5" s="387"/>
    </row>
    <row r="6" spans="1:6" ht="18.75" customHeight="1" thickBot="1">
      <c r="A6" s="44" t="s">
        <v>290</v>
      </c>
      <c r="B6" s="80"/>
      <c r="C6" s="80"/>
      <c r="E6" s="386"/>
      <c r="F6" s="387"/>
    </row>
    <row r="7" spans="1:6" ht="18.75" customHeight="1" thickBot="1">
      <c r="A7" s="14"/>
      <c r="B7" s="80"/>
      <c r="C7" s="80"/>
      <c r="E7" s="386"/>
      <c r="F7" s="387"/>
    </row>
    <row r="8" spans="1:6" ht="18.75" customHeight="1" thickBot="1">
      <c r="A8" s="14"/>
      <c r="B8" s="80"/>
      <c r="C8" s="80"/>
      <c r="E8" s="386"/>
      <c r="F8" s="387"/>
    </row>
    <row r="9" spans="1:6" ht="18.75" customHeight="1" thickBot="1">
      <c r="A9" s="14"/>
      <c r="B9" s="80"/>
      <c r="C9" s="80"/>
      <c r="E9" s="386"/>
      <c r="F9" s="387"/>
    </row>
    <row r="10" spans="1:6" ht="18.75" customHeight="1" thickBot="1">
      <c r="A10" s="44" t="s">
        <v>291</v>
      </c>
      <c r="B10" s="80"/>
      <c r="C10" s="80"/>
      <c r="E10" s="346">
        <f>B10-SUM('P&amp;L old'!$D$35,'P&amp;L old'!$D$37,'P&amp;L old'!$D$41,'P&amp;L old'!$D$43,'P&amp;L old'!$D$46,'P&amp;L old'!$D$48,'P&amp;L old'!$D$50,'P&amp;L old'!$D$52)</f>
        <v>0</v>
      </c>
      <c r="F10" s="349">
        <f>C10-SUM('P&amp;L old'!$E$35,'P&amp;L old'!$E$37,'P&amp;L old'!$E$41,'P&amp;L old'!$E$43,'P&amp;L old'!$E$46,'P&amp;L old'!$E$48,'P&amp;L old'!$E$50,'P&amp;L old'!$E$52)</f>
        <v>0</v>
      </c>
    </row>
    <row r="11" spans="1:6" ht="18.75" customHeight="1" thickBot="1">
      <c r="A11" s="128" t="s">
        <v>292</v>
      </c>
      <c r="B11" s="125"/>
      <c r="C11" s="125"/>
      <c r="E11" s="346">
        <f>B11-'P&amp;L old'!$D$48</f>
        <v>0</v>
      </c>
      <c r="F11" s="349">
        <f>C11-'P&amp;L old'!$E$48</f>
        <v>0</v>
      </c>
    </row>
    <row r="12" spans="1:6" ht="18.75" customHeight="1" thickBot="1">
      <c r="A12" s="14" t="s">
        <v>293</v>
      </c>
      <c r="B12" s="80"/>
      <c r="C12" s="80"/>
    </row>
    <row r="13" spans="1:6" ht="18.75" customHeight="1" thickBot="1">
      <c r="A13" s="128" t="s">
        <v>294</v>
      </c>
      <c r="B13" s="125"/>
      <c r="C13" s="125"/>
    </row>
    <row r="14" spans="1:6" ht="18.75" customHeight="1" thickBot="1">
      <c r="A14" s="14"/>
      <c r="B14" s="80"/>
      <c r="C14" s="80"/>
    </row>
    <row r="15" spans="1:6" ht="18.75" customHeight="1" thickBot="1">
      <c r="A15" s="14"/>
      <c r="B15" s="80"/>
      <c r="C15" s="80"/>
    </row>
    <row r="16" spans="1:6" ht="18.75" customHeight="1" thickBot="1">
      <c r="A16" s="14"/>
      <c r="B16" s="80"/>
      <c r="C16" s="80"/>
    </row>
    <row r="17" spans="1:6" ht="18.75" customHeight="1" thickBot="1">
      <c r="A17" s="44" t="s">
        <v>295</v>
      </c>
      <c r="B17" s="80"/>
      <c r="C17" s="80"/>
      <c r="E17" s="346">
        <f>B17-'P&amp;L old'!$D$60</f>
        <v>0</v>
      </c>
      <c r="F17" s="349">
        <f>C17-'P&amp;L old'!$E$60</f>
        <v>0</v>
      </c>
    </row>
    <row r="18" spans="1:6" ht="18.75" customHeight="1" thickBot="1">
      <c r="A18" s="122"/>
      <c r="B18" s="126"/>
      <c r="C18" s="126"/>
    </row>
    <row r="19" spans="1:6" ht="18.75" customHeight="1" thickBot="1">
      <c r="A19" s="101"/>
      <c r="B19" s="127"/>
      <c r="C19" s="127"/>
    </row>
    <row r="20" spans="1:6" ht="15" thickTop="1">
      <c r="A20" s="99"/>
      <c r="B20" s="20"/>
      <c r="C20" s="20"/>
    </row>
  </sheetData>
  <mergeCells count="1">
    <mergeCell ref="E1:F1"/>
  </mergeCells>
  <conditionalFormatting sqref="E1">
    <cfRule type="cellIs" priority="3" stopIfTrue="1" operator="greaterThan">
      <formula>0</formula>
    </cfRule>
  </conditionalFormatting>
  <conditionalFormatting sqref="E10:F17">
    <cfRule type="cellIs" dxfId="38" priority="1" operator="lessThan">
      <formula>0</formula>
    </cfRule>
    <cfRule type="cellIs" dxfId="37" priority="2" operator="greaterThan">
      <formula>0</formula>
    </cfRule>
  </conditionalFormatting>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I10"/>
  <sheetViews>
    <sheetView showGridLines="0" topLeftCell="B1" zoomScaleNormal="100" workbookViewId="0">
      <selection activeCell="H2" sqref="H2:I9"/>
    </sheetView>
  </sheetViews>
  <sheetFormatPr defaultRowHeight="14.4"/>
  <cols>
    <col min="1" max="1" width="27.88671875" customWidth="1"/>
    <col min="2" max="3" width="29.44140625" customWidth="1"/>
    <col min="4" max="4" width="17.44140625" customWidth="1"/>
    <col min="5" max="5" width="29.6640625" style="343" customWidth="1"/>
    <col min="6" max="6" width="29.6640625" style="348" customWidth="1"/>
    <col min="7" max="7" width="4.6640625" customWidth="1"/>
    <col min="8" max="8" width="26.5546875" style="343" customWidth="1"/>
    <col min="9" max="9" width="30.33203125" style="348" customWidth="1"/>
    <col min="10" max="10" width="13" customWidth="1"/>
  </cols>
  <sheetData>
    <row r="1" spans="1:9" ht="15" thickBot="1">
      <c r="A1" s="1" t="s">
        <v>296</v>
      </c>
      <c r="E1" s="1695" t="s">
        <v>1056</v>
      </c>
      <c r="F1" s="1696"/>
      <c r="G1" s="347"/>
      <c r="H1" s="1680" t="s">
        <v>1058</v>
      </c>
      <c r="I1" s="1682"/>
    </row>
    <row r="2" spans="1:9" ht="26.25" customHeight="1" thickTop="1" thickBot="1">
      <c r="A2" s="59" t="s">
        <v>131</v>
      </c>
      <c r="B2" s="38" t="s">
        <v>2</v>
      </c>
      <c r="C2" s="38" t="s">
        <v>3</v>
      </c>
      <c r="E2" s="59" t="s">
        <v>2</v>
      </c>
      <c r="F2" s="177" t="s">
        <v>3</v>
      </c>
      <c r="H2" s="59" t="s">
        <v>2</v>
      </c>
      <c r="I2" s="177" t="s">
        <v>3</v>
      </c>
    </row>
    <row r="3" spans="1:9" ht="18.75" customHeight="1" thickTop="1" thickBot="1">
      <c r="A3" s="71" t="s">
        <v>297</v>
      </c>
      <c r="B3" s="80"/>
      <c r="C3" s="80"/>
      <c r="H3" s="346">
        <f>B3+B4-'P&amp;L old'!$D$13</f>
        <v>0</v>
      </c>
      <c r="I3" s="363">
        <f>C3+C4-'P&amp;L old'!$E$13</f>
        <v>0</v>
      </c>
    </row>
    <row r="4" spans="1:9" ht="18.75" customHeight="1" thickBot="1">
      <c r="A4" s="71" t="s">
        <v>298</v>
      </c>
      <c r="B4" s="80"/>
      <c r="C4" s="80"/>
      <c r="H4" s="346">
        <f>H3</f>
        <v>0</v>
      </c>
      <c r="I4" s="349">
        <f>I3</f>
        <v>0</v>
      </c>
    </row>
    <row r="5" spans="1:9" ht="18.75" customHeight="1" thickBot="1">
      <c r="A5" s="71" t="s">
        <v>299</v>
      </c>
      <c r="B5" s="80"/>
      <c r="C5" s="80"/>
      <c r="H5" s="346">
        <f>B5-'P&amp;L old'!$D$9</f>
        <v>0</v>
      </c>
      <c r="I5" s="349">
        <f>C5-'P&amp;L old'!$E$9</f>
        <v>0</v>
      </c>
    </row>
    <row r="6" spans="1:9" ht="18.75" customHeight="1" thickBot="1">
      <c r="A6" s="71" t="s">
        <v>300</v>
      </c>
      <c r="B6" s="80"/>
      <c r="C6" s="80"/>
      <c r="H6" s="386"/>
      <c r="I6" s="387"/>
    </row>
    <row r="7" spans="1:9" ht="18.75" customHeight="1" thickBot="1">
      <c r="A7" s="71" t="s">
        <v>301</v>
      </c>
      <c r="B7" s="80"/>
      <c r="C7" s="80"/>
      <c r="H7" s="346">
        <f>B7-'P&amp;L old'!$D$27</f>
        <v>0</v>
      </c>
      <c r="I7" s="349">
        <f>C7-'P&amp;L old'!$E$27</f>
        <v>0</v>
      </c>
    </row>
    <row r="8" spans="1:9" ht="18.75" customHeight="1" thickBot="1">
      <c r="A8" s="14" t="s">
        <v>302</v>
      </c>
      <c r="B8" s="80"/>
      <c r="C8" s="80"/>
      <c r="H8" s="386"/>
      <c r="I8" s="387"/>
    </row>
    <row r="9" spans="1:9" ht="18.75" customHeight="1" thickBot="1">
      <c r="A9" s="72" t="s">
        <v>303</v>
      </c>
      <c r="B9" s="78">
        <f>SUM(B3:B8)</f>
        <v>0</v>
      </c>
      <c r="C9" s="78">
        <f>SUM(C3:C8)</f>
        <v>0</v>
      </c>
      <c r="E9" s="346">
        <f>SUM(B3:B8)-B9</f>
        <v>0</v>
      </c>
      <c r="F9" s="348">
        <f>SUM(C3:C8)-C9</f>
        <v>0</v>
      </c>
      <c r="H9" s="386"/>
      <c r="I9" s="387"/>
    </row>
    <row r="10" spans="1:9" ht="15" thickTop="1">
      <c r="H10" s="346"/>
      <c r="I10" s="349"/>
    </row>
  </sheetData>
  <mergeCells count="2">
    <mergeCell ref="H1:I1"/>
    <mergeCell ref="E1:F1"/>
  </mergeCells>
  <conditionalFormatting sqref="H1">
    <cfRule type="cellIs" priority="5" stopIfTrue="1" operator="greaterThan">
      <formula>0</formula>
    </cfRule>
  </conditionalFormatting>
  <conditionalFormatting sqref="H3:I10">
    <cfRule type="cellIs" dxfId="36" priority="3" operator="lessThan">
      <formula>0</formula>
    </cfRule>
    <cfRule type="cellIs" dxfId="35" priority="4" operator="greaterThan">
      <formula>0</formula>
    </cfRule>
  </conditionalFormatting>
  <conditionalFormatting sqref="E9:F9">
    <cfRule type="cellIs" dxfId="34" priority="1" operator="lessThan">
      <formula>0</formula>
    </cfRule>
    <cfRule type="cellIs" dxfId="33" priority="2" operator="greaterThan">
      <formula>0</formula>
    </cfRule>
  </conditionalFormatting>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I28"/>
  <sheetViews>
    <sheetView showGridLines="0" topLeftCell="B1" zoomScaleNormal="100" workbookViewId="0">
      <selection activeCell="E2" sqref="E2:F27"/>
    </sheetView>
  </sheetViews>
  <sheetFormatPr defaultRowHeight="14.4"/>
  <cols>
    <col min="1" max="1" width="27.88671875" customWidth="1"/>
    <col min="2" max="3" width="29.44140625" customWidth="1"/>
    <col min="4" max="4" width="17.44140625" customWidth="1"/>
    <col min="5" max="5" width="29.6640625" style="343" customWidth="1"/>
    <col min="6" max="6" width="29.6640625" style="348" customWidth="1"/>
    <col min="7" max="7" width="4.6640625" customWidth="1"/>
    <col min="8" max="8" width="26.5546875" style="343" customWidth="1"/>
    <col min="9" max="9" width="30.33203125" style="348" customWidth="1"/>
  </cols>
  <sheetData>
    <row r="1" spans="1:9" ht="15" thickBot="1">
      <c r="A1" s="1" t="s">
        <v>304</v>
      </c>
      <c r="E1" s="1695" t="s">
        <v>1056</v>
      </c>
      <c r="F1" s="1696"/>
      <c r="G1" s="347"/>
      <c r="H1" s="1680" t="s">
        <v>1058</v>
      </c>
      <c r="I1" s="1682"/>
    </row>
    <row r="2" spans="1:9" ht="26.25" customHeight="1" thickTop="1" thickBot="1">
      <c r="A2" s="59" t="s">
        <v>131</v>
      </c>
      <c r="B2" s="38" t="s">
        <v>2</v>
      </c>
      <c r="C2" s="38" t="s">
        <v>3</v>
      </c>
      <c r="E2" s="59" t="s">
        <v>2</v>
      </c>
      <c r="F2" s="177" t="s">
        <v>3</v>
      </c>
      <c r="H2" s="59" t="s">
        <v>2</v>
      </c>
      <c r="I2" s="177" t="s">
        <v>3</v>
      </c>
    </row>
    <row r="3" spans="1:9" ht="20.25" customHeight="1" thickTop="1" thickBot="1">
      <c r="A3" s="44" t="s">
        <v>305</v>
      </c>
      <c r="B3" s="80"/>
      <c r="C3" s="80"/>
      <c r="E3" s="346">
        <f>SUM(B4,B10)-B3</f>
        <v>0</v>
      </c>
      <c r="F3" s="349">
        <f>SUM(C4,C10)-C3</f>
        <v>0</v>
      </c>
      <c r="H3" s="346">
        <f>B3-'P&amp;L old'!$D$18</f>
        <v>0</v>
      </c>
      <c r="I3" s="349">
        <f>C3-'P&amp;L old'!$E$18</f>
        <v>0</v>
      </c>
    </row>
    <row r="4" spans="1:9" ht="20.25" customHeight="1" thickBot="1">
      <c r="A4" s="128" t="s">
        <v>306</v>
      </c>
      <c r="B4" s="125"/>
      <c r="C4" s="125"/>
      <c r="E4" s="346">
        <f>SUM(B5:B9)-B4</f>
        <v>0</v>
      </c>
      <c r="F4" s="349">
        <f>SUM(C5:C9)-C4</f>
        <v>0</v>
      </c>
      <c r="H4" s="346"/>
      <c r="I4" s="349"/>
    </row>
    <row r="5" spans="1:9" ht="20.25" customHeight="1" thickBot="1">
      <c r="A5" s="14" t="s">
        <v>307</v>
      </c>
      <c r="B5" s="80"/>
      <c r="C5" s="80"/>
      <c r="F5" s="349"/>
      <c r="H5" s="388"/>
      <c r="I5" s="389"/>
    </row>
    <row r="6" spans="1:9" ht="20.25" customHeight="1" thickBot="1">
      <c r="A6" s="14" t="s">
        <v>308</v>
      </c>
      <c r="B6" s="80"/>
      <c r="C6" s="80"/>
      <c r="F6" s="349"/>
      <c r="H6" s="390"/>
      <c r="I6" s="391"/>
    </row>
    <row r="7" spans="1:9" ht="20.25" customHeight="1" thickBot="1">
      <c r="A7" s="14" t="s">
        <v>309</v>
      </c>
      <c r="B7" s="80"/>
      <c r="C7" s="80"/>
      <c r="F7" s="349"/>
      <c r="H7" s="388"/>
      <c r="I7" s="389"/>
    </row>
    <row r="8" spans="1:9" ht="20.25" customHeight="1" thickBot="1">
      <c r="A8" s="14" t="s">
        <v>310</v>
      </c>
      <c r="B8" s="80"/>
      <c r="C8" s="80"/>
      <c r="F8" s="349"/>
      <c r="H8" s="390"/>
      <c r="I8" s="391"/>
    </row>
    <row r="9" spans="1:9" ht="20.25" customHeight="1" thickBot="1">
      <c r="A9" s="14" t="s">
        <v>311</v>
      </c>
      <c r="B9" s="80"/>
      <c r="C9" s="80"/>
      <c r="E9" s="346"/>
      <c r="F9" s="349"/>
      <c r="H9" s="390"/>
      <c r="I9" s="391"/>
    </row>
    <row r="10" spans="1:9" ht="20.25" customHeight="1" thickBot="1">
      <c r="A10" s="128" t="s">
        <v>312</v>
      </c>
      <c r="B10" s="125"/>
      <c r="C10" s="125"/>
      <c r="E10" s="346">
        <f>SUM(B11:B13)-B10</f>
        <v>0</v>
      </c>
      <c r="F10" s="349">
        <f>SUM(C11:C13)-C10</f>
        <v>0</v>
      </c>
      <c r="H10" s="388"/>
      <c r="I10" s="389"/>
    </row>
    <row r="11" spans="1:9" ht="20.25" customHeight="1" thickBot="1">
      <c r="A11" s="14"/>
      <c r="B11" s="80"/>
      <c r="C11" s="80"/>
      <c r="F11" s="349"/>
    </row>
    <row r="12" spans="1:9" ht="20.25" customHeight="1" thickBot="1">
      <c r="A12" s="14"/>
      <c r="B12" s="80"/>
      <c r="C12" s="80"/>
      <c r="F12" s="349"/>
    </row>
    <row r="13" spans="1:9" ht="20.25" customHeight="1" thickBot="1">
      <c r="A13" s="14"/>
      <c r="B13" s="80"/>
      <c r="C13" s="80"/>
      <c r="F13" s="349"/>
    </row>
    <row r="14" spans="1:9" ht="20.25" customHeight="1" thickBot="1">
      <c r="A14" s="44" t="s">
        <v>313</v>
      </c>
      <c r="B14" s="80"/>
      <c r="C14" s="80"/>
      <c r="E14" s="346">
        <f>SUM(B15:B18)-B14</f>
        <v>0</v>
      </c>
      <c r="F14" s="349">
        <f>SUM(C15:C18)-C14</f>
        <v>0</v>
      </c>
    </row>
    <row r="15" spans="1:9" ht="20.25" customHeight="1" thickBot="1">
      <c r="A15" s="14"/>
      <c r="B15" s="80"/>
      <c r="C15" s="80"/>
      <c r="F15" s="349"/>
    </row>
    <row r="16" spans="1:9" ht="20.25" customHeight="1" thickBot="1">
      <c r="A16" s="14"/>
      <c r="B16" s="80"/>
      <c r="C16" s="80"/>
      <c r="F16" s="349"/>
    </row>
    <row r="17" spans="1:9" ht="20.25" customHeight="1" thickBot="1">
      <c r="A17" s="14"/>
      <c r="B17" s="80"/>
      <c r="C17" s="80"/>
      <c r="F17" s="349"/>
    </row>
    <row r="18" spans="1:9" ht="20.25" customHeight="1" thickBot="1">
      <c r="A18" s="14"/>
      <c r="B18" s="80"/>
      <c r="C18" s="80"/>
      <c r="F18" s="349"/>
    </row>
    <row r="19" spans="1:9" ht="20.25" customHeight="1" thickBot="1">
      <c r="A19" s="44" t="s">
        <v>314</v>
      </c>
      <c r="B19" s="80"/>
      <c r="C19" s="80"/>
      <c r="E19" s="346">
        <f>SUM(B20,B22)-B19</f>
        <v>0</v>
      </c>
      <c r="F19" s="349">
        <f>SUM(C20,C22)-C19</f>
        <v>0</v>
      </c>
      <c r="H19" s="346">
        <f>B19-SUM('P&amp;L old'!$D$36,'P&amp;L old'!$D$42,'P&amp;L old'!$D$44,'P&amp;L old'!$D$45,'P&amp;L old'!$D$47,'P&amp;L old'!$D$49,'P&amp;L old'!$D$51,'P&amp;L old'!$D$53)</f>
        <v>0</v>
      </c>
      <c r="I19" s="349">
        <f>C19-SUM('P&amp;L old'!$E$36,'P&amp;L old'!$E$42,'P&amp;L old'!$E$44,'P&amp;L old'!$E$45,'P&amp;L old'!$E$47,'P&amp;L old'!$E$49,'P&amp;L old'!$E$51,'P&amp;L old'!$E$53)</f>
        <v>0</v>
      </c>
    </row>
    <row r="20" spans="1:9" ht="20.25" customHeight="1" thickBot="1">
      <c r="A20" s="128" t="s">
        <v>315</v>
      </c>
      <c r="B20" s="125"/>
      <c r="C20" s="125"/>
      <c r="E20" s="346"/>
      <c r="F20" s="349"/>
      <c r="H20" s="346">
        <f>B20-'P&amp;L old'!$D$49</f>
        <v>0</v>
      </c>
      <c r="I20" s="349">
        <f>C20-'P&amp;L old'!$E$49</f>
        <v>0</v>
      </c>
    </row>
    <row r="21" spans="1:9" ht="20.25" customHeight="1" thickBot="1">
      <c r="A21" s="14" t="s">
        <v>316</v>
      </c>
      <c r="B21" s="80"/>
      <c r="C21" s="80"/>
      <c r="F21" s="349"/>
    </row>
    <row r="22" spans="1:9" ht="20.25" customHeight="1" thickBot="1">
      <c r="A22" s="128" t="s">
        <v>317</v>
      </c>
      <c r="B22" s="125"/>
      <c r="C22" s="125"/>
      <c r="E22" s="346">
        <f>SUM(B23:B24)-B22</f>
        <v>0</v>
      </c>
      <c r="F22" s="349">
        <f>SUM(C23:C24)-C22</f>
        <v>0</v>
      </c>
    </row>
    <row r="23" spans="1:9" ht="20.25" customHeight="1" thickBot="1">
      <c r="A23" s="14"/>
      <c r="B23" s="80"/>
      <c r="C23" s="80"/>
      <c r="F23" s="349"/>
    </row>
    <row r="24" spans="1:9" ht="20.25" customHeight="1" thickBot="1">
      <c r="A24" s="14"/>
      <c r="B24" s="80"/>
      <c r="C24" s="80"/>
      <c r="F24" s="349"/>
    </row>
    <row r="25" spans="1:9" ht="20.25" customHeight="1" thickBot="1">
      <c r="A25" s="104" t="s">
        <v>318</v>
      </c>
      <c r="B25" s="126"/>
      <c r="C25" s="126"/>
      <c r="E25" s="346">
        <f>SUM(B26:B27)-B25</f>
        <v>0</v>
      </c>
      <c r="F25" s="349">
        <f>SUM(C26:C27)-C25</f>
        <v>0</v>
      </c>
      <c r="H25" s="346">
        <f>B25-'P&amp;L old'!$D$61</f>
        <v>0</v>
      </c>
      <c r="I25" s="349">
        <f>C25-'P&amp;L old'!$E$61</f>
        <v>0</v>
      </c>
    </row>
    <row r="26" spans="1:9" ht="20.25" customHeight="1" thickBot="1">
      <c r="A26" s="105"/>
      <c r="B26" s="121"/>
      <c r="C26" s="121"/>
      <c r="F26" s="349"/>
    </row>
    <row r="27" spans="1:9" ht="20.25" customHeight="1" thickBot="1">
      <c r="A27" s="25"/>
      <c r="B27" s="78"/>
      <c r="C27" s="78"/>
      <c r="F27" s="349"/>
    </row>
    <row r="28" spans="1:9" ht="15" thickTop="1">
      <c r="A28" s="1"/>
      <c r="F28" s="349"/>
    </row>
  </sheetData>
  <mergeCells count="2">
    <mergeCell ref="E1:F1"/>
    <mergeCell ref="H1:I1"/>
  </mergeCells>
  <conditionalFormatting sqref="H1">
    <cfRule type="cellIs" priority="17" stopIfTrue="1" operator="greaterThan">
      <formula>0</formula>
    </cfRule>
  </conditionalFormatting>
  <conditionalFormatting sqref="H3:I10">
    <cfRule type="cellIs" dxfId="32" priority="15" operator="lessThan">
      <formula>0</formula>
    </cfRule>
    <cfRule type="cellIs" dxfId="31" priority="16" operator="greaterThan">
      <formula>0</formula>
    </cfRule>
  </conditionalFormatting>
  <conditionalFormatting sqref="E9:F9">
    <cfRule type="cellIs" dxfId="30" priority="13" operator="lessThan">
      <formula>0</formula>
    </cfRule>
    <cfRule type="cellIs" dxfId="29" priority="14" operator="greaterThan">
      <formula>0</formula>
    </cfRule>
  </conditionalFormatting>
  <conditionalFormatting sqref="F3">
    <cfRule type="cellIs" dxfId="28" priority="11" operator="lessThan">
      <formula>0</formula>
    </cfRule>
    <cfRule type="cellIs" dxfId="27" priority="12" operator="greaterThan">
      <formula>0</formula>
    </cfRule>
  </conditionalFormatting>
  <conditionalFormatting sqref="F4:F28">
    <cfRule type="cellIs" dxfId="26" priority="9" operator="lessThan">
      <formula>0</formula>
    </cfRule>
    <cfRule type="cellIs" dxfId="25" priority="10" operator="greaterThan">
      <formula>0</formula>
    </cfRule>
  </conditionalFormatting>
  <conditionalFormatting sqref="E3:F26">
    <cfRule type="cellIs" priority="8" stopIfTrue="1" operator="greaterThan">
      <formula>0</formula>
    </cfRule>
  </conditionalFormatting>
  <conditionalFormatting sqref="E3:F29">
    <cfRule type="cellIs" dxfId="24" priority="6" operator="lessThan">
      <formula>0</formula>
    </cfRule>
    <cfRule type="cellIs" dxfId="23" priority="7" operator="greaterThan">
      <formula>0</formula>
    </cfRule>
  </conditionalFormatting>
  <conditionalFormatting sqref="F3">
    <cfRule type="cellIs" dxfId="22" priority="4" operator="lessThan">
      <formula>0</formula>
    </cfRule>
    <cfRule type="cellIs" dxfId="21" priority="5" operator="greaterThan">
      <formula>0</formula>
    </cfRule>
  </conditionalFormatting>
  <conditionalFormatting sqref="H3:I29">
    <cfRule type="cellIs" dxfId="20" priority="1" operator="lessThan">
      <formula>0</formula>
    </cfRule>
    <cfRule type="cellIs" dxfId="19" priority="2" operator="greaterThan">
      <formula>0</formula>
    </cfRule>
    <cfRule type="cellIs" priority="3" stopIfTrue="1" operator="greaterThan">
      <formula>0</formula>
    </cfRule>
  </conditionalFormatting>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C9"/>
  <sheetViews>
    <sheetView showGridLines="0" zoomScaleNormal="100" workbookViewId="0">
      <selection activeCell="A3" sqref="A3:A8"/>
    </sheetView>
  </sheetViews>
  <sheetFormatPr defaultRowHeight="14.4"/>
  <cols>
    <col min="1" max="1" width="36.6640625" customWidth="1"/>
    <col min="2" max="2" width="26.44140625" customWidth="1"/>
    <col min="3" max="3" width="23.33203125" customWidth="1"/>
    <col min="4" max="4" width="17.44140625" customWidth="1"/>
    <col min="5" max="5" width="19.5546875" customWidth="1"/>
    <col min="6" max="6" width="19.33203125" customWidth="1"/>
    <col min="7" max="7" width="13" customWidth="1"/>
  </cols>
  <sheetData>
    <row r="1" spans="1:3" ht="15" thickBot="1">
      <c r="A1" s="1" t="s">
        <v>319</v>
      </c>
    </row>
    <row r="2" spans="1:3" ht="21.6" thickTop="1" thickBot="1">
      <c r="A2" s="59" t="s">
        <v>131</v>
      </c>
      <c r="B2" s="38" t="s">
        <v>2</v>
      </c>
      <c r="C2" s="38" t="s">
        <v>3</v>
      </c>
    </row>
    <row r="3" spans="1:3" ht="29.25" customHeight="1" thickTop="1" thickBot="1">
      <c r="A3" s="122" t="s">
        <v>320</v>
      </c>
      <c r="B3" s="15"/>
      <c r="C3" s="15"/>
    </row>
    <row r="4" spans="1:3" ht="29.25" customHeight="1" thickBot="1">
      <c r="A4" s="129" t="s">
        <v>321</v>
      </c>
      <c r="B4" s="15"/>
      <c r="C4" s="15"/>
    </row>
    <row r="5" spans="1:3" ht="52.5" customHeight="1" thickBot="1">
      <c r="A5" s="119" t="s">
        <v>322</v>
      </c>
      <c r="B5" s="15"/>
      <c r="C5" s="15"/>
    </row>
    <row r="6" spans="1:3" ht="52.5" customHeight="1" thickBot="1">
      <c r="A6" s="14" t="s">
        <v>323</v>
      </c>
      <c r="B6" s="15"/>
      <c r="C6" s="15"/>
    </row>
    <row r="7" spans="1:3" ht="51" customHeight="1" thickBot="1">
      <c r="A7" s="122" t="s">
        <v>324</v>
      </c>
      <c r="B7" s="15"/>
      <c r="C7" s="15"/>
    </row>
    <row r="8" spans="1:3" ht="30.75" customHeight="1" thickBot="1">
      <c r="A8" s="130" t="s">
        <v>325</v>
      </c>
      <c r="B8" s="17"/>
      <c r="C8" s="17"/>
    </row>
    <row r="9" spans="1:3" ht="15" thickTop="1">
      <c r="A9" s="1"/>
    </row>
  </sheetData>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K13"/>
  <sheetViews>
    <sheetView showGridLines="0" zoomScaleNormal="100" workbookViewId="0">
      <selection activeCell="J13" sqref="J13"/>
    </sheetView>
  </sheetViews>
  <sheetFormatPr defaultRowHeight="14.4"/>
  <cols>
    <col min="1" max="1" width="22.33203125" customWidth="1"/>
    <col min="2" max="7" width="10.6640625" customWidth="1"/>
    <col min="10" max="10" width="24.33203125" style="343" customWidth="1"/>
    <col min="11" max="11" width="31.109375" style="348" customWidth="1"/>
  </cols>
  <sheetData>
    <row r="1" spans="1:11" ht="15" thickBot="1">
      <c r="A1" s="1" t="s">
        <v>326</v>
      </c>
      <c r="J1" s="1680" t="s">
        <v>1058</v>
      </c>
      <c r="K1" s="1682"/>
    </row>
    <row r="2" spans="1:11" ht="35.25" customHeight="1" thickTop="1" thickBot="1">
      <c r="A2" s="1662" t="s">
        <v>131</v>
      </c>
      <c r="B2" s="1664" t="s">
        <v>2</v>
      </c>
      <c r="C2" s="1670"/>
      <c r="D2" s="1665"/>
      <c r="E2" s="1664" t="s">
        <v>3</v>
      </c>
      <c r="F2" s="1670"/>
      <c r="G2" s="1665"/>
      <c r="J2" s="176" t="s">
        <v>2</v>
      </c>
      <c r="K2" s="59" t="s">
        <v>3</v>
      </c>
    </row>
    <row r="3" spans="1:11" s="131" customFormat="1" ht="15.6" thickTop="1" thickBot="1">
      <c r="A3" s="1663"/>
      <c r="B3" s="21" t="s">
        <v>327</v>
      </c>
      <c r="C3" s="21" t="s">
        <v>328</v>
      </c>
      <c r="D3" s="21" t="s">
        <v>329</v>
      </c>
      <c r="E3" s="21" t="s">
        <v>327</v>
      </c>
      <c r="F3" s="21" t="s">
        <v>328</v>
      </c>
      <c r="G3" s="21" t="s">
        <v>329</v>
      </c>
      <c r="J3" s="392"/>
      <c r="K3" s="372"/>
    </row>
    <row r="4" spans="1:11" ht="20.25" customHeight="1" thickTop="1" thickBot="1">
      <c r="A4" s="14" t="s">
        <v>330</v>
      </c>
      <c r="B4" s="79"/>
      <c r="C4" s="106" t="s">
        <v>18</v>
      </c>
      <c r="D4" s="168" t="s">
        <v>18</v>
      </c>
      <c r="E4" s="79"/>
      <c r="F4" s="106" t="s">
        <v>18</v>
      </c>
      <c r="G4" s="168" t="s">
        <v>18</v>
      </c>
      <c r="J4" s="346">
        <f>B4-'P&amp;L old'!$D$55</f>
        <v>0</v>
      </c>
      <c r="K4" s="349">
        <f>E4-'P&amp;L old'!$E$55</f>
        <v>0</v>
      </c>
    </row>
    <row r="5" spans="1:11" ht="20.25" customHeight="1" thickBot="1">
      <c r="A5" s="14" t="s">
        <v>331</v>
      </c>
      <c r="B5" s="106" t="s">
        <v>18</v>
      </c>
      <c r="C5" s="79"/>
      <c r="D5" s="118"/>
      <c r="E5" s="106" t="s">
        <v>18</v>
      </c>
      <c r="F5" s="79"/>
      <c r="G5" s="118"/>
    </row>
    <row r="6" spans="1:11" ht="20.25" customHeight="1" thickBot="1">
      <c r="A6" s="14" t="s">
        <v>332</v>
      </c>
      <c r="B6" s="79"/>
      <c r="C6" s="79"/>
      <c r="D6" s="118"/>
      <c r="E6" s="79"/>
      <c r="F6" s="79"/>
      <c r="G6" s="118"/>
    </row>
    <row r="7" spans="1:11" ht="20.25" customHeight="1" thickBot="1">
      <c r="A7" s="14" t="s">
        <v>333</v>
      </c>
      <c r="B7" s="79"/>
      <c r="C7" s="79"/>
      <c r="D7" s="118"/>
      <c r="E7" s="79"/>
      <c r="F7" s="79"/>
      <c r="G7" s="118"/>
    </row>
    <row r="8" spans="1:11" ht="20.25" customHeight="1" thickBot="1">
      <c r="A8" s="14" t="s">
        <v>334</v>
      </c>
      <c r="B8" s="79"/>
      <c r="C8" s="79"/>
      <c r="D8" s="118"/>
      <c r="E8" s="79"/>
      <c r="F8" s="79"/>
      <c r="G8" s="118"/>
    </row>
    <row r="9" spans="1:11" ht="20.25" customHeight="1" thickBot="1">
      <c r="A9" s="14" t="s">
        <v>14</v>
      </c>
      <c r="B9" s="79"/>
      <c r="C9" s="79"/>
      <c r="D9" s="118"/>
      <c r="E9" s="79"/>
      <c r="F9" s="79"/>
      <c r="G9" s="118"/>
    </row>
    <row r="10" spans="1:11" ht="20.25" customHeight="1" thickBot="1">
      <c r="A10" s="14" t="s">
        <v>335</v>
      </c>
      <c r="B10" s="106" t="s">
        <v>18</v>
      </c>
      <c r="C10" s="79"/>
      <c r="D10" s="118"/>
      <c r="E10" s="106" t="s">
        <v>18</v>
      </c>
      <c r="F10" s="79"/>
      <c r="G10" s="118"/>
      <c r="J10" s="346">
        <f>C10-'P&amp;L old'!$D$57-'P&amp;L old'!$D$64</f>
        <v>0</v>
      </c>
      <c r="K10" s="349">
        <f>F10-'P&amp;L old'!$E$57-'P&amp;L old'!$E$64</f>
        <v>0</v>
      </c>
    </row>
    <row r="11" spans="1:11" ht="20.25" customHeight="1" thickBot="1">
      <c r="A11" s="14" t="s">
        <v>336</v>
      </c>
      <c r="B11" s="106" t="s">
        <v>18</v>
      </c>
      <c r="C11" s="79"/>
      <c r="D11" s="118"/>
      <c r="E11" s="106" t="s">
        <v>18</v>
      </c>
      <c r="F11" s="79"/>
      <c r="G11" s="118"/>
      <c r="J11" s="346">
        <f>C11-'P&amp;L old'!$D$58-'P&amp;L old'!$D$65</f>
        <v>0</v>
      </c>
      <c r="K11" s="349">
        <f>F11-'P&amp;L old'!$E$58-'P&amp;L old'!$E$65</f>
        <v>0</v>
      </c>
    </row>
    <row r="12" spans="1:11" ht="20.25" customHeight="1" thickBot="1">
      <c r="A12" s="16" t="s">
        <v>337</v>
      </c>
      <c r="B12" s="107" t="s">
        <v>18</v>
      </c>
      <c r="C12" s="85">
        <f>C10+C11</f>
        <v>0</v>
      </c>
      <c r="D12" s="167"/>
      <c r="E12" s="107" t="s">
        <v>18</v>
      </c>
      <c r="F12" s="85">
        <f>F10+F11</f>
        <v>0</v>
      </c>
      <c r="G12" s="167"/>
      <c r="J12" s="346">
        <f>C12-'P&amp;L old'!$D$56-'P&amp;L old'!$D$63</f>
        <v>0</v>
      </c>
      <c r="K12" s="349">
        <f>F12-'P&amp;L old'!$E$56-'P&amp;L old'!$E$63</f>
        <v>0</v>
      </c>
    </row>
    <row r="13" spans="1:11" ht="15" thickTop="1"/>
  </sheetData>
  <mergeCells count="4">
    <mergeCell ref="J1:K1"/>
    <mergeCell ref="A2:A3"/>
    <mergeCell ref="B2:D2"/>
    <mergeCell ref="E2:G2"/>
  </mergeCells>
  <conditionalFormatting sqref="J1">
    <cfRule type="cellIs" priority="3" stopIfTrue="1" operator="greaterThan">
      <formula>0</formula>
    </cfRule>
  </conditionalFormatting>
  <conditionalFormatting sqref="J4:K13">
    <cfRule type="cellIs" dxfId="18" priority="1" operator="lessThan">
      <formula>0</formula>
    </cfRule>
    <cfRule type="cellIs" dxfId="17" priority="2" operator="greaterThan">
      <formula>0</formula>
    </cfRule>
  </conditionalFormatting>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I21"/>
  <sheetViews>
    <sheetView showGridLines="0" zoomScaleNormal="100" workbookViewId="0">
      <selection activeCell="A6" sqref="A6:A19"/>
    </sheetView>
  </sheetViews>
  <sheetFormatPr defaultRowHeight="14.4"/>
  <cols>
    <col min="1" max="1" width="17.6640625" customWidth="1"/>
    <col min="2" max="7" width="11.44140625" customWidth="1"/>
  </cols>
  <sheetData>
    <row r="1" spans="1:9" ht="15" thickBot="1">
      <c r="A1" s="1" t="s">
        <v>371</v>
      </c>
    </row>
    <row r="2" spans="1:9" ht="25.5" customHeight="1" thickTop="1" thickBot="1">
      <c r="A2" s="1685" t="s">
        <v>372</v>
      </c>
      <c r="B2" s="1683" t="s">
        <v>373</v>
      </c>
      <c r="C2" s="1701"/>
      <c r="D2" s="1701"/>
      <c r="E2" s="1683" t="s">
        <v>374</v>
      </c>
      <c r="F2" s="1701"/>
      <c r="G2" s="1684"/>
      <c r="H2" s="20"/>
      <c r="I2" s="20"/>
    </row>
    <row r="3" spans="1:9" ht="20.25" customHeight="1" thickTop="1" thickBot="1">
      <c r="A3" s="1686"/>
      <c r="B3" s="59" t="s">
        <v>375</v>
      </c>
      <c r="C3" s="59" t="s">
        <v>376</v>
      </c>
      <c r="D3" s="666" t="s">
        <v>377</v>
      </c>
      <c r="E3" s="59" t="s">
        <v>375</v>
      </c>
      <c r="F3" s="59" t="s">
        <v>376</v>
      </c>
      <c r="G3" s="59" t="s">
        <v>377</v>
      </c>
      <c r="H3" s="20"/>
      <c r="I3" s="20"/>
    </row>
    <row r="4" spans="1:9" ht="20.25" customHeight="1" thickTop="1" thickBot="1">
      <c r="A4" s="1686"/>
      <c r="B4" s="1702" t="s">
        <v>378</v>
      </c>
      <c r="C4" s="1703"/>
      <c r="D4" s="1703"/>
      <c r="E4" s="1702" t="s">
        <v>378</v>
      </c>
      <c r="F4" s="1703"/>
      <c r="G4" s="1704"/>
      <c r="H4" s="20"/>
      <c r="I4" s="20"/>
    </row>
    <row r="5" spans="1:9" ht="24.75" customHeight="1" thickBot="1">
      <c r="A5" s="1687"/>
      <c r="B5" s="1705" t="s">
        <v>379</v>
      </c>
      <c r="C5" s="1706"/>
      <c r="D5" s="1706"/>
      <c r="E5" s="1705" t="s">
        <v>379</v>
      </c>
      <c r="F5" s="1706"/>
      <c r="G5" s="1707"/>
      <c r="H5" s="20"/>
      <c r="I5" s="20"/>
    </row>
    <row r="6" spans="1:9" ht="20.25" customHeight="1" thickTop="1" thickBot="1">
      <c r="A6" s="1697" t="s">
        <v>380</v>
      </c>
      <c r="B6" s="79"/>
      <c r="C6" s="169"/>
      <c r="D6" s="144"/>
      <c r="E6" s="79"/>
      <c r="F6" s="144"/>
      <c r="G6" s="77"/>
      <c r="H6" s="20"/>
      <c r="I6" s="20"/>
    </row>
    <row r="7" spans="1:9" ht="20.25" customHeight="1" thickBot="1">
      <c r="A7" s="1700"/>
      <c r="B7" s="79"/>
      <c r="C7" s="170"/>
      <c r="D7" s="120"/>
      <c r="E7" s="79"/>
      <c r="F7" s="120"/>
      <c r="G7" s="121"/>
      <c r="H7" s="20"/>
      <c r="I7" s="20"/>
    </row>
    <row r="8" spans="1:9" ht="20.25" customHeight="1" thickBot="1">
      <c r="A8" s="1699" t="s">
        <v>381</v>
      </c>
      <c r="B8" s="79"/>
      <c r="C8" s="170"/>
      <c r="D8" s="120"/>
      <c r="E8" s="79"/>
      <c r="F8" s="120"/>
      <c r="G8" s="121"/>
      <c r="H8" s="20"/>
      <c r="I8" s="20"/>
    </row>
    <row r="9" spans="1:9" ht="20.25" customHeight="1" thickBot="1">
      <c r="A9" s="1698"/>
      <c r="B9" s="79"/>
      <c r="C9" s="170"/>
      <c r="D9" s="120"/>
      <c r="E9" s="79"/>
      <c r="F9" s="120"/>
      <c r="G9" s="121"/>
      <c r="H9" s="20"/>
      <c r="I9" s="20"/>
    </row>
    <row r="10" spans="1:9" ht="20.25" customHeight="1" thickTop="1" thickBot="1">
      <c r="A10" s="1697" t="s">
        <v>382</v>
      </c>
      <c r="B10" s="79"/>
      <c r="C10" s="170"/>
      <c r="D10" s="120"/>
      <c r="E10" s="79"/>
      <c r="F10" s="120"/>
      <c r="G10" s="121"/>
      <c r="H10" s="20"/>
      <c r="I10" s="20"/>
    </row>
    <row r="11" spans="1:9" ht="20.25" customHeight="1" thickBot="1">
      <c r="A11" s="1700"/>
      <c r="B11" s="79"/>
      <c r="C11" s="170"/>
      <c r="D11" s="120"/>
      <c r="E11" s="79"/>
      <c r="F11" s="120"/>
      <c r="G11" s="121"/>
      <c r="H11" s="20"/>
      <c r="I11" s="20"/>
    </row>
    <row r="12" spans="1:9" ht="20.25" customHeight="1" thickBot="1">
      <c r="A12" s="1699" t="s">
        <v>383</v>
      </c>
      <c r="B12" s="79"/>
      <c r="C12" s="170"/>
      <c r="D12" s="120"/>
      <c r="E12" s="79"/>
      <c r="F12" s="120"/>
      <c r="G12" s="121"/>
      <c r="H12" s="20"/>
      <c r="I12" s="20"/>
    </row>
    <row r="13" spans="1:9" ht="20.25" customHeight="1" thickBot="1">
      <c r="A13" s="1700"/>
      <c r="B13" s="79"/>
      <c r="C13" s="170"/>
      <c r="D13" s="120"/>
      <c r="E13" s="79"/>
      <c r="F13" s="120"/>
      <c r="G13" s="121"/>
      <c r="H13" s="20"/>
      <c r="I13" s="20"/>
    </row>
    <row r="14" spans="1:9" ht="20.25" customHeight="1" thickBot="1">
      <c r="A14" s="1699" t="s">
        <v>384</v>
      </c>
      <c r="B14" s="79"/>
      <c r="C14" s="170"/>
      <c r="D14" s="120"/>
      <c r="E14" s="79"/>
      <c r="F14" s="120"/>
      <c r="G14" s="121"/>
      <c r="H14" s="20"/>
      <c r="I14" s="20"/>
    </row>
    <row r="15" spans="1:9" ht="20.25" customHeight="1" thickBot="1">
      <c r="A15" s="1698"/>
      <c r="B15" s="79"/>
      <c r="C15" s="170"/>
      <c r="D15" s="120"/>
      <c r="E15" s="79"/>
      <c r="F15" s="120"/>
      <c r="G15" s="121"/>
      <c r="H15" s="20"/>
      <c r="I15" s="20"/>
    </row>
    <row r="16" spans="1:9" ht="20.25" customHeight="1" thickTop="1" thickBot="1">
      <c r="A16" s="1697" t="s">
        <v>385</v>
      </c>
      <c r="B16" s="79"/>
      <c r="C16" s="170"/>
      <c r="D16" s="120"/>
      <c r="E16" s="79"/>
      <c r="F16" s="120"/>
      <c r="G16" s="121"/>
      <c r="H16" s="20"/>
      <c r="I16" s="20"/>
    </row>
    <row r="17" spans="1:9" ht="20.25" customHeight="1" thickBot="1">
      <c r="A17" s="1698"/>
      <c r="B17" s="79"/>
      <c r="C17" s="170"/>
      <c r="D17" s="120"/>
      <c r="E17" s="79"/>
      <c r="F17" s="120"/>
      <c r="G17" s="121"/>
      <c r="H17" s="20"/>
      <c r="I17" s="20"/>
    </row>
    <row r="18" spans="1:9" ht="20.25" customHeight="1" thickTop="1" thickBot="1">
      <c r="A18" s="1697" t="s">
        <v>287</v>
      </c>
      <c r="B18" s="79"/>
      <c r="C18" s="170"/>
      <c r="D18" s="120"/>
      <c r="E18" s="79"/>
      <c r="F18" s="120"/>
      <c r="G18" s="121"/>
      <c r="H18" s="20"/>
      <c r="I18" s="20"/>
    </row>
    <row r="19" spans="1:9" ht="20.25" customHeight="1" thickBot="1">
      <c r="A19" s="1698"/>
      <c r="B19" s="85"/>
      <c r="C19" s="171"/>
      <c r="D19" s="146"/>
      <c r="E19" s="85"/>
      <c r="F19" s="146"/>
      <c r="G19" s="127"/>
      <c r="H19" s="20"/>
      <c r="I19" s="20"/>
    </row>
    <row r="20" spans="1:9" ht="15" thickTop="1">
      <c r="A20" s="48"/>
      <c r="B20" s="48"/>
      <c r="C20" s="48"/>
      <c r="D20" s="48"/>
      <c r="E20" s="48"/>
      <c r="F20" s="48"/>
      <c r="G20" s="48"/>
      <c r="H20" s="20"/>
      <c r="I20" s="20"/>
    </row>
    <row r="21" spans="1:9">
      <c r="A21" s="172"/>
      <c r="B21" s="20"/>
      <c r="C21" s="20"/>
      <c r="D21" s="20"/>
      <c r="E21" s="20"/>
      <c r="F21" s="20"/>
      <c r="G21" s="20"/>
      <c r="H21" s="20"/>
      <c r="I21" s="20"/>
    </row>
  </sheetData>
  <mergeCells count="14">
    <mergeCell ref="B2:D2"/>
    <mergeCell ref="E2:G2"/>
    <mergeCell ref="B4:D4"/>
    <mergeCell ref="A2:A5"/>
    <mergeCell ref="A8:A9"/>
    <mergeCell ref="E4:G4"/>
    <mergeCell ref="B5:D5"/>
    <mergeCell ref="E5:G5"/>
    <mergeCell ref="A6:A7"/>
    <mergeCell ref="A18:A19"/>
    <mergeCell ref="A16:A17"/>
    <mergeCell ref="A14:A15"/>
    <mergeCell ref="A12:A13"/>
    <mergeCell ref="A10:A11"/>
  </mergeCell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D29"/>
  <sheetViews>
    <sheetView showGridLines="0" zoomScaleNormal="100" workbookViewId="0">
      <selection activeCell="A19" sqref="A19"/>
    </sheetView>
  </sheetViews>
  <sheetFormatPr defaultRowHeight="14.4"/>
  <cols>
    <col min="1" max="1" width="25.6640625" customWidth="1"/>
    <col min="2" max="2" width="13.44140625" customWidth="1"/>
    <col min="3" max="4" width="23.5546875" customWidth="1"/>
    <col min="5" max="5" width="18.5546875" customWidth="1"/>
    <col min="6" max="6" width="18.44140625" customWidth="1"/>
    <col min="7" max="7" width="21.109375" customWidth="1"/>
  </cols>
  <sheetData>
    <row r="1" spans="1:4">
      <c r="A1" s="1" t="s">
        <v>386</v>
      </c>
    </row>
    <row r="2" spans="1:4" ht="15" thickBot="1">
      <c r="A2" s="5" t="s">
        <v>8</v>
      </c>
    </row>
    <row r="3" spans="1:4" ht="19.5" customHeight="1" thickTop="1" thickBot="1">
      <c r="A3" s="1662" t="s">
        <v>387</v>
      </c>
      <c r="B3" s="1662" t="s">
        <v>388</v>
      </c>
      <c r="C3" s="1664" t="s">
        <v>389</v>
      </c>
      <c r="D3" s="1665"/>
    </row>
    <row r="4" spans="1:4" ht="33" customHeight="1" thickTop="1" thickBot="1">
      <c r="A4" s="1663"/>
      <c r="B4" s="1663"/>
      <c r="C4" s="38" t="s">
        <v>2</v>
      </c>
      <c r="D4" s="38" t="s">
        <v>390</v>
      </c>
    </row>
    <row r="5" spans="1:4" ht="18.75" customHeight="1" thickTop="1" thickBot="1">
      <c r="A5" s="132"/>
      <c r="B5" s="135"/>
      <c r="C5" s="80"/>
      <c r="D5" s="80"/>
    </row>
    <row r="6" spans="1:4" ht="18.75" customHeight="1" thickBot="1">
      <c r="A6" s="132"/>
      <c r="B6" s="135"/>
      <c r="C6" s="80"/>
      <c r="D6" s="80"/>
    </row>
    <row r="7" spans="1:4" ht="18.75" customHeight="1" thickBot="1">
      <c r="A7" s="133"/>
      <c r="B7" s="123"/>
      <c r="C7" s="80"/>
      <c r="D7" s="80"/>
    </row>
    <row r="8" spans="1:4" ht="18.75" customHeight="1" thickBot="1">
      <c r="A8" s="133"/>
      <c r="B8" s="123"/>
      <c r="C8" s="80"/>
      <c r="D8" s="80"/>
    </row>
    <row r="9" spans="1:4" ht="18.75" customHeight="1" thickBot="1">
      <c r="A9" s="133"/>
      <c r="B9" s="123"/>
      <c r="C9" s="80"/>
      <c r="D9" s="80"/>
    </row>
    <row r="10" spans="1:4" ht="18.75" customHeight="1" thickBot="1">
      <c r="A10" s="133"/>
      <c r="B10" s="123"/>
      <c r="C10" s="80"/>
      <c r="D10" s="80"/>
    </row>
    <row r="11" spans="1:4" ht="18.75" customHeight="1" thickBot="1">
      <c r="A11" s="133"/>
      <c r="B11" s="123"/>
      <c r="C11" s="80"/>
      <c r="D11" s="80"/>
    </row>
    <row r="12" spans="1:4" ht="18.75" customHeight="1" thickBot="1">
      <c r="A12" s="133"/>
      <c r="B12" s="123"/>
      <c r="C12" s="80"/>
      <c r="D12" s="80"/>
    </row>
    <row r="13" spans="1:4" ht="18.75" customHeight="1" thickBot="1">
      <c r="A13" s="132"/>
      <c r="B13" s="135"/>
      <c r="C13" s="80"/>
      <c r="D13" s="80"/>
    </row>
    <row r="14" spans="1:4" ht="18.75" customHeight="1" thickBot="1">
      <c r="A14" s="134"/>
      <c r="B14" s="124"/>
      <c r="C14" s="78"/>
      <c r="D14" s="78"/>
    </row>
    <row r="15" spans="1:4" ht="15" thickTop="1">
      <c r="A15" s="20"/>
      <c r="B15" s="20"/>
      <c r="C15" s="20"/>
      <c r="D15" s="20"/>
    </row>
    <row r="16" spans="1:4" ht="15" thickBot="1">
      <c r="A16" s="20" t="s">
        <v>391</v>
      </c>
      <c r="B16" s="20"/>
      <c r="C16" s="20"/>
      <c r="D16" s="20"/>
    </row>
    <row r="17" spans="1:4" ht="19.5" customHeight="1" thickTop="1" thickBot="1">
      <c r="A17" s="1662" t="s">
        <v>488</v>
      </c>
      <c r="B17" s="1662" t="s">
        <v>388</v>
      </c>
      <c r="C17" s="1664" t="s">
        <v>389</v>
      </c>
      <c r="D17" s="1665"/>
    </row>
    <row r="18" spans="1:4" ht="33" customHeight="1" thickTop="1" thickBot="1">
      <c r="A18" s="1663"/>
      <c r="B18" s="1663"/>
      <c r="C18" s="38" t="s">
        <v>2</v>
      </c>
      <c r="D18" s="38" t="s">
        <v>390</v>
      </c>
    </row>
    <row r="19" spans="1:4" ht="18.75" customHeight="1" thickTop="1" thickBot="1">
      <c r="A19" s="108"/>
      <c r="B19" s="123"/>
      <c r="C19" s="80"/>
      <c r="D19" s="80"/>
    </row>
    <row r="20" spans="1:4" ht="18.75" customHeight="1" thickBot="1">
      <c r="A20" s="108"/>
      <c r="B20" s="123"/>
      <c r="C20" s="80"/>
      <c r="D20" s="80"/>
    </row>
    <row r="21" spans="1:4" ht="18.75" customHeight="1" thickBot="1">
      <c r="A21" s="108"/>
      <c r="B21" s="123"/>
      <c r="C21" s="80"/>
      <c r="D21" s="80"/>
    </row>
    <row r="22" spans="1:4" ht="18.75" customHeight="1" thickBot="1">
      <c r="A22" s="108"/>
      <c r="B22" s="123"/>
      <c r="C22" s="80"/>
      <c r="D22" s="80"/>
    </row>
    <row r="23" spans="1:4" ht="18.75" customHeight="1" thickBot="1">
      <c r="A23" s="108"/>
      <c r="B23" s="123"/>
      <c r="C23" s="80"/>
      <c r="D23" s="80"/>
    </row>
    <row r="24" spans="1:4" ht="18.75" customHeight="1" thickBot="1">
      <c r="A24" s="108"/>
      <c r="B24" s="123"/>
      <c r="C24" s="80"/>
      <c r="D24" s="80"/>
    </row>
    <row r="25" spans="1:4" ht="18.75" customHeight="1" thickBot="1">
      <c r="A25" s="108"/>
      <c r="B25" s="123"/>
      <c r="C25" s="80"/>
      <c r="D25" s="80"/>
    </row>
    <row r="26" spans="1:4" ht="18.75" customHeight="1" thickBot="1">
      <c r="A26" s="108"/>
      <c r="B26" s="123"/>
      <c r="C26" s="80"/>
      <c r="D26" s="80"/>
    </row>
    <row r="27" spans="1:4" ht="18.75" customHeight="1" thickBot="1">
      <c r="A27" s="109"/>
      <c r="B27" s="124"/>
      <c r="C27" s="78"/>
      <c r="D27" s="78"/>
    </row>
    <row r="28" spans="1:4" ht="15" thickTop="1">
      <c r="A28" s="2"/>
    </row>
    <row r="29" spans="1:4">
      <c r="A29" s="2"/>
    </row>
  </sheetData>
  <mergeCells count="6">
    <mergeCell ref="A3:A4"/>
    <mergeCell ref="B3:B4"/>
    <mergeCell ref="C3:D3"/>
    <mergeCell ref="A17:A18"/>
    <mergeCell ref="B17:B18"/>
    <mergeCell ref="C17:D17"/>
  </mergeCells>
  <pageMargins left="0.7" right="0.7" top="0.75" bottom="0.75" header="0.3" footer="0.3"/>
  <pageSetup paperSize="9"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9">
    <tabColor rgb="FFFFFF99"/>
  </sheetPr>
  <dimension ref="A1:Y174"/>
  <sheetViews>
    <sheetView showGridLines="0" showZeros="0" zoomScale="110" zoomScaleNormal="110" workbookViewId="0">
      <selection activeCell="E24" sqref="E24"/>
    </sheetView>
  </sheetViews>
  <sheetFormatPr defaultColWidth="9.109375" defaultRowHeight="10.199999999999999"/>
  <cols>
    <col min="1" max="1" width="6.88671875" style="178" customWidth="1"/>
    <col min="2" max="2" width="89.88671875" style="230" bestFit="1" customWidth="1"/>
    <col min="3" max="3" width="5.88671875" style="178" customWidth="1"/>
    <col min="4" max="4" width="10.5546875" style="178" customWidth="1"/>
    <col min="5" max="5" width="10.33203125" style="178" customWidth="1"/>
    <col min="6" max="6" width="9.33203125" style="178" customWidth="1"/>
    <col min="7" max="7" width="12" style="178" customWidth="1"/>
    <col min="8" max="8" width="9.109375" style="178"/>
    <col min="9" max="9" width="15.44140625" style="178" customWidth="1"/>
    <col min="10" max="10" width="1.6640625" style="178" customWidth="1"/>
    <col min="11" max="11" width="26.33203125" style="178" customWidth="1"/>
    <col min="12" max="12" width="9.5546875" style="178" bestFit="1" customWidth="1"/>
    <col min="13" max="13" width="10" style="178" bestFit="1" customWidth="1"/>
    <col min="14" max="15" width="9.109375" style="178"/>
    <col min="16" max="16" width="11" style="178" hidden="1" customWidth="1"/>
    <col min="17" max="17" width="15.109375" style="178" hidden="1" customWidth="1"/>
    <col min="18" max="18" width="5" style="178" hidden="1" customWidth="1"/>
    <col min="19" max="19" width="7.5546875" style="178" hidden="1" customWidth="1"/>
    <col min="20" max="20" width="12.109375" style="178" hidden="1" customWidth="1"/>
    <col min="21" max="21" width="12.5546875" style="178" hidden="1" customWidth="1"/>
    <col min="22" max="22" width="6" style="178" hidden="1" customWidth="1"/>
    <col min="23" max="23" width="6.33203125" style="178" hidden="1" customWidth="1"/>
    <col min="24" max="24" width="11.109375" style="178" hidden="1" customWidth="1"/>
    <col min="25" max="25" width="9.109375" style="178" hidden="1" customWidth="1"/>
    <col min="26" max="16384" width="9.109375" style="178"/>
  </cols>
  <sheetData>
    <row r="1" spans="1:25" ht="23.25" customHeight="1">
      <c r="A1" s="1084" t="s">
        <v>497</v>
      </c>
      <c r="B1" s="960" t="str">
        <f>'Input data'!F3</f>
        <v>EKVIA s.r.o.</v>
      </c>
      <c r="I1" s="1136"/>
      <c r="J1" s="1137"/>
      <c r="K1" s="1138"/>
      <c r="L1" s="1139"/>
      <c r="Q1" s="1085" t="s">
        <v>496</v>
      </c>
      <c r="R1" s="1085"/>
      <c r="S1" s="1085"/>
      <c r="T1" s="1085"/>
      <c r="Y1" s="1086"/>
    </row>
    <row r="2" spans="1:25" s="185" customFormat="1" ht="12" customHeight="1">
      <c r="A2" s="180" t="s">
        <v>500</v>
      </c>
      <c r="B2" s="960" t="s">
        <v>501</v>
      </c>
      <c r="C2" s="181"/>
      <c r="D2" s="182"/>
      <c r="E2" s="183"/>
      <c r="F2" s="183"/>
      <c r="G2" s="184"/>
      <c r="I2" s="1135"/>
      <c r="J2" s="1135"/>
      <c r="K2" s="1140"/>
      <c r="L2" s="1139"/>
      <c r="P2" s="1085"/>
      <c r="Q2" s="1085" t="s">
        <v>499</v>
      </c>
      <c r="R2" s="1085"/>
      <c r="S2" s="1085"/>
      <c r="T2" s="1085"/>
      <c r="U2" s="1085"/>
      <c r="V2" s="1085"/>
      <c r="W2" s="1085"/>
      <c r="X2" s="1085"/>
      <c r="Y2" s="1087"/>
    </row>
    <row r="3" spans="1:25" ht="12" customHeight="1">
      <c r="D3" s="182"/>
      <c r="E3" s="183"/>
      <c r="F3" s="183"/>
      <c r="H3" s="1088"/>
      <c r="I3" s="1135"/>
      <c r="J3" s="1135"/>
      <c r="K3" s="1141"/>
      <c r="L3" s="1139"/>
      <c r="P3" s="1089" t="s">
        <v>502</v>
      </c>
      <c r="Q3" s="1090" t="str">
        <f>IF($K$1=$Y$4,$Y$4,"Pre-tax income")</f>
        <v>Pre-tax income</v>
      </c>
      <c r="R3" s="1091" t="str">
        <f>IF($K$1=$Y$4,$Y$4,"EBIT")</f>
        <v>EBIT</v>
      </c>
      <c r="S3" s="1091" t="str">
        <f>IF($K$1=$Y$4,$Y$4,"EBITDA")</f>
        <v>EBITDA</v>
      </c>
      <c r="T3" s="1091" t="str">
        <f>IF($K$1=$Y$4,$Y$4,"Gross Margin")</f>
        <v>Gross Margin</v>
      </c>
      <c r="U3" s="1090" t="str">
        <f>IF($K$1=$Y$4,$Y$4,"Sales revenue")</f>
        <v>Sales revenue</v>
      </c>
      <c r="V3" s="1091" t="str">
        <f>IF($K$1=$Y$4,$Y$4,"OPEX")</f>
        <v>OPEX</v>
      </c>
      <c r="W3" s="1090" t="str">
        <f>IF($K$1=$Y$4,$Y$4,"Equity")</f>
        <v>Equity</v>
      </c>
      <c r="X3" s="1090" t="str">
        <f>IF($K$1=$Y$4,$Y$4,"Total assets")</f>
        <v>Total assets</v>
      </c>
      <c r="Y3" s="1087" t="s">
        <v>506</v>
      </c>
    </row>
    <row r="4" spans="1:25" ht="12" customHeight="1">
      <c r="D4" s="182"/>
      <c r="E4" s="183"/>
      <c r="F4" s="183"/>
      <c r="H4" s="1088"/>
      <c r="I4" s="1135"/>
      <c r="J4" s="1135"/>
      <c r="K4" s="1140"/>
      <c r="L4" s="1139"/>
      <c r="P4" s="1089"/>
      <c r="Q4" s="1091" t="s">
        <v>2693</v>
      </c>
      <c r="R4" s="1090"/>
      <c r="S4" s="1090"/>
      <c r="T4" s="1090"/>
      <c r="U4" s="1090"/>
      <c r="V4" s="1090"/>
      <c r="W4" s="1090"/>
      <c r="X4" s="1090"/>
      <c r="Y4" s="1092" t="s">
        <v>502</v>
      </c>
    </row>
    <row r="5" spans="1:25" ht="13.5" customHeight="1">
      <c r="A5" s="188"/>
      <c r="B5" s="961"/>
      <c r="C5" s="189"/>
      <c r="D5" s="189"/>
      <c r="E5" s="189"/>
      <c r="F5" s="189"/>
      <c r="G5" s="189"/>
      <c r="H5" s="1088"/>
      <c r="I5" s="1135"/>
      <c r="J5" s="1135"/>
      <c r="K5" s="1142"/>
      <c r="L5" s="1139"/>
      <c r="P5" s="1085"/>
      <c r="Q5" s="1093">
        <v>0.1</v>
      </c>
      <c r="R5" s="1093">
        <v>0.1</v>
      </c>
      <c r="S5" s="1093">
        <v>0.05</v>
      </c>
      <c r="T5" s="1093">
        <v>0.04</v>
      </c>
      <c r="U5" s="1094">
        <v>0.02</v>
      </c>
      <c r="V5" s="1094">
        <v>0.02</v>
      </c>
      <c r="W5" s="1093">
        <v>0.05</v>
      </c>
      <c r="X5" s="1094">
        <v>0.02</v>
      </c>
      <c r="Y5" s="1095" t="str">
        <f t="shared" ref="Y5:Y17" si="0">IF($K$1=$Y$4,$Y$4,IF($K$1=$Q$32,Y22,IF($K$2=$Q$3,Q5,IF($K$2=$U$3,U5,IF($K$2=$W$3,W5,IF($K$2=$X$3,X5,IF($K$2=$R$3,R5,IF($K$2=$S$3,S5,IF($K$2=$T$3,T5,IF($K$2=$V$3,V5,""))))))))))</f>
        <v/>
      </c>
    </row>
    <row r="6" spans="1:25" ht="12" customHeight="1">
      <c r="C6" s="194" t="s">
        <v>507</v>
      </c>
      <c r="D6" s="195"/>
      <c r="E6" s="181"/>
      <c r="H6" s="1096"/>
      <c r="I6" s="1135"/>
      <c r="J6" s="1135"/>
      <c r="K6" s="1143"/>
      <c r="L6" s="1139"/>
      <c r="P6" s="1085"/>
      <c r="Q6" s="1093">
        <v>0.09</v>
      </c>
      <c r="R6" s="1093">
        <v>0.09</v>
      </c>
      <c r="S6" s="1093">
        <v>0.04</v>
      </c>
      <c r="T6" s="1093">
        <v>0.03</v>
      </c>
      <c r="U6" s="1094">
        <v>1.9E-2</v>
      </c>
      <c r="V6" s="1094">
        <v>1.9E-2</v>
      </c>
      <c r="W6" s="1093">
        <v>0.04</v>
      </c>
      <c r="X6" s="1094">
        <v>1.9E-2</v>
      </c>
      <c r="Y6" s="1095" t="str">
        <f t="shared" si="0"/>
        <v/>
      </c>
    </row>
    <row r="7" spans="1:25" s="199" customFormat="1" ht="12" customHeight="1">
      <c r="A7" s="196" t="s">
        <v>508</v>
      </c>
      <c r="B7" s="962" t="s">
        <v>509</v>
      </c>
      <c r="C7" s="196" t="s">
        <v>510</v>
      </c>
      <c r="D7" s="197" t="s">
        <v>511</v>
      </c>
      <c r="E7" s="197"/>
      <c r="F7" s="197"/>
      <c r="G7" s="198" t="s">
        <v>512</v>
      </c>
      <c r="I7" s="1135"/>
      <c r="J7" s="1135"/>
      <c r="K7" s="1143"/>
      <c r="L7" s="1139"/>
      <c r="P7" s="1085"/>
      <c r="Q7" s="1093">
        <v>0.08</v>
      </c>
      <c r="R7" s="1093">
        <v>0.08</v>
      </c>
      <c r="S7" s="1093">
        <v>0.03</v>
      </c>
      <c r="T7" s="1093">
        <v>0.02</v>
      </c>
      <c r="U7" s="1094">
        <v>1.7999999999999999E-2</v>
      </c>
      <c r="V7" s="1094">
        <v>1.7999999999999999E-2</v>
      </c>
      <c r="W7" s="1093">
        <v>0.03</v>
      </c>
      <c r="X7" s="1094">
        <v>1.7999999999999999E-2</v>
      </c>
      <c r="Y7" s="1095" t="str">
        <f t="shared" si="0"/>
        <v/>
      </c>
    </row>
    <row r="8" spans="1:25" s="202" customFormat="1" ht="12" customHeight="1">
      <c r="A8" s="200" t="s">
        <v>513</v>
      </c>
      <c r="B8" s="201"/>
      <c r="C8" s="200" t="s">
        <v>514</v>
      </c>
      <c r="D8" s="196" t="s">
        <v>515</v>
      </c>
      <c r="E8" s="196" t="s">
        <v>516</v>
      </c>
      <c r="F8" s="196" t="s">
        <v>517</v>
      </c>
      <c r="G8" s="196" t="s">
        <v>517</v>
      </c>
      <c r="H8" s="1097"/>
      <c r="I8" s="1139"/>
      <c r="J8" s="1144"/>
      <c r="K8" s="1144"/>
      <c r="L8" s="1144"/>
      <c r="P8" s="1085"/>
      <c r="Q8" s="1093">
        <v>7.0000000000000007E-2</v>
      </c>
      <c r="R8" s="1093">
        <v>7.0000000000000007E-2</v>
      </c>
      <c r="S8" s="1093">
        <v>0.02</v>
      </c>
      <c r="T8" s="1093">
        <v>0.01</v>
      </c>
      <c r="U8" s="1094">
        <v>1.7000000000000001E-2</v>
      </c>
      <c r="V8" s="1094">
        <v>1.7000000000000001E-2</v>
      </c>
      <c r="W8" s="1093">
        <v>0.02</v>
      </c>
      <c r="X8" s="1094">
        <v>1.7000000000000001E-2</v>
      </c>
      <c r="Y8" s="1095" t="str">
        <f t="shared" si="0"/>
        <v/>
      </c>
    </row>
    <row r="9" spans="1:25" s="199" customFormat="1" ht="12" customHeight="1">
      <c r="A9" s="203" t="s">
        <v>518</v>
      </c>
      <c r="B9" s="963" t="s">
        <v>519</v>
      </c>
      <c r="C9" s="203" t="s">
        <v>520</v>
      </c>
      <c r="D9" s="203">
        <v>1</v>
      </c>
      <c r="E9" s="203">
        <v>2</v>
      </c>
      <c r="F9" s="203">
        <v>3</v>
      </c>
      <c r="G9" s="203">
        <v>4</v>
      </c>
      <c r="H9" s="1098"/>
      <c r="P9" s="1085"/>
      <c r="Q9" s="1093">
        <v>0.06</v>
      </c>
      <c r="R9" s="1093">
        <v>0.06</v>
      </c>
      <c r="S9" s="1093"/>
      <c r="T9" s="1093"/>
      <c r="U9" s="1094">
        <v>1.6E-2</v>
      </c>
      <c r="V9" s="1094">
        <v>1.6E-2</v>
      </c>
      <c r="W9" s="1093">
        <v>0.01</v>
      </c>
      <c r="X9" s="1094">
        <v>1.6E-2</v>
      </c>
      <c r="Y9" s="1095" t="str">
        <f t="shared" si="0"/>
        <v/>
      </c>
    </row>
    <row r="10" spans="1:25" s="207" customFormat="1" ht="12" customHeight="1">
      <c r="A10" s="204"/>
      <c r="B10" s="964" t="s">
        <v>521</v>
      </c>
      <c r="C10" s="205" t="s">
        <v>522</v>
      </c>
      <c r="D10" s="1099">
        <f>D11+D42+D83</f>
        <v>11049092</v>
      </c>
      <c r="E10" s="1099">
        <f>E11+E42+E83</f>
        <v>3721009</v>
      </c>
      <c r="F10" s="1099">
        <f>F11+F42+F83</f>
        <v>7328083</v>
      </c>
      <c r="G10" s="1099">
        <f>G11+G42+G83</f>
        <v>7113787</v>
      </c>
      <c r="H10" s="206">
        <f>SUM(H11:H87)-SUM(F95:F160)</f>
        <v>0</v>
      </c>
      <c r="I10" s="206" t="str">
        <f>IF(H10=0,"","difference")</f>
        <v/>
      </c>
      <c r="K10" s="206"/>
      <c r="L10" s="206"/>
      <c r="P10" s="1085"/>
      <c r="Q10" s="1093">
        <v>0.05</v>
      </c>
      <c r="R10" s="1093">
        <v>0.05</v>
      </c>
      <c r="S10" s="1093"/>
      <c r="T10" s="1093"/>
      <c r="U10" s="1094">
        <v>1.4999999999999999E-2</v>
      </c>
      <c r="V10" s="1094">
        <v>1.4999999999999999E-2</v>
      </c>
      <c r="W10" s="1090"/>
      <c r="X10" s="1094">
        <v>1.4999999999999999E-2</v>
      </c>
      <c r="Y10" s="1095" t="str">
        <f t="shared" si="0"/>
        <v/>
      </c>
    </row>
    <row r="11" spans="1:25" s="207" customFormat="1" ht="12" customHeight="1">
      <c r="A11" s="208" t="s">
        <v>523</v>
      </c>
      <c r="B11" s="965" t="s">
        <v>524</v>
      </c>
      <c r="C11" s="205" t="s">
        <v>525</v>
      </c>
      <c r="D11" s="1099">
        <f>D12+D20+D30</f>
        <v>6169617</v>
      </c>
      <c r="E11" s="1099">
        <f>E12+E20+E30</f>
        <v>3545488</v>
      </c>
      <c r="F11" s="1099">
        <f>F12+F20+F30</f>
        <v>2624129</v>
      </c>
      <c r="G11" s="1099">
        <f>G12+G20+G30</f>
        <v>2800296</v>
      </c>
      <c r="U11" s="1094">
        <v>1.4E-2</v>
      </c>
      <c r="V11" s="1094">
        <v>1.4E-2</v>
      </c>
      <c r="X11" s="1094">
        <v>1.4E-2</v>
      </c>
      <c r="Y11" s="1095" t="str">
        <f t="shared" si="0"/>
        <v/>
      </c>
    </row>
    <row r="12" spans="1:25" s="207" customFormat="1" ht="12" customHeight="1">
      <c r="A12" s="209" t="s">
        <v>526</v>
      </c>
      <c r="B12" s="966" t="s">
        <v>527</v>
      </c>
      <c r="C12" s="205" t="s">
        <v>528</v>
      </c>
      <c r="D12" s="1099">
        <f>SUM(D13:D19)</f>
        <v>215119</v>
      </c>
      <c r="E12" s="1099">
        <f>SUM(E13:E19)</f>
        <v>154856</v>
      </c>
      <c r="F12" s="1099">
        <f>SUM(F13:F19)</f>
        <v>60263</v>
      </c>
      <c r="G12" s="1099">
        <f>SUM(G13:G19)</f>
        <v>97715</v>
      </c>
      <c r="H12" s="1117"/>
      <c r="I12" s="1708"/>
      <c r="J12" s="1708"/>
      <c r="K12" s="1121"/>
      <c r="L12" s="185"/>
      <c r="U12" s="1094">
        <v>1.2999999999999999E-2</v>
      </c>
      <c r="V12" s="1094">
        <v>1.2999999999999999E-2</v>
      </c>
      <c r="X12" s="1094">
        <v>1.2999999999999999E-2</v>
      </c>
      <c r="Y12" s="1095" t="str">
        <f t="shared" si="0"/>
        <v/>
      </c>
    </row>
    <row r="13" spans="1:25" s="185" customFormat="1" ht="12" customHeight="1">
      <c r="A13" s="210" t="s">
        <v>529</v>
      </c>
      <c r="B13" s="967" t="s">
        <v>530</v>
      </c>
      <c r="C13" s="211" t="s">
        <v>531</v>
      </c>
      <c r="D13" s="1100">
        <v>0</v>
      </c>
      <c r="E13" s="1100">
        <v>0</v>
      </c>
      <c r="F13" s="1100">
        <v>0</v>
      </c>
      <c r="G13" s="1100">
        <v>0</v>
      </c>
      <c r="H13" s="1119"/>
      <c r="I13" s="1119"/>
      <c r="J13" s="1119"/>
      <c r="K13" s="1119"/>
      <c r="M13" s="212"/>
      <c r="U13" s="1094">
        <v>1.2E-2</v>
      </c>
      <c r="V13" s="1094">
        <v>1.2E-2</v>
      </c>
      <c r="X13" s="1094">
        <v>1.2E-2</v>
      </c>
      <c r="Y13" s="1095" t="str">
        <f t="shared" si="0"/>
        <v/>
      </c>
    </row>
    <row r="14" spans="1:25" s="185" customFormat="1" ht="12" customHeight="1">
      <c r="A14" s="210" t="s">
        <v>532</v>
      </c>
      <c r="B14" s="967" t="s">
        <v>533</v>
      </c>
      <c r="C14" s="211" t="s">
        <v>534</v>
      </c>
      <c r="D14" s="1100">
        <v>215119</v>
      </c>
      <c r="E14" s="1100">
        <v>154856</v>
      </c>
      <c r="F14" s="1100">
        <v>60263</v>
      </c>
      <c r="G14" s="1101">
        <v>97715</v>
      </c>
      <c r="H14" s="1119"/>
      <c r="I14" s="1145"/>
      <c r="J14" s="1146"/>
      <c r="K14" s="1119"/>
      <c r="U14" s="1094">
        <v>1.0999999999999999E-2</v>
      </c>
      <c r="V14" s="1094">
        <v>1.0999999999999999E-2</v>
      </c>
      <c r="X14" s="1094">
        <v>1.0999999999999999E-2</v>
      </c>
      <c r="Y14" s="1095" t="str">
        <f t="shared" si="0"/>
        <v/>
      </c>
    </row>
    <row r="15" spans="1:25" s="185" customFormat="1" ht="12" customHeight="1">
      <c r="A15" s="210" t="s">
        <v>535</v>
      </c>
      <c r="B15" s="967" t="s">
        <v>536</v>
      </c>
      <c r="C15" s="211" t="s">
        <v>537</v>
      </c>
      <c r="D15" s="1100">
        <v>0</v>
      </c>
      <c r="E15" s="1100">
        <v>0</v>
      </c>
      <c r="F15" s="1100">
        <v>0</v>
      </c>
      <c r="G15" s="1100">
        <v>0</v>
      </c>
      <c r="H15" s="1119"/>
      <c r="I15" s="1147"/>
      <c r="J15" s="1148"/>
      <c r="K15" s="1119"/>
      <c r="U15" s="1094">
        <v>0.01</v>
      </c>
      <c r="V15" s="1094">
        <v>0.01</v>
      </c>
      <c r="X15" s="1094">
        <v>0.01</v>
      </c>
      <c r="Y15" s="1095" t="str">
        <f t="shared" si="0"/>
        <v/>
      </c>
    </row>
    <row r="16" spans="1:25" s="185" customFormat="1" ht="12" customHeight="1">
      <c r="A16" s="210" t="s">
        <v>538</v>
      </c>
      <c r="B16" s="967" t="s">
        <v>539</v>
      </c>
      <c r="C16" s="211" t="s">
        <v>540</v>
      </c>
      <c r="D16" s="1100">
        <v>0</v>
      </c>
      <c r="E16" s="1100">
        <v>0</v>
      </c>
      <c r="F16" s="1100">
        <v>0</v>
      </c>
      <c r="G16" s="1100">
        <v>0</v>
      </c>
      <c r="H16" s="1119"/>
      <c r="I16" s="1147"/>
      <c r="J16" s="1148"/>
      <c r="K16" s="1119"/>
      <c r="U16" s="1094">
        <v>8.9999999999999993E-3</v>
      </c>
      <c r="V16" s="1094">
        <v>8.9999999999999993E-3</v>
      </c>
      <c r="X16" s="1094">
        <v>8.9999999999999993E-3</v>
      </c>
      <c r="Y16" s="1095" t="str">
        <f t="shared" si="0"/>
        <v/>
      </c>
    </row>
    <row r="17" spans="1:25" s="185" customFormat="1" ht="12" customHeight="1">
      <c r="A17" s="210" t="s">
        <v>541</v>
      </c>
      <c r="B17" s="968" t="s">
        <v>2694</v>
      </c>
      <c r="C17" s="211" t="s">
        <v>543</v>
      </c>
      <c r="D17" s="1100">
        <v>0</v>
      </c>
      <c r="E17" s="1100">
        <v>0</v>
      </c>
      <c r="F17" s="1100">
        <v>0</v>
      </c>
      <c r="G17" s="1100">
        <v>0</v>
      </c>
      <c r="H17" s="1119"/>
      <c r="I17" s="1147"/>
      <c r="J17" s="1148"/>
      <c r="K17" s="1119"/>
      <c r="U17" s="1094">
        <v>8.0000000000000002E-3</v>
      </c>
      <c r="V17" s="1094">
        <v>8.0000000000000002E-3</v>
      </c>
      <c r="X17" s="1094">
        <v>8.0000000000000002E-3</v>
      </c>
      <c r="Y17" s="1095" t="str">
        <f t="shared" si="0"/>
        <v/>
      </c>
    </row>
    <row r="18" spans="1:25" s="185" customFormat="1" ht="12" customHeight="1">
      <c r="A18" s="210" t="s">
        <v>544</v>
      </c>
      <c r="B18" s="967" t="s">
        <v>545</v>
      </c>
      <c r="C18" s="211" t="s">
        <v>546</v>
      </c>
      <c r="D18" s="1100">
        <v>0</v>
      </c>
      <c r="E18" s="1100">
        <v>0</v>
      </c>
      <c r="F18" s="1100">
        <v>0</v>
      </c>
      <c r="G18" s="1100">
        <v>0</v>
      </c>
      <c r="H18" s="1119"/>
      <c r="I18" s="1147"/>
      <c r="J18" s="1148"/>
      <c r="K18" s="1119"/>
      <c r="U18" s="1094">
        <v>7.0000000000000001E-3</v>
      </c>
      <c r="V18" s="1094">
        <v>7.0000000000000001E-3</v>
      </c>
      <c r="X18" s="1094">
        <v>7.0000000000000001E-3</v>
      </c>
      <c r="Y18" s="1095" t="str">
        <f>IF($K$1=$Y$4,$Y$4,IF($K$1=$Q$32,Y37,IF($K$2=$Q$3,Q18,IF($K$2=$U$3,U18,IF($K$2=$W$3,W18,IF($K$2=$X$3,X18,IF($K$2=$R$3,R18,IF($K$2=$S$3,S18,IF($K$2=$T$3,T18,IF($K$2=$V$3,V18,""))))))))))</f>
        <v/>
      </c>
    </row>
    <row r="19" spans="1:25" s="185" customFormat="1" ht="12" customHeight="1">
      <c r="A19" s="210" t="s">
        <v>547</v>
      </c>
      <c r="B19" s="967" t="s">
        <v>548</v>
      </c>
      <c r="C19" s="211" t="s">
        <v>549</v>
      </c>
      <c r="D19" s="1100">
        <v>0</v>
      </c>
      <c r="E19" s="1100">
        <v>0</v>
      </c>
      <c r="F19" s="1100">
        <v>0</v>
      </c>
      <c r="G19" s="1100">
        <v>0</v>
      </c>
      <c r="H19" s="1119"/>
      <c r="I19" s="1147"/>
      <c r="J19" s="1148"/>
      <c r="K19" s="1119"/>
      <c r="U19" s="1094">
        <v>6.0000000000000001E-3</v>
      </c>
      <c r="V19" s="1094">
        <v>6.0000000000000001E-3</v>
      </c>
      <c r="X19" s="1094">
        <v>6.0000000000000001E-3</v>
      </c>
      <c r="Y19" s="1095" t="str">
        <f>IF($K$1=$Y$4,$Y$4,IF($K$1=$Q$32,Y38,IF($K$2=$Q$3,Q19,IF($K$2=$U$3,U19,IF($K$2=$W$3,W19,IF($K$2=$X$3,X19,IF($K$2=$R$3,R19,IF($K$2=$S$3,S19,IF($K$2=$T$3,T19,IF($K$2=$V$3,V19,""))))))))))</f>
        <v/>
      </c>
    </row>
    <row r="20" spans="1:25" s="207" customFormat="1" ht="12" customHeight="1">
      <c r="A20" s="1102" t="s">
        <v>550</v>
      </c>
      <c r="B20" s="966" t="s">
        <v>551</v>
      </c>
      <c r="C20" s="205" t="s">
        <v>552</v>
      </c>
      <c r="D20" s="1099">
        <f>SUM(D21:D29)</f>
        <v>5954498</v>
      </c>
      <c r="E20" s="1099">
        <f>SUM(E21:E29)</f>
        <v>3390632</v>
      </c>
      <c r="F20" s="1099">
        <f>SUM(F21:F29)</f>
        <v>2563866</v>
      </c>
      <c r="G20" s="1099">
        <f>SUM(G21:G29)</f>
        <v>2702581</v>
      </c>
      <c r="H20" s="1117"/>
      <c r="I20" s="1709"/>
      <c r="J20" s="1709"/>
      <c r="K20" s="1709"/>
      <c r="U20" s="1094">
        <v>5.0000000000000001E-3</v>
      </c>
      <c r="V20" s="1094">
        <v>5.0000000000000001E-3</v>
      </c>
      <c r="X20" s="1094">
        <v>5.0000000000000001E-3</v>
      </c>
      <c r="Y20" s="1095" t="str">
        <f>IF($K$1=$Y$4,$Y$4,IF($K$1=$Q$32,Y40,IF($K$2=$Q$3,Q20,IF($K$2=$U$3,U20,IF($K$2=$W$3,W20,IF($K$2=$X$3,X20,IF($K$2=$R$3,R20,IF($K$2=$S$3,S20,IF($K$2=$T$3,T20,IF($K$2=$V$3,V20,""))))))))))</f>
        <v/>
      </c>
    </row>
    <row r="21" spans="1:25" s="185" customFormat="1" ht="12" customHeight="1">
      <c r="A21" s="1103" t="s">
        <v>553</v>
      </c>
      <c r="B21" s="967" t="s">
        <v>554</v>
      </c>
      <c r="C21" s="211" t="s">
        <v>555</v>
      </c>
      <c r="D21" s="1100">
        <v>387975</v>
      </c>
      <c r="E21" s="1100">
        <v>0</v>
      </c>
      <c r="F21" s="1100">
        <v>387975</v>
      </c>
      <c r="G21" s="1100">
        <v>387975</v>
      </c>
      <c r="H21" s="1119"/>
      <c r="I21" s="1149"/>
      <c r="J21" s="1149"/>
      <c r="K21" s="1119"/>
      <c r="Q21" s="1091" t="s">
        <v>2695</v>
      </c>
      <c r="R21" s="207"/>
      <c r="S21" s="207"/>
      <c r="T21" s="207"/>
      <c r="V21" s="207"/>
      <c r="W21" s="207"/>
      <c r="X21" s="207"/>
      <c r="Y21" s="1104"/>
    </row>
    <row r="22" spans="1:25" s="185" customFormat="1" ht="12" customHeight="1">
      <c r="A22" s="210" t="s">
        <v>532</v>
      </c>
      <c r="B22" s="967" t="s">
        <v>556</v>
      </c>
      <c r="C22" s="211" t="s">
        <v>557</v>
      </c>
      <c r="D22" s="1100">
        <v>3595785</v>
      </c>
      <c r="E22" s="1100">
        <v>1883812</v>
      </c>
      <c r="F22" s="1100">
        <v>1711973</v>
      </c>
      <c r="G22" s="1100">
        <v>1733102</v>
      </c>
      <c r="H22" s="1119"/>
      <c r="I22" s="1149"/>
      <c r="J22" s="1149"/>
      <c r="K22" s="1119"/>
      <c r="Q22" s="1093">
        <v>0.08</v>
      </c>
      <c r="R22" s="1093">
        <v>0.08</v>
      </c>
      <c r="S22" s="1105">
        <v>0.03</v>
      </c>
      <c r="T22" s="1105">
        <v>0.02</v>
      </c>
      <c r="U22" s="1094">
        <v>0.01</v>
      </c>
      <c r="V22" s="1094">
        <v>0.01</v>
      </c>
      <c r="W22" s="1105">
        <v>0.02</v>
      </c>
      <c r="X22" s="1094">
        <v>0.01</v>
      </c>
      <c r="Y22" s="1095" t="str">
        <f t="shared" ref="Y22:Y28" si="1">IF($K$2=$Q$3,Q22,IF($K$2=$U$3,U22,IF($K$2=$W$3,W22,IF($K$2=$X$3,X22,IF($K$2=$R$3,R22,IF($K$2=$S$3,S22,IF($K$2=$T$3,T22,IF($K$2=$V$3,V22,""))))))))</f>
        <v/>
      </c>
    </row>
    <row r="23" spans="1:25" s="185" customFormat="1" ht="12" customHeight="1">
      <c r="A23" s="210" t="s">
        <v>535</v>
      </c>
      <c r="B23" s="967" t="s">
        <v>558</v>
      </c>
      <c r="C23" s="211" t="s">
        <v>559</v>
      </c>
      <c r="D23" s="1100">
        <v>1968691</v>
      </c>
      <c r="E23" s="1100">
        <v>1504773</v>
      </c>
      <c r="F23" s="1100">
        <v>463918</v>
      </c>
      <c r="G23" s="1100">
        <v>477649</v>
      </c>
      <c r="H23" s="1119"/>
      <c r="I23" s="1147"/>
      <c r="J23" s="1119"/>
      <c r="K23" s="1119"/>
      <c r="Q23" s="1093">
        <v>7.0000000000000007E-2</v>
      </c>
      <c r="R23" s="1093">
        <v>7.0000000000000007E-2</v>
      </c>
      <c r="S23" s="1105">
        <v>2.75E-2</v>
      </c>
      <c r="T23" s="1105">
        <v>1.7500000000000002E-2</v>
      </c>
      <c r="U23" s="1094">
        <v>8.9999999999999993E-3</v>
      </c>
      <c r="V23" s="1094">
        <v>8.9999999999999993E-3</v>
      </c>
      <c r="W23" s="1105">
        <v>1.7500000000000002E-2</v>
      </c>
      <c r="X23" s="1094">
        <v>8.9999999999999993E-3</v>
      </c>
      <c r="Y23" s="1095" t="str">
        <f t="shared" si="1"/>
        <v/>
      </c>
    </row>
    <row r="24" spans="1:25" s="185" customFormat="1" ht="12" customHeight="1">
      <c r="A24" s="210" t="s">
        <v>538</v>
      </c>
      <c r="B24" s="967" t="s">
        <v>560</v>
      </c>
      <c r="C24" s="211" t="s">
        <v>561</v>
      </c>
      <c r="D24" s="1100">
        <v>2047</v>
      </c>
      <c r="E24" s="1100">
        <v>2047</v>
      </c>
      <c r="F24" s="1100">
        <v>0</v>
      </c>
      <c r="G24" s="1106">
        <v>0</v>
      </c>
      <c r="H24" s="1119"/>
      <c r="I24" s="1147"/>
      <c r="J24" s="1119"/>
      <c r="K24" s="1119"/>
      <c r="Q24" s="1093">
        <v>0.06</v>
      </c>
      <c r="R24" s="1093">
        <v>0.06</v>
      </c>
      <c r="S24" s="1105">
        <v>2.5000000000000001E-2</v>
      </c>
      <c r="T24" s="1105">
        <v>1.4999999999999999E-2</v>
      </c>
      <c r="U24" s="1094">
        <v>8.0000000000000002E-3</v>
      </c>
      <c r="V24" s="1094">
        <v>8.0000000000000002E-3</v>
      </c>
      <c r="W24" s="1105">
        <v>1.4999999999999999E-2</v>
      </c>
      <c r="X24" s="1094">
        <v>8.0000000000000002E-3</v>
      </c>
      <c r="Y24" s="1095" t="str">
        <f t="shared" si="1"/>
        <v/>
      </c>
    </row>
    <row r="25" spans="1:25" s="185" customFormat="1" ht="12" customHeight="1">
      <c r="A25" s="210" t="s">
        <v>541</v>
      </c>
      <c r="B25" s="967" t="s">
        <v>562</v>
      </c>
      <c r="C25" s="211" t="s">
        <v>563</v>
      </c>
      <c r="D25" s="1100">
        <v>0</v>
      </c>
      <c r="E25" s="1100">
        <v>0</v>
      </c>
      <c r="F25" s="1100">
        <v>0</v>
      </c>
      <c r="G25" s="1106">
        <v>0</v>
      </c>
      <c r="H25" s="1119"/>
      <c r="I25" s="1147"/>
      <c r="J25" s="1119"/>
      <c r="K25" s="1119"/>
      <c r="Q25" s="1093">
        <v>0.05</v>
      </c>
      <c r="R25" s="1093">
        <v>0.05</v>
      </c>
      <c r="S25" s="1105">
        <v>2.2499999999999999E-2</v>
      </c>
      <c r="T25" s="1105">
        <v>1.2500000000000001E-2</v>
      </c>
      <c r="U25" s="1094">
        <v>7.0000000000000001E-3</v>
      </c>
      <c r="V25" s="1094">
        <v>7.0000000000000001E-3</v>
      </c>
      <c r="W25" s="1105">
        <v>1.2500000000000001E-2</v>
      </c>
      <c r="X25" s="1094">
        <v>7.0000000000000001E-3</v>
      </c>
      <c r="Y25" s="1095" t="str">
        <f t="shared" si="1"/>
        <v/>
      </c>
    </row>
    <row r="26" spans="1:25" s="185" customFormat="1" ht="12" customHeight="1">
      <c r="A26" s="210" t="s">
        <v>544</v>
      </c>
      <c r="B26" s="968" t="s">
        <v>3083</v>
      </c>
      <c r="C26" s="211" t="s">
        <v>565</v>
      </c>
      <c r="D26" s="1106">
        <v>0</v>
      </c>
      <c r="E26" s="1100">
        <v>0</v>
      </c>
      <c r="F26" s="1100">
        <v>0</v>
      </c>
      <c r="G26" s="1106">
        <v>0</v>
      </c>
      <c r="H26" s="1119"/>
      <c r="I26" s="1147"/>
      <c r="J26" s="1119"/>
      <c r="K26" s="1119"/>
      <c r="Q26" s="1093"/>
      <c r="R26" s="1093"/>
      <c r="S26" s="1105">
        <v>0.02</v>
      </c>
      <c r="T26" s="1105">
        <v>0.01</v>
      </c>
      <c r="U26" s="1094">
        <v>6.0000000000000001E-3</v>
      </c>
      <c r="V26" s="1094">
        <v>6.0000000000000001E-3</v>
      </c>
      <c r="W26" s="1105">
        <v>0.01</v>
      </c>
      <c r="X26" s="1094">
        <v>6.0000000000000001E-3</v>
      </c>
      <c r="Y26" s="1095" t="str">
        <f t="shared" si="1"/>
        <v/>
      </c>
    </row>
    <row r="27" spans="1:25" s="185" customFormat="1" ht="12" customHeight="1">
      <c r="A27" s="210" t="s">
        <v>547</v>
      </c>
      <c r="B27" s="967" t="s">
        <v>566</v>
      </c>
      <c r="C27" s="211" t="s">
        <v>567</v>
      </c>
      <c r="D27" s="1100">
        <v>0</v>
      </c>
      <c r="E27" s="1100">
        <v>0</v>
      </c>
      <c r="F27" s="1100">
        <v>0</v>
      </c>
      <c r="G27" s="1100">
        <v>103855</v>
      </c>
      <c r="H27" s="1119"/>
      <c r="I27" s="1147"/>
      <c r="J27" s="1119"/>
      <c r="K27" s="1119"/>
      <c r="Q27" s="1093"/>
      <c r="R27" s="1093"/>
      <c r="S27" s="1105"/>
      <c r="T27" s="1093"/>
      <c r="U27" s="1094">
        <v>5.0000000000000001E-3</v>
      </c>
      <c r="V27" s="1094">
        <v>5.0000000000000001E-3</v>
      </c>
      <c r="W27" s="1090"/>
      <c r="X27" s="1094">
        <v>5.0000000000000001E-3</v>
      </c>
      <c r="Y27" s="1095" t="str">
        <f t="shared" si="1"/>
        <v/>
      </c>
    </row>
    <row r="28" spans="1:25" s="185" customFormat="1" ht="12" customHeight="1">
      <c r="A28" s="210" t="s">
        <v>568</v>
      </c>
      <c r="B28" s="967" t="s">
        <v>569</v>
      </c>
      <c r="C28" s="211" t="s">
        <v>570</v>
      </c>
      <c r="D28" s="1100">
        <v>0</v>
      </c>
      <c r="E28" s="1100">
        <v>0</v>
      </c>
      <c r="F28" s="1100">
        <v>0</v>
      </c>
      <c r="G28" s="1100">
        <v>0</v>
      </c>
      <c r="H28" s="1119"/>
      <c r="I28" s="1147"/>
      <c r="J28" s="1119"/>
      <c r="K28" s="1119"/>
      <c r="Y28" s="1095" t="str">
        <f t="shared" si="1"/>
        <v/>
      </c>
    </row>
    <row r="29" spans="1:25" s="185" customFormat="1" ht="12" customHeight="1">
      <c r="A29" s="210" t="s">
        <v>571</v>
      </c>
      <c r="B29" s="967" t="s">
        <v>572</v>
      </c>
      <c r="C29" s="211" t="s">
        <v>573</v>
      </c>
      <c r="D29" s="1100">
        <v>0</v>
      </c>
      <c r="E29" s="1100">
        <v>0</v>
      </c>
      <c r="F29" s="1100">
        <v>0</v>
      </c>
      <c r="G29" s="1100">
        <v>0</v>
      </c>
      <c r="H29" s="1119"/>
      <c r="I29" s="1147"/>
      <c r="J29" s="1119"/>
      <c r="K29" s="1119"/>
      <c r="Y29" s="1107"/>
    </row>
    <row r="30" spans="1:25" s="207" customFormat="1" ht="12" customHeight="1">
      <c r="A30" s="1102" t="s">
        <v>574</v>
      </c>
      <c r="B30" s="966" t="s">
        <v>2697</v>
      </c>
      <c r="C30" s="205" t="s">
        <v>576</v>
      </c>
      <c r="D30" s="1099">
        <f>SUM(D31:D41)</f>
        <v>0</v>
      </c>
      <c r="E30" s="1099">
        <f>SUM(E31:E41)</f>
        <v>0</v>
      </c>
      <c r="F30" s="1099">
        <f>SUM(F31:F41)</f>
        <v>0</v>
      </c>
      <c r="G30" s="1099">
        <f>SUM(G31:G41)</f>
        <v>0</v>
      </c>
      <c r="H30" s="1117"/>
      <c r="I30" s="1709"/>
      <c r="J30" s="1709"/>
      <c r="K30" s="1121"/>
      <c r="Q30" s="185" t="s">
        <v>2698</v>
      </c>
      <c r="R30" s="185"/>
      <c r="S30" s="185"/>
      <c r="Y30" s="1104"/>
    </row>
    <row r="31" spans="1:25" s="185" customFormat="1" ht="12" customHeight="1">
      <c r="A31" s="1103" t="s">
        <v>577</v>
      </c>
      <c r="B31" s="967" t="s">
        <v>3124</v>
      </c>
      <c r="C31" s="211" t="s">
        <v>579</v>
      </c>
      <c r="D31" s="1100"/>
      <c r="E31" s="1100"/>
      <c r="F31" s="1100"/>
      <c r="G31" s="1100"/>
      <c r="H31" s="1119"/>
      <c r="I31" s="1149"/>
      <c r="J31" s="1150"/>
      <c r="K31" s="1151"/>
      <c r="L31" s="1108"/>
      <c r="M31" s="1108"/>
      <c r="N31" s="1108"/>
      <c r="Q31" s="1089" t="s">
        <v>502</v>
      </c>
      <c r="Y31" s="1107"/>
    </row>
    <row r="32" spans="1:25" s="185" customFormat="1" ht="12" customHeight="1">
      <c r="A32" s="210" t="s">
        <v>532</v>
      </c>
      <c r="B32" s="967" t="s">
        <v>3125</v>
      </c>
      <c r="C32" s="211" t="s">
        <v>581</v>
      </c>
      <c r="D32" s="1100"/>
      <c r="E32" s="1100"/>
      <c r="F32" s="1100"/>
      <c r="G32" s="1100"/>
      <c r="H32" s="1119"/>
      <c r="I32" s="1149"/>
      <c r="J32" s="1152"/>
      <c r="K32" s="1151"/>
      <c r="L32" s="1108"/>
      <c r="M32" s="1108"/>
      <c r="N32" s="1108"/>
      <c r="Q32" s="185" t="s">
        <v>2699</v>
      </c>
      <c r="Y32" s="1107"/>
    </row>
    <row r="33" spans="1:25" s="185" customFormat="1" ht="12" customHeight="1">
      <c r="A33" s="210" t="s">
        <v>535</v>
      </c>
      <c r="B33" s="967" t="s">
        <v>2700</v>
      </c>
      <c r="C33" s="211" t="s">
        <v>583</v>
      </c>
      <c r="D33" s="1100"/>
      <c r="E33" s="1100"/>
      <c r="F33" s="1100"/>
      <c r="G33" s="1100"/>
      <c r="H33" s="1119"/>
      <c r="I33" s="1119"/>
      <c r="J33" s="1153"/>
      <c r="K33" s="1151"/>
      <c r="L33" s="1109"/>
      <c r="M33" s="1109"/>
      <c r="N33" s="1108"/>
      <c r="Q33" s="185" t="s">
        <v>2701</v>
      </c>
      <c r="Y33" s="1107"/>
    </row>
    <row r="34" spans="1:25" s="185" customFormat="1" ht="12" customHeight="1">
      <c r="A34" s="210" t="s">
        <v>538</v>
      </c>
      <c r="B34" s="1110" t="s">
        <v>3126</v>
      </c>
      <c r="C34" s="211" t="s">
        <v>585</v>
      </c>
      <c r="D34" s="1100"/>
      <c r="E34" s="1100"/>
      <c r="F34" s="1100"/>
      <c r="G34" s="1100"/>
      <c r="H34" s="1119"/>
      <c r="I34" s="1119"/>
      <c r="J34" s="1153"/>
      <c r="K34" s="1151"/>
      <c r="L34" s="1108"/>
      <c r="M34" s="1108"/>
      <c r="N34" s="1108"/>
    </row>
    <row r="35" spans="1:25" s="185" customFormat="1" ht="12" customHeight="1">
      <c r="A35" s="210" t="s">
        <v>541</v>
      </c>
      <c r="B35" s="1110" t="s">
        <v>3127</v>
      </c>
      <c r="C35" s="211" t="s">
        <v>587</v>
      </c>
      <c r="D35" s="1100"/>
      <c r="E35" s="1100"/>
      <c r="F35" s="1100"/>
      <c r="G35" s="1100"/>
      <c r="H35" s="1119"/>
      <c r="I35" s="1119"/>
      <c r="J35" s="1153"/>
      <c r="K35" s="1151"/>
      <c r="L35" s="1108"/>
      <c r="M35" s="1108"/>
      <c r="N35" s="1108"/>
    </row>
    <row r="36" spans="1:25" s="185" customFormat="1" ht="12" customHeight="1">
      <c r="A36" s="210">
        <v>6</v>
      </c>
      <c r="B36" s="1110" t="s">
        <v>2702</v>
      </c>
      <c r="C36" s="211" t="s">
        <v>589</v>
      </c>
      <c r="D36" s="1100"/>
      <c r="E36" s="1100"/>
      <c r="F36" s="1100"/>
      <c r="G36" s="1100"/>
      <c r="H36" s="1119"/>
      <c r="I36" s="1119"/>
      <c r="J36" s="1154"/>
      <c r="K36" s="1151"/>
      <c r="L36" s="1111"/>
      <c r="M36" s="1111"/>
      <c r="N36" s="1108"/>
    </row>
    <row r="37" spans="1:25" s="185" customFormat="1" ht="12" customHeight="1">
      <c r="A37" s="210" t="s">
        <v>547</v>
      </c>
      <c r="B37" s="1112" t="s">
        <v>2703</v>
      </c>
      <c r="C37" s="211" t="s">
        <v>591</v>
      </c>
      <c r="D37" s="1100"/>
      <c r="E37" s="1100"/>
      <c r="F37" s="1100"/>
      <c r="G37" s="1100"/>
      <c r="H37" s="1119"/>
      <c r="I37" s="1147"/>
      <c r="J37" s="1119"/>
      <c r="K37" s="1119"/>
    </row>
    <row r="38" spans="1:25" s="185" customFormat="1" ht="12" customHeight="1">
      <c r="A38" s="210" t="s">
        <v>568</v>
      </c>
      <c r="B38" s="1112" t="s">
        <v>2704</v>
      </c>
      <c r="C38" s="211" t="s">
        <v>593</v>
      </c>
      <c r="D38" s="1100"/>
      <c r="E38" s="1100"/>
      <c r="F38" s="1100"/>
      <c r="G38" s="1100"/>
      <c r="H38" s="1155"/>
      <c r="I38" s="1147"/>
      <c r="J38" s="1119"/>
      <c r="K38" s="1119"/>
    </row>
    <row r="39" spans="1:25" s="185" customFormat="1" ht="12" customHeight="1">
      <c r="A39" s="210" t="s">
        <v>571</v>
      </c>
      <c r="B39" s="1112" t="s">
        <v>657</v>
      </c>
      <c r="C39" s="211" t="s">
        <v>596</v>
      </c>
      <c r="D39" s="1100"/>
      <c r="E39" s="1100"/>
      <c r="F39" s="1100"/>
      <c r="G39" s="1100"/>
      <c r="H39" s="1155" t="s">
        <v>18</v>
      </c>
      <c r="I39" s="1147"/>
      <c r="J39" s="1119"/>
      <c r="K39" s="1119"/>
    </row>
    <row r="40" spans="1:25" s="185" customFormat="1" ht="12" customHeight="1">
      <c r="A40" s="210" t="s">
        <v>758</v>
      </c>
      <c r="B40" s="967" t="s">
        <v>590</v>
      </c>
      <c r="C40" s="211" t="s">
        <v>599</v>
      </c>
      <c r="D40" s="1100"/>
      <c r="E40" s="1100"/>
      <c r="F40" s="1100"/>
      <c r="G40" s="1100"/>
      <c r="H40" s="1119"/>
      <c r="I40" s="1147"/>
      <c r="J40" s="1119"/>
      <c r="K40" s="1119"/>
    </row>
    <row r="41" spans="1:25" s="185" customFormat="1" ht="12" customHeight="1">
      <c r="A41" s="210" t="s">
        <v>761</v>
      </c>
      <c r="B41" s="967" t="s">
        <v>592</v>
      </c>
      <c r="C41" s="211" t="s">
        <v>602</v>
      </c>
      <c r="D41" s="1100"/>
      <c r="E41" s="1100"/>
      <c r="F41" s="1100"/>
      <c r="G41" s="1100"/>
      <c r="H41" s="1119"/>
      <c r="I41" s="1147"/>
      <c r="J41" s="1119"/>
      <c r="K41" s="1119"/>
    </row>
    <row r="42" spans="1:25" s="207" customFormat="1" ht="12" customHeight="1">
      <c r="A42" s="1102" t="s">
        <v>594</v>
      </c>
      <c r="B42" s="965" t="s">
        <v>2705</v>
      </c>
      <c r="C42" s="205" t="s">
        <v>604</v>
      </c>
      <c r="D42" s="1099">
        <f>D43+D50+D62+D75+D80</f>
        <v>4856069</v>
      </c>
      <c r="E42" s="1099">
        <f>E43+E50+E62+E75+E80</f>
        <v>175521</v>
      </c>
      <c r="F42" s="1099">
        <f>F43+F50+F62+F75+F80</f>
        <v>4680548</v>
      </c>
      <c r="G42" s="1099">
        <f>G43+G50+G62+G75+G80</f>
        <v>4290899</v>
      </c>
      <c r="H42" s="1121"/>
      <c r="I42" s="1147"/>
      <c r="J42" s="1121"/>
      <c r="K42" s="1121"/>
    </row>
    <row r="43" spans="1:25" s="207" customFormat="1" ht="12" customHeight="1">
      <c r="A43" s="209" t="s">
        <v>597</v>
      </c>
      <c r="B43" s="966" t="s">
        <v>2706</v>
      </c>
      <c r="C43" s="205" t="s">
        <v>606</v>
      </c>
      <c r="D43" s="1099">
        <f>SUM(D44:D49)</f>
        <v>2330968</v>
      </c>
      <c r="E43" s="1099">
        <f>SUM(E44:E49)</f>
        <v>0</v>
      </c>
      <c r="F43" s="1099">
        <f>SUM(F44:F49)</f>
        <v>2330968</v>
      </c>
      <c r="G43" s="1099">
        <f>SUM(G44:G49)</f>
        <v>2097404</v>
      </c>
      <c r="H43" s="1117"/>
      <c r="I43" s="1708"/>
      <c r="J43" s="1708"/>
      <c r="K43" s="1121"/>
    </row>
    <row r="44" spans="1:25" s="185" customFormat="1" ht="12" customHeight="1">
      <c r="A44" s="1103" t="s">
        <v>600</v>
      </c>
      <c r="B44" s="967" t="s">
        <v>601</v>
      </c>
      <c r="C44" s="211" t="s">
        <v>608</v>
      </c>
      <c r="D44" s="1100">
        <v>0</v>
      </c>
      <c r="E44" s="1100">
        <v>0</v>
      </c>
      <c r="F44" s="1100">
        <v>0</v>
      </c>
      <c r="G44" s="1100">
        <v>0</v>
      </c>
      <c r="H44" s="1119"/>
      <c r="I44" s="1149"/>
      <c r="J44" s="1149"/>
      <c r="K44" s="1119"/>
    </row>
    <row r="45" spans="1:25" s="185" customFormat="1" ht="12" customHeight="1">
      <c r="A45" s="210" t="s">
        <v>532</v>
      </c>
      <c r="B45" s="968" t="s">
        <v>603</v>
      </c>
      <c r="C45" s="211" t="s">
        <v>610</v>
      </c>
      <c r="D45" s="1100">
        <v>0</v>
      </c>
      <c r="E45" s="1100">
        <v>0</v>
      </c>
      <c r="F45" s="1100">
        <v>0</v>
      </c>
      <c r="G45" s="1100">
        <v>0</v>
      </c>
      <c r="H45" s="1119"/>
      <c r="I45" s="1147"/>
      <c r="J45" s="1119"/>
      <c r="K45" s="1119"/>
    </row>
    <row r="46" spans="1:25" s="185" customFormat="1" ht="12" customHeight="1">
      <c r="A46" s="210" t="s">
        <v>535</v>
      </c>
      <c r="B46" s="967" t="s">
        <v>605</v>
      </c>
      <c r="C46" s="211" t="s">
        <v>612</v>
      </c>
      <c r="D46" s="1100">
        <v>0</v>
      </c>
      <c r="E46" s="1100">
        <v>0</v>
      </c>
      <c r="F46" s="1100">
        <v>0</v>
      </c>
      <c r="G46" s="1100">
        <v>0</v>
      </c>
      <c r="H46" s="1119"/>
      <c r="I46" s="1147"/>
      <c r="J46" s="1119"/>
      <c r="K46" s="1119"/>
    </row>
    <row r="47" spans="1:25" s="185" customFormat="1" ht="12" customHeight="1">
      <c r="A47" s="210" t="s">
        <v>538</v>
      </c>
      <c r="B47" s="967" t="s">
        <v>607</v>
      </c>
      <c r="C47" s="211" t="s">
        <v>615</v>
      </c>
      <c r="D47" s="1100">
        <v>0</v>
      </c>
      <c r="E47" s="1100">
        <v>0</v>
      </c>
      <c r="F47" s="1100">
        <v>0</v>
      </c>
      <c r="G47" s="1100">
        <v>0</v>
      </c>
      <c r="H47" s="1119"/>
      <c r="I47" s="1147"/>
      <c r="J47" s="1119"/>
      <c r="K47" s="1119"/>
    </row>
    <row r="48" spans="1:25" s="185" customFormat="1" ht="12" customHeight="1">
      <c r="A48" s="210" t="s">
        <v>541</v>
      </c>
      <c r="B48" s="968" t="s">
        <v>2707</v>
      </c>
      <c r="C48" s="211" t="s">
        <v>618</v>
      </c>
      <c r="D48" s="1100">
        <v>2330968</v>
      </c>
      <c r="E48" s="1100">
        <v>0</v>
      </c>
      <c r="F48" s="1100">
        <v>2330968</v>
      </c>
      <c r="G48" s="1100">
        <v>2097404</v>
      </c>
      <c r="H48" s="1119"/>
      <c r="I48" s="1147"/>
      <c r="J48" s="1119"/>
      <c r="K48" s="1119"/>
    </row>
    <row r="49" spans="1:15" s="185" customFormat="1" ht="12" customHeight="1">
      <c r="A49" s="210" t="s">
        <v>544</v>
      </c>
      <c r="B49" s="967" t="s">
        <v>611</v>
      </c>
      <c r="C49" s="211" t="s">
        <v>620</v>
      </c>
      <c r="D49" s="1113">
        <v>0</v>
      </c>
      <c r="E49" s="1113">
        <v>0</v>
      </c>
      <c r="F49" s="1113">
        <v>0</v>
      </c>
      <c r="G49" s="1100">
        <v>0</v>
      </c>
      <c r="H49" s="1119"/>
      <c r="I49" s="1147"/>
      <c r="J49" s="1119"/>
      <c r="K49" s="1119"/>
    </row>
    <row r="50" spans="1:15" s="207" customFormat="1" ht="12" customHeight="1">
      <c r="A50" s="1102" t="s">
        <v>613</v>
      </c>
      <c r="B50" s="966" t="s">
        <v>2708</v>
      </c>
      <c r="C50" s="205" t="s">
        <v>622</v>
      </c>
      <c r="D50" s="1099">
        <v>0</v>
      </c>
      <c r="E50" s="1099">
        <v>0</v>
      </c>
      <c r="F50" s="1099">
        <v>0</v>
      </c>
      <c r="G50" s="1099">
        <v>0</v>
      </c>
      <c r="H50" s="1117"/>
      <c r="I50" s="1710"/>
      <c r="J50" s="1710"/>
      <c r="K50" s="1710"/>
    </row>
    <row r="51" spans="1:15" s="185" customFormat="1" ht="12" customHeight="1">
      <c r="A51" s="1103" t="s">
        <v>616</v>
      </c>
      <c r="B51" s="1112" t="s">
        <v>2709</v>
      </c>
      <c r="C51" s="211" t="s">
        <v>624</v>
      </c>
      <c r="D51" s="1114">
        <f>SUM(D52:D54)</f>
        <v>0</v>
      </c>
      <c r="E51" s="1114">
        <f>SUM(E52:E54)</f>
        <v>0</v>
      </c>
      <c r="F51" s="1114">
        <f>SUM(F52:F54)</f>
        <v>0</v>
      </c>
      <c r="G51" s="1114">
        <f>SUM(G52:G54)</f>
        <v>0</v>
      </c>
      <c r="H51" s="1118"/>
      <c r="I51" s="1147"/>
      <c r="J51" s="1119"/>
      <c r="K51" s="1156"/>
      <c r="L51" s="1711"/>
      <c r="M51" s="1711"/>
      <c r="N51" s="1711"/>
      <c r="O51" s="1711"/>
    </row>
    <row r="52" spans="1:15" s="185" customFormat="1" ht="12" customHeight="1">
      <c r="A52" s="1103" t="s">
        <v>2710</v>
      </c>
      <c r="B52" s="1464" t="s">
        <v>3089</v>
      </c>
      <c r="C52" s="211" t="s">
        <v>626</v>
      </c>
      <c r="D52" s="1114"/>
      <c r="E52" s="1114"/>
      <c r="F52" s="1114"/>
      <c r="G52" s="1114"/>
      <c r="H52" s="1118" t="s">
        <v>18</v>
      </c>
      <c r="I52" s="1147"/>
      <c r="J52" s="1119"/>
      <c r="K52" s="1157"/>
      <c r="L52" s="1109"/>
      <c r="M52" s="1109"/>
      <c r="N52" s="1109"/>
      <c r="O52" s="1109"/>
    </row>
    <row r="53" spans="1:15" s="185" customFormat="1" ht="12" customHeight="1">
      <c r="A53" s="1103" t="s">
        <v>2711</v>
      </c>
      <c r="B53" s="1464" t="s">
        <v>3090</v>
      </c>
      <c r="C53" s="211" t="s">
        <v>628</v>
      </c>
      <c r="D53" s="1114"/>
      <c r="E53" s="1114"/>
      <c r="F53" s="1114"/>
      <c r="G53" s="1114"/>
      <c r="H53" s="1118" t="s">
        <v>18</v>
      </c>
      <c r="I53" s="1147"/>
      <c r="J53" s="1119"/>
      <c r="K53" s="1157"/>
      <c r="L53" s="1108"/>
      <c r="M53" s="1108"/>
      <c r="N53" s="1108"/>
      <c r="O53" s="1108"/>
    </row>
    <row r="54" spans="1:15" s="185" customFormat="1" ht="12" customHeight="1">
      <c r="A54" s="1103" t="s">
        <v>2712</v>
      </c>
      <c r="B54" s="1464" t="s">
        <v>2713</v>
      </c>
      <c r="C54" s="211" t="s">
        <v>630</v>
      </c>
      <c r="D54" s="1114"/>
      <c r="E54" s="1114"/>
      <c r="F54" s="1114"/>
      <c r="G54" s="1114"/>
      <c r="H54" s="1118"/>
      <c r="I54" s="1147"/>
      <c r="J54" s="1119"/>
      <c r="K54" s="1157"/>
      <c r="L54" s="1108"/>
      <c r="M54" s="1108"/>
      <c r="N54" s="1108"/>
      <c r="O54" s="1108"/>
    </row>
    <row r="55" spans="1:15" s="185" customFormat="1" ht="12" customHeight="1">
      <c r="A55" s="217" t="s">
        <v>532</v>
      </c>
      <c r="B55" s="969" t="s">
        <v>619</v>
      </c>
      <c r="C55" s="218" t="s">
        <v>633</v>
      </c>
      <c r="D55" s="1114"/>
      <c r="E55" s="1114"/>
      <c r="F55" s="1114"/>
      <c r="G55" s="1114"/>
      <c r="H55" s="1118"/>
      <c r="I55" s="1147"/>
      <c r="J55" s="1119"/>
      <c r="K55" s="1157"/>
      <c r="L55" s="1108"/>
      <c r="M55" s="1108"/>
      <c r="N55" s="1108"/>
      <c r="O55" s="1108"/>
    </row>
    <row r="56" spans="1:15" s="185" customFormat="1" ht="12" customHeight="1">
      <c r="A56" s="210" t="s">
        <v>535</v>
      </c>
      <c r="B56" s="1110" t="s">
        <v>3128</v>
      </c>
      <c r="C56" s="211" t="s">
        <v>636</v>
      </c>
      <c r="D56" s="1114"/>
      <c r="E56" s="1114"/>
      <c r="F56" s="1114"/>
      <c r="G56" s="1114"/>
      <c r="H56" s="1155" t="s">
        <v>18</v>
      </c>
      <c r="I56" s="1147"/>
      <c r="J56" s="1119"/>
      <c r="K56" s="1158"/>
      <c r="L56" s="1116"/>
      <c r="M56" s="1116"/>
      <c r="N56" s="1116"/>
      <c r="O56" s="1116"/>
    </row>
    <row r="57" spans="1:15" s="185" customFormat="1" ht="12" customHeight="1">
      <c r="A57" s="210" t="s">
        <v>538</v>
      </c>
      <c r="B57" s="1110" t="s">
        <v>3129</v>
      </c>
      <c r="C57" s="211" t="s">
        <v>637</v>
      </c>
      <c r="D57" s="1114"/>
      <c r="E57" s="1114"/>
      <c r="F57" s="1114"/>
      <c r="G57" s="1114"/>
      <c r="H57" s="1155" t="s">
        <v>18</v>
      </c>
      <c r="I57" s="1147"/>
      <c r="J57" s="1119"/>
      <c r="K57" s="1151"/>
      <c r="L57" s="1108"/>
      <c r="M57" s="1108"/>
      <c r="N57" s="1108"/>
      <c r="O57" s="1108"/>
    </row>
    <row r="58" spans="1:15" s="185" customFormat="1" ht="12" customHeight="1">
      <c r="A58" s="210" t="s">
        <v>541</v>
      </c>
      <c r="B58" s="968" t="s">
        <v>625</v>
      </c>
      <c r="C58" s="211" t="s">
        <v>639</v>
      </c>
      <c r="D58" s="1114"/>
      <c r="E58" s="1114"/>
      <c r="F58" s="1114"/>
      <c r="G58" s="1114"/>
      <c r="H58" s="1118"/>
      <c r="I58" s="1147"/>
      <c r="J58" s="1119"/>
      <c r="K58" s="1151"/>
      <c r="L58" s="1108"/>
      <c r="M58" s="1108"/>
      <c r="N58" s="1108"/>
      <c r="O58" s="1108"/>
    </row>
    <row r="59" spans="1:15" s="185" customFormat="1" ht="12" customHeight="1">
      <c r="A59" s="210" t="s">
        <v>544</v>
      </c>
      <c r="B59" s="1112" t="s">
        <v>2714</v>
      </c>
      <c r="C59" s="211" t="s">
        <v>640</v>
      </c>
      <c r="D59" s="1114"/>
      <c r="E59" s="1114"/>
      <c r="F59" s="1114"/>
      <c r="G59" s="1114"/>
      <c r="H59" s="1118"/>
      <c r="I59" s="1147"/>
      <c r="J59" s="1119"/>
      <c r="K59" s="1119"/>
    </row>
    <row r="60" spans="1:15" s="185" customFormat="1" ht="12" customHeight="1">
      <c r="A60" s="210" t="s">
        <v>547</v>
      </c>
      <c r="B60" s="1112" t="s">
        <v>2715</v>
      </c>
      <c r="C60" s="211" t="s">
        <v>642</v>
      </c>
      <c r="D60" s="1114"/>
      <c r="E60" s="1114"/>
      <c r="F60" s="1114"/>
      <c r="G60" s="1114"/>
      <c r="H60" s="1118"/>
      <c r="I60" s="1147"/>
      <c r="J60" s="1119"/>
      <c r="K60" s="1119"/>
    </row>
    <row r="61" spans="1:15" s="185" customFormat="1" ht="12" customHeight="1">
      <c r="A61" s="210" t="s">
        <v>568</v>
      </c>
      <c r="B61" s="967" t="s">
        <v>629</v>
      </c>
      <c r="C61" s="211" t="s">
        <v>644</v>
      </c>
      <c r="D61" s="1114"/>
      <c r="E61" s="1114"/>
      <c r="F61" s="1114"/>
      <c r="G61" s="1114"/>
      <c r="H61" s="1119"/>
      <c r="I61" s="1119"/>
      <c r="J61" s="1119"/>
      <c r="K61" s="1119"/>
    </row>
    <row r="62" spans="1:15" s="207" customFormat="1" ht="12" customHeight="1">
      <c r="A62" s="1102" t="s">
        <v>631</v>
      </c>
      <c r="B62" s="966" t="s">
        <v>2716</v>
      </c>
      <c r="C62" s="205" t="s">
        <v>646</v>
      </c>
      <c r="D62" s="1099">
        <f>SUM(D63,D67:D74)</f>
        <v>2458548</v>
      </c>
      <c r="E62" s="1099">
        <f>SUM(E63,E67:E74)</f>
        <v>175521</v>
      </c>
      <c r="F62" s="1099">
        <f>SUM(F63,F67:F74)</f>
        <v>2283027</v>
      </c>
      <c r="G62" s="1099">
        <f>SUM(G63,G67:G74)</f>
        <v>2030024</v>
      </c>
      <c r="H62" s="1117"/>
      <c r="I62" s="1710"/>
      <c r="J62" s="1710"/>
      <c r="K62" s="1710"/>
    </row>
    <row r="63" spans="1:15" s="185" customFormat="1" ht="12" customHeight="1">
      <c r="A63" s="1593" t="s">
        <v>634</v>
      </c>
      <c r="B63" s="1594" t="s">
        <v>2717</v>
      </c>
      <c r="C63" s="1595" t="s">
        <v>648</v>
      </c>
      <c r="D63" s="1596">
        <f>SUM(D64:D66)</f>
        <v>1837915</v>
      </c>
      <c r="E63" s="1596">
        <f>SUM(E64:E66)</f>
        <v>175521</v>
      </c>
      <c r="F63" s="1596">
        <f>SUM(F64:F66)</f>
        <v>1662394</v>
      </c>
      <c r="G63" s="1596">
        <f>SUM(G64:G66)</f>
        <v>1997518</v>
      </c>
      <c r="H63" s="1117"/>
      <c r="I63" s="1119"/>
      <c r="J63" s="1119"/>
      <c r="K63" s="1119"/>
    </row>
    <row r="64" spans="1:15" s="185" customFormat="1" ht="12" customHeight="1">
      <c r="A64" s="1103" t="s">
        <v>2710</v>
      </c>
      <c r="B64" s="1464" t="s">
        <v>3089</v>
      </c>
      <c r="C64" s="211" t="s">
        <v>651</v>
      </c>
      <c r="D64" s="1114">
        <v>26117</v>
      </c>
      <c r="E64" s="1114">
        <v>0</v>
      </c>
      <c r="F64" s="1114">
        <v>26117</v>
      </c>
      <c r="G64" s="1114">
        <v>31425</v>
      </c>
      <c r="H64" s="1117"/>
      <c r="I64" s="1119"/>
      <c r="J64" s="1119"/>
      <c r="K64" s="1119"/>
    </row>
    <row r="65" spans="1:15" s="185" customFormat="1" ht="12" customHeight="1">
      <c r="A65" s="1103" t="s">
        <v>2711</v>
      </c>
      <c r="B65" s="1464" t="s">
        <v>3090</v>
      </c>
      <c r="C65" s="211" t="s">
        <v>654</v>
      </c>
      <c r="D65" s="1114">
        <v>0</v>
      </c>
      <c r="E65" s="1114">
        <v>0</v>
      </c>
      <c r="F65" s="1114">
        <v>0</v>
      </c>
      <c r="G65" s="1114">
        <v>0</v>
      </c>
      <c r="H65" s="1117"/>
      <c r="I65" s="1119"/>
      <c r="J65" s="1119"/>
      <c r="K65" s="1119"/>
    </row>
    <row r="66" spans="1:15" s="185" customFormat="1" ht="12" customHeight="1">
      <c r="A66" s="1103" t="s">
        <v>2712</v>
      </c>
      <c r="B66" s="1464" t="s">
        <v>2713</v>
      </c>
      <c r="C66" s="211" t="s">
        <v>656</v>
      </c>
      <c r="D66" s="1114">
        <v>1811798</v>
      </c>
      <c r="E66" s="1114">
        <v>175521</v>
      </c>
      <c r="F66" s="1114">
        <v>1636277</v>
      </c>
      <c r="G66" s="1114">
        <v>1966093</v>
      </c>
      <c r="H66" s="1117"/>
      <c r="I66" s="1119"/>
      <c r="J66" s="1119"/>
      <c r="K66" s="1151"/>
      <c r="L66" s="1108"/>
      <c r="M66" s="1108"/>
      <c r="N66" s="1108"/>
      <c r="O66" s="1108"/>
    </row>
    <row r="67" spans="1:15" s="185" customFormat="1" ht="12" customHeight="1">
      <c r="A67" s="217" t="s">
        <v>532</v>
      </c>
      <c r="B67" s="969" t="s">
        <v>619</v>
      </c>
      <c r="C67" s="218" t="s">
        <v>658</v>
      </c>
      <c r="D67" s="1114">
        <v>0</v>
      </c>
      <c r="E67" s="1114">
        <v>0</v>
      </c>
      <c r="F67" s="1114">
        <v>0</v>
      </c>
      <c r="G67" s="1114">
        <v>0</v>
      </c>
      <c r="H67" s="1117"/>
      <c r="I67" s="1149"/>
      <c r="J67" s="1149"/>
      <c r="K67" s="1156"/>
      <c r="L67" s="1711"/>
      <c r="M67" s="1711"/>
      <c r="N67" s="1711"/>
      <c r="O67" s="1711"/>
    </row>
    <row r="68" spans="1:15" s="185" customFormat="1" ht="12" customHeight="1">
      <c r="A68" s="210" t="s">
        <v>535</v>
      </c>
      <c r="B68" s="1110" t="s">
        <v>3128</v>
      </c>
      <c r="C68" s="211" t="s">
        <v>660</v>
      </c>
      <c r="D68" s="1114">
        <v>604544</v>
      </c>
      <c r="E68" s="1114">
        <v>0</v>
      </c>
      <c r="F68" s="1114">
        <v>604544</v>
      </c>
      <c r="G68" s="1114">
        <v>0</v>
      </c>
      <c r="H68" s="1155" t="s">
        <v>3015</v>
      </c>
      <c r="I68" s="1708"/>
      <c r="J68" s="1708"/>
      <c r="K68" s="1157"/>
      <c r="L68" s="1109"/>
      <c r="M68" s="1109"/>
      <c r="N68" s="1109"/>
      <c r="O68" s="1109"/>
    </row>
    <row r="69" spans="1:15" s="185" customFormat="1" ht="12" customHeight="1">
      <c r="A69" s="210" t="s">
        <v>538</v>
      </c>
      <c r="B69" s="1110" t="s">
        <v>3129</v>
      </c>
      <c r="C69" s="211" t="s">
        <v>662</v>
      </c>
      <c r="D69" s="1114">
        <v>0</v>
      </c>
      <c r="E69" s="1114">
        <v>0</v>
      </c>
      <c r="F69" s="1114">
        <v>0</v>
      </c>
      <c r="G69" s="1114">
        <v>0</v>
      </c>
      <c r="H69" s="1155" t="s">
        <v>3015</v>
      </c>
      <c r="I69" s="1708"/>
      <c r="J69" s="1708"/>
      <c r="K69" s="1157"/>
      <c r="L69" s="1108"/>
      <c r="M69" s="1108"/>
      <c r="N69" s="1108"/>
      <c r="O69" s="1108"/>
    </row>
    <row r="70" spans="1:15" s="185" customFormat="1" ht="12" customHeight="1">
      <c r="A70" s="210" t="s">
        <v>541</v>
      </c>
      <c r="B70" s="968" t="s">
        <v>641</v>
      </c>
      <c r="C70" s="211" t="s">
        <v>665</v>
      </c>
      <c r="D70" s="1114">
        <v>0</v>
      </c>
      <c r="E70" s="1114">
        <v>0</v>
      </c>
      <c r="F70" s="1114">
        <v>0</v>
      </c>
      <c r="G70" s="1114">
        <v>0</v>
      </c>
      <c r="H70" s="1118"/>
      <c r="I70" s="1708"/>
      <c r="J70" s="1708"/>
      <c r="K70" s="1157"/>
      <c r="L70" s="1108"/>
      <c r="M70" s="1108"/>
      <c r="N70" s="1108"/>
      <c r="O70" s="1108"/>
    </row>
    <row r="71" spans="1:15" s="185" customFormat="1" ht="12" customHeight="1">
      <c r="A71" s="210" t="s">
        <v>544</v>
      </c>
      <c r="B71" s="967" t="s">
        <v>2718</v>
      </c>
      <c r="C71" s="211" t="s">
        <v>668</v>
      </c>
      <c r="D71" s="1114">
        <v>0</v>
      </c>
      <c r="E71" s="1114">
        <v>0</v>
      </c>
      <c r="F71" s="1114">
        <v>0</v>
      </c>
      <c r="G71" s="1114">
        <v>0</v>
      </c>
      <c r="H71" s="1117"/>
      <c r="I71" s="1708"/>
      <c r="J71" s="1708"/>
      <c r="K71" s="1158"/>
      <c r="L71" s="1116"/>
      <c r="M71" s="1116"/>
      <c r="N71" s="1116"/>
      <c r="O71" s="1116"/>
    </row>
    <row r="72" spans="1:15" s="185" customFormat="1" ht="12" customHeight="1">
      <c r="A72" s="210" t="s">
        <v>547</v>
      </c>
      <c r="B72" s="1110" t="s">
        <v>2719</v>
      </c>
      <c r="C72" s="211" t="s">
        <v>670</v>
      </c>
      <c r="D72" s="1114">
        <v>14549</v>
      </c>
      <c r="E72" s="1114">
        <v>0</v>
      </c>
      <c r="F72" s="1114">
        <v>14549</v>
      </c>
      <c r="G72" s="1114">
        <v>31158</v>
      </c>
      <c r="H72" s="1119"/>
      <c r="I72" s="1708"/>
      <c r="J72" s="1708"/>
      <c r="K72" s="1119"/>
      <c r="L72" s="1120">
        <f>SUM(L69:L71)-D67</f>
        <v>0</v>
      </c>
      <c r="M72" s="1120">
        <f>SUM(M69:M71)-D79</f>
        <v>0</v>
      </c>
      <c r="N72" s="1120">
        <f>SUM(N69:N71)-G67</f>
        <v>0</v>
      </c>
      <c r="O72" s="1120"/>
    </row>
    <row r="73" spans="1:15" s="185" customFormat="1" ht="12" customHeight="1">
      <c r="A73" s="210" t="s">
        <v>568</v>
      </c>
      <c r="B73" s="1110" t="s">
        <v>2714</v>
      </c>
      <c r="C73" s="211" t="s">
        <v>672</v>
      </c>
      <c r="D73" s="1114">
        <v>0</v>
      </c>
      <c r="E73" s="1114">
        <v>0</v>
      </c>
      <c r="F73" s="1114">
        <v>0</v>
      </c>
      <c r="G73" s="1114">
        <v>0</v>
      </c>
      <c r="H73" s="1119"/>
      <c r="I73" s="1708"/>
      <c r="J73" s="1708"/>
      <c r="K73" s="1119"/>
    </row>
    <row r="74" spans="1:15" s="185" customFormat="1" ht="12" customHeight="1">
      <c r="A74" s="210" t="s">
        <v>571</v>
      </c>
      <c r="B74" s="1110" t="s">
        <v>2720</v>
      </c>
      <c r="C74" s="211" t="s">
        <v>674</v>
      </c>
      <c r="D74" s="1114">
        <v>1540</v>
      </c>
      <c r="E74" s="1114">
        <v>0</v>
      </c>
      <c r="F74" s="1114">
        <v>1540</v>
      </c>
      <c r="G74" s="1114">
        <v>1348</v>
      </c>
      <c r="H74" s="1121"/>
      <c r="I74" s="1708"/>
      <c r="J74" s="1708"/>
      <c r="K74" s="1119"/>
    </row>
    <row r="75" spans="1:15" s="207" customFormat="1" ht="12" customHeight="1">
      <c r="A75" s="1102" t="s">
        <v>649</v>
      </c>
      <c r="B75" s="966" t="s">
        <v>2721</v>
      </c>
      <c r="C75" s="205" t="s">
        <v>681</v>
      </c>
      <c r="D75" s="1099">
        <f>SUM(D76:D79)</f>
        <v>0</v>
      </c>
      <c r="E75" s="1099">
        <f>SUM(E76:E79)</f>
        <v>0</v>
      </c>
      <c r="F75" s="1099">
        <f>SUM(F76:F79)</f>
        <v>0</v>
      </c>
      <c r="G75" s="1099">
        <f>SUM(G76:G79)</f>
        <v>0</v>
      </c>
      <c r="H75" s="1117"/>
      <c r="I75" s="1709"/>
      <c r="J75" s="1709"/>
      <c r="K75" s="1152"/>
      <c r="L75" s="1108"/>
      <c r="M75" s="1108"/>
      <c r="N75" s="1108"/>
    </row>
    <row r="76" spans="1:15" s="207" customFormat="1" ht="12" customHeight="1">
      <c r="A76" s="1103" t="s">
        <v>652</v>
      </c>
      <c r="B76" s="1110" t="s">
        <v>3130</v>
      </c>
      <c r="C76" s="211" t="s">
        <v>683</v>
      </c>
      <c r="D76" s="1100"/>
      <c r="E76" s="1100"/>
      <c r="F76" s="1106"/>
      <c r="G76" s="1100"/>
      <c r="H76" s="1119"/>
      <c r="I76" s="1149"/>
      <c r="J76" s="1149"/>
      <c r="K76" s="1153"/>
      <c r="L76" s="1108"/>
      <c r="M76" s="1109"/>
      <c r="N76" s="1109"/>
    </row>
    <row r="77" spans="1:15" s="185" customFormat="1" ht="12" customHeight="1">
      <c r="A77" s="210" t="s">
        <v>532</v>
      </c>
      <c r="B77" s="1110" t="s">
        <v>3131</v>
      </c>
      <c r="C77" s="211" t="s">
        <v>685</v>
      </c>
      <c r="D77" s="1100"/>
      <c r="F77" s="1100"/>
      <c r="G77" s="1100"/>
      <c r="H77" s="1121"/>
      <c r="I77" s="1149"/>
      <c r="J77" s="1149"/>
      <c r="K77" s="1153"/>
      <c r="L77" s="1108"/>
      <c r="M77" s="1108"/>
      <c r="N77" s="1108"/>
    </row>
    <row r="78" spans="1:15" s="185" customFormat="1" ht="12" customHeight="1">
      <c r="A78" s="210" t="s">
        <v>535</v>
      </c>
      <c r="B78" s="1110" t="s">
        <v>2722</v>
      </c>
      <c r="C78" s="211" t="s">
        <v>687</v>
      </c>
      <c r="D78" s="1100"/>
      <c r="E78" s="1100"/>
      <c r="F78" s="1100"/>
      <c r="G78" s="1100"/>
      <c r="H78" s="1119"/>
      <c r="I78" s="1147"/>
      <c r="J78" s="1119"/>
      <c r="K78" s="1153"/>
      <c r="L78" s="1108"/>
      <c r="M78" s="1108"/>
      <c r="N78" s="1108"/>
    </row>
    <row r="79" spans="1:15" s="185" customFormat="1" ht="12" customHeight="1">
      <c r="A79" s="210" t="s">
        <v>538</v>
      </c>
      <c r="B79" s="1110" t="s">
        <v>2723</v>
      </c>
      <c r="C79" s="211" t="s">
        <v>689</v>
      </c>
      <c r="D79" s="1100"/>
      <c r="E79" s="1100"/>
      <c r="F79" s="1100"/>
      <c r="G79" s="1100"/>
      <c r="H79" s="1119"/>
      <c r="I79" s="1147"/>
      <c r="J79" s="1119"/>
      <c r="K79" s="1154"/>
      <c r="L79" s="1108"/>
      <c r="M79" s="1111"/>
      <c r="N79" s="1111"/>
    </row>
    <row r="80" spans="1:15" s="207" customFormat="1" ht="12" customHeight="1">
      <c r="A80" s="1102" t="s">
        <v>787</v>
      </c>
      <c r="B80" s="966" t="s">
        <v>2724</v>
      </c>
      <c r="C80" s="205" t="s">
        <v>691</v>
      </c>
      <c r="D80" s="1099">
        <f>SUM(D81:D82)</f>
        <v>66553</v>
      </c>
      <c r="E80" s="1099">
        <f>SUM(E81:E82)</f>
        <v>0</v>
      </c>
      <c r="F80" s="1099">
        <f>SUM(F81:F82)</f>
        <v>66553</v>
      </c>
      <c r="G80" s="1099">
        <f>SUM(G81:G82)</f>
        <v>163471</v>
      </c>
      <c r="H80" s="1117"/>
      <c r="I80" s="1709"/>
      <c r="J80" s="1709"/>
      <c r="K80" s="1121"/>
    </row>
    <row r="81" spans="1:11" s="207" customFormat="1" ht="12" customHeight="1">
      <c r="A81" s="1103" t="s">
        <v>790</v>
      </c>
      <c r="B81" s="1110" t="s">
        <v>653</v>
      </c>
      <c r="C81" s="211" t="s">
        <v>693</v>
      </c>
      <c r="D81" s="1100">
        <v>15001</v>
      </c>
      <c r="E81" s="1100">
        <v>0</v>
      </c>
      <c r="F81" s="1106">
        <v>15001</v>
      </c>
      <c r="G81" s="1100">
        <v>11781</v>
      </c>
      <c r="H81" s="1119"/>
      <c r="I81" s="1149"/>
      <c r="J81" s="1149"/>
      <c r="K81" s="1121"/>
    </row>
    <row r="82" spans="1:11" s="185" customFormat="1" ht="12" customHeight="1">
      <c r="A82" s="210" t="s">
        <v>532</v>
      </c>
      <c r="B82" s="1110" t="s">
        <v>655</v>
      </c>
      <c r="C82" s="211" t="s">
        <v>695</v>
      </c>
      <c r="D82" s="1100">
        <v>51552</v>
      </c>
      <c r="E82" s="1100">
        <v>0</v>
      </c>
      <c r="F82" s="1100">
        <v>51552</v>
      </c>
      <c r="G82" s="1100">
        <v>151690</v>
      </c>
      <c r="H82" s="1121"/>
      <c r="I82" s="1149"/>
      <c r="J82" s="1149"/>
      <c r="K82" s="1119"/>
    </row>
    <row r="83" spans="1:11" s="207" customFormat="1" ht="12" customHeight="1">
      <c r="A83" s="1102" t="s">
        <v>663</v>
      </c>
      <c r="B83" s="966" t="s">
        <v>2725</v>
      </c>
      <c r="C83" s="205" t="s">
        <v>697</v>
      </c>
      <c r="D83" s="1099">
        <f>SUM(D84:D87)</f>
        <v>23406</v>
      </c>
      <c r="E83" s="1099">
        <f>SUM(E84:E87)</f>
        <v>0</v>
      </c>
      <c r="F83" s="1099">
        <f>SUM(F84:F87)</f>
        <v>23406</v>
      </c>
      <c r="G83" s="1099">
        <f>SUM(G84:G87)</f>
        <v>22592</v>
      </c>
      <c r="H83" s="1117"/>
      <c r="I83" s="1709"/>
      <c r="J83" s="1709"/>
      <c r="K83" s="1709"/>
    </row>
    <row r="84" spans="1:11" s="185" customFormat="1" ht="12" customHeight="1">
      <c r="A84" s="1103" t="s">
        <v>666</v>
      </c>
      <c r="B84" s="967" t="s">
        <v>667</v>
      </c>
      <c r="C84" s="211" t="s">
        <v>699</v>
      </c>
      <c r="D84" s="1122">
        <v>0</v>
      </c>
      <c r="E84" s="1123">
        <v>0</v>
      </c>
      <c r="F84" s="1106">
        <v>0</v>
      </c>
      <c r="G84" s="1123">
        <v>0</v>
      </c>
      <c r="H84" s="1119"/>
      <c r="I84" s="1149"/>
      <c r="J84" s="1149"/>
      <c r="K84" s="1119"/>
    </row>
    <row r="85" spans="1:11" s="185" customFormat="1" ht="12" customHeight="1">
      <c r="A85" s="210" t="s">
        <v>532</v>
      </c>
      <c r="B85" s="968" t="s">
        <v>669</v>
      </c>
      <c r="C85" s="211" t="s">
        <v>701</v>
      </c>
      <c r="D85" s="1106">
        <v>23406</v>
      </c>
      <c r="E85" s="1106">
        <v>0</v>
      </c>
      <c r="F85" s="1106">
        <v>23406</v>
      </c>
      <c r="G85" s="1106">
        <v>22592</v>
      </c>
      <c r="H85" s="1119"/>
      <c r="I85" s="1149"/>
      <c r="J85" s="1149"/>
      <c r="K85" s="1119"/>
    </row>
    <row r="86" spans="1:11" s="185" customFormat="1" ht="12" customHeight="1">
      <c r="A86" s="210" t="s">
        <v>535</v>
      </c>
      <c r="B86" s="967" t="s">
        <v>671</v>
      </c>
      <c r="C86" s="211" t="s">
        <v>703</v>
      </c>
      <c r="D86" s="1106">
        <v>0</v>
      </c>
      <c r="E86" s="1106">
        <v>0</v>
      </c>
      <c r="F86" s="1106">
        <v>0</v>
      </c>
      <c r="G86" s="1106">
        <v>0</v>
      </c>
      <c r="H86" s="1119"/>
      <c r="I86" s="1149"/>
      <c r="J86" s="1149"/>
      <c r="K86" s="1119"/>
    </row>
    <row r="87" spans="1:11" s="185" customFormat="1" ht="12" customHeight="1">
      <c r="A87" s="210" t="s">
        <v>538</v>
      </c>
      <c r="B87" s="967" t="s">
        <v>673</v>
      </c>
      <c r="C87" s="211" t="s">
        <v>705</v>
      </c>
      <c r="D87" s="1100">
        <v>0</v>
      </c>
      <c r="E87" s="1100">
        <v>0</v>
      </c>
      <c r="F87" s="1100">
        <v>0</v>
      </c>
      <c r="G87" s="1100">
        <v>0</v>
      </c>
      <c r="H87" s="1119"/>
      <c r="I87" s="1149"/>
      <c r="J87" s="1149"/>
      <c r="K87" s="1119"/>
    </row>
    <row r="88" spans="1:11" s="185" customFormat="1" ht="12" hidden="1" customHeight="1">
      <c r="A88" s="219"/>
      <c r="B88" s="971" t="s">
        <v>2726</v>
      </c>
      <c r="C88" s="220">
        <v>888</v>
      </c>
      <c r="D88" s="1124">
        <f>(SUM(D10:D87))</f>
        <v>46010877</v>
      </c>
      <c r="E88" s="1124">
        <f>(SUM(E10:E87))</f>
        <v>15059557</v>
      </c>
      <c r="F88" s="1124">
        <f>(SUM(F10:F87))</f>
        <v>30951320</v>
      </c>
      <c r="G88" s="1124">
        <f>(SUM(G10:G87))</f>
        <v>30430074</v>
      </c>
      <c r="H88" s="1119"/>
      <c r="I88" s="1147"/>
      <c r="J88" s="1119"/>
      <c r="K88" s="1119"/>
    </row>
    <row r="89" spans="1:11" s="185" customFormat="1" ht="12" customHeight="1">
      <c r="A89" s="221"/>
      <c r="B89" s="230"/>
      <c r="D89" s="222"/>
      <c r="E89" s="222"/>
      <c r="F89" s="222"/>
      <c r="G89" s="222"/>
    </row>
    <row r="90" spans="1:11" s="185" customFormat="1" ht="12" customHeight="1">
      <c r="A90" s="221"/>
      <c r="B90" s="230"/>
      <c r="D90" s="222"/>
      <c r="E90" s="222"/>
      <c r="F90" s="222"/>
      <c r="G90" s="222"/>
    </row>
    <row r="91" spans="1:11" s="185" customFormat="1" ht="12" customHeight="1">
      <c r="A91" s="223" t="s">
        <v>508</v>
      </c>
      <c r="B91" s="972" t="s">
        <v>676</v>
      </c>
      <c r="C91" s="223" t="s">
        <v>510</v>
      </c>
      <c r="D91" s="224" t="s">
        <v>677</v>
      </c>
      <c r="E91" s="224" t="s">
        <v>678</v>
      </c>
      <c r="F91" s="225"/>
      <c r="G91" s="225"/>
    </row>
    <row r="92" spans="1:11" s="185" customFormat="1" ht="12" customHeight="1">
      <c r="A92" s="226" t="s">
        <v>513</v>
      </c>
      <c r="B92" s="973"/>
      <c r="C92" s="226" t="s">
        <v>514</v>
      </c>
      <c r="D92" s="227" t="s">
        <v>679</v>
      </c>
      <c r="E92" s="227" t="s">
        <v>679</v>
      </c>
      <c r="F92" s="225"/>
      <c r="G92" s="225"/>
    </row>
    <row r="93" spans="1:11" s="230" customFormat="1" ht="12" customHeight="1">
      <c r="A93" s="228" t="s">
        <v>518</v>
      </c>
      <c r="B93" s="974" t="s">
        <v>519</v>
      </c>
      <c r="C93" s="228" t="s">
        <v>520</v>
      </c>
      <c r="D93" s="229">
        <v>5</v>
      </c>
      <c r="E93" s="229">
        <v>6</v>
      </c>
      <c r="F93" s="225"/>
      <c r="G93" s="225"/>
    </row>
    <row r="94" spans="1:11" s="207" customFormat="1" ht="12" customHeight="1">
      <c r="A94" s="231"/>
      <c r="B94" s="975" t="s">
        <v>2727</v>
      </c>
      <c r="C94" s="232" t="s">
        <v>707</v>
      </c>
      <c r="D94" s="1099">
        <f>D95+D116+D156</f>
        <v>7328083</v>
      </c>
      <c r="E94" s="1099">
        <f>E95+E116+E156</f>
        <v>7113787</v>
      </c>
      <c r="F94" s="233"/>
      <c r="G94" s="233"/>
      <c r="H94" s="206"/>
    </row>
    <row r="95" spans="1:11" s="207" customFormat="1" ht="12" customHeight="1">
      <c r="A95" s="231" t="s">
        <v>523</v>
      </c>
      <c r="B95" s="975" t="s">
        <v>2728</v>
      </c>
      <c r="C95" s="232" t="s">
        <v>709</v>
      </c>
      <c r="D95" s="1099">
        <f>SUM(D96,D100,D101,D102,D105,D108,D112,D115)</f>
        <v>1851956</v>
      </c>
      <c r="E95" s="1099">
        <f>SUM(E96,E100,E101,E102,E105,E108,E112,E115)</f>
        <v>2675607</v>
      </c>
      <c r="F95" s="1117"/>
      <c r="G95" s="1708"/>
      <c r="H95" s="1708"/>
      <c r="I95" s="1121"/>
      <c r="J95" s="1121"/>
    </row>
    <row r="96" spans="1:11" s="207" customFormat="1" ht="12" customHeight="1">
      <c r="A96" s="231" t="s">
        <v>526</v>
      </c>
      <c r="B96" s="975" t="s">
        <v>2729</v>
      </c>
      <c r="C96" s="232" t="s">
        <v>711</v>
      </c>
      <c r="D96" s="1099">
        <f>D97+D98+D99</f>
        <v>14000</v>
      </c>
      <c r="E96" s="1099">
        <f>E97+E98+E99</f>
        <v>14000</v>
      </c>
      <c r="F96" s="1119"/>
      <c r="G96" s="1149"/>
      <c r="H96" s="1149"/>
      <c r="I96" s="1121"/>
      <c r="J96" s="1121"/>
    </row>
    <row r="97" spans="1:10" s="185" customFormat="1" ht="12" customHeight="1">
      <c r="A97" s="234" t="s">
        <v>529</v>
      </c>
      <c r="B97" s="976" t="s">
        <v>686</v>
      </c>
      <c r="C97" s="235" t="s">
        <v>713</v>
      </c>
      <c r="D97" s="1100">
        <v>14000</v>
      </c>
      <c r="E97" s="1100">
        <v>14000</v>
      </c>
      <c r="F97" s="1119"/>
      <c r="G97" s="1149"/>
      <c r="H97" s="1149"/>
      <c r="I97" s="1119"/>
      <c r="J97" s="1119"/>
    </row>
    <row r="98" spans="1:10" s="185" customFormat="1" ht="12" customHeight="1">
      <c r="A98" s="234" t="s">
        <v>532</v>
      </c>
      <c r="B98" s="976" t="s">
        <v>690</v>
      </c>
      <c r="C98" s="235" t="s">
        <v>715</v>
      </c>
      <c r="D98" s="1100"/>
      <c r="E98" s="1100"/>
      <c r="F98" s="1125"/>
      <c r="G98" s="1125"/>
      <c r="H98" s="1147"/>
      <c r="I98" s="1119"/>
      <c r="J98" s="1119"/>
    </row>
    <row r="99" spans="1:10" s="185" customFormat="1" ht="12" customHeight="1">
      <c r="A99" s="210" t="s">
        <v>535</v>
      </c>
      <c r="B99" s="967" t="s">
        <v>692</v>
      </c>
      <c r="C99" s="211" t="s">
        <v>718</v>
      </c>
      <c r="E99" s="1100"/>
      <c r="F99" s="1125"/>
      <c r="G99" s="1125"/>
      <c r="H99" s="1118"/>
      <c r="I99" s="1147"/>
      <c r="J99" s="1119"/>
    </row>
    <row r="100" spans="1:10" s="207" customFormat="1" ht="12" customHeight="1">
      <c r="A100" s="231" t="s">
        <v>550</v>
      </c>
      <c r="B100" s="1126" t="s">
        <v>696</v>
      </c>
      <c r="C100" s="232" t="s">
        <v>721</v>
      </c>
      <c r="D100" s="1099"/>
      <c r="E100" s="1099"/>
      <c r="F100" s="1127"/>
      <c r="G100" s="1127"/>
      <c r="H100" s="1147"/>
      <c r="I100" s="1121"/>
      <c r="J100" s="1121"/>
    </row>
    <row r="101" spans="1:10" s="185" customFormat="1" ht="12" customHeight="1">
      <c r="A101" s="231" t="s">
        <v>574</v>
      </c>
      <c r="B101" s="1126" t="s">
        <v>698</v>
      </c>
      <c r="C101" s="232" t="s">
        <v>723</v>
      </c>
      <c r="D101" s="1099"/>
      <c r="E101" s="1099"/>
      <c r="F101" s="1125"/>
      <c r="G101" s="1125"/>
      <c r="H101" s="1147"/>
      <c r="I101" s="1119"/>
      <c r="J101" s="1119"/>
    </row>
    <row r="102" spans="1:10" s="185" customFormat="1" ht="12" customHeight="1">
      <c r="A102" s="231" t="s">
        <v>716</v>
      </c>
      <c r="B102" s="1126" t="s">
        <v>2730</v>
      </c>
      <c r="C102" s="232" t="s">
        <v>726</v>
      </c>
      <c r="D102" s="1099">
        <f>SUM(D103:D104)</f>
        <v>1925</v>
      </c>
      <c r="E102" s="1099">
        <f>SUM(E103:E104)</f>
        <v>1925</v>
      </c>
      <c r="F102" s="1125"/>
      <c r="G102" s="1125"/>
      <c r="H102" s="1147"/>
      <c r="I102" s="1119"/>
      <c r="J102" s="1119"/>
    </row>
    <row r="103" spans="1:10" s="185" customFormat="1" ht="12" customHeight="1">
      <c r="A103" s="234" t="s">
        <v>719</v>
      </c>
      <c r="B103" s="1128" t="s">
        <v>2731</v>
      </c>
      <c r="C103" s="235" t="s">
        <v>728</v>
      </c>
      <c r="D103" s="1100">
        <v>1925</v>
      </c>
      <c r="E103" s="1100">
        <v>1925</v>
      </c>
      <c r="F103" s="1129"/>
      <c r="G103" s="1125"/>
      <c r="H103" s="1147"/>
      <c r="I103" s="1119"/>
      <c r="J103" s="1119"/>
    </row>
    <row r="104" spans="1:10" s="185" customFormat="1" ht="12" customHeight="1">
      <c r="A104" s="234" t="s">
        <v>532</v>
      </c>
      <c r="B104" s="1128" t="s">
        <v>2732</v>
      </c>
      <c r="C104" s="235" t="s">
        <v>730</v>
      </c>
      <c r="D104" s="1100"/>
      <c r="E104" s="1100"/>
      <c r="F104" s="1129"/>
      <c r="G104" s="1125"/>
      <c r="H104" s="1147"/>
      <c r="I104" s="1119"/>
      <c r="J104" s="1119"/>
    </row>
    <row r="105" spans="1:10" s="207" customFormat="1" ht="12" customHeight="1">
      <c r="A105" s="231" t="s">
        <v>724</v>
      </c>
      <c r="B105" s="975" t="s">
        <v>2733</v>
      </c>
      <c r="C105" s="232" t="s">
        <v>732</v>
      </c>
      <c r="D105" s="1099">
        <f>SUM(D106:D107)</f>
        <v>0</v>
      </c>
      <c r="E105" s="1099">
        <f>SUM(E106:E107)</f>
        <v>0</v>
      </c>
      <c r="F105" s="1127"/>
      <c r="G105" s="1127"/>
      <c r="H105" s="1147"/>
      <c r="I105" s="1121"/>
      <c r="J105" s="1121"/>
    </row>
    <row r="106" spans="1:10" s="185" customFormat="1" ht="12" customHeight="1">
      <c r="A106" s="234" t="s">
        <v>2734</v>
      </c>
      <c r="B106" s="976" t="s">
        <v>2735</v>
      </c>
      <c r="C106" s="235" t="s">
        <v>734</v>
      </c>
      <c r="D106" s="1100"/>
      <c r="E106" s="1100"/>
      <c r="F106" s="1125"/>
      <c r="G106" s="1125"/>
      <c r="H106" s="1147"/>
      <c r="I106" s="1119"/>
      <c r="J106" s="1119"/>
    </row>
    <row r="107" spans="1:10" s="185" customFormat="1" ht="12" customHeight="1">
      <c r="A107" s="234" t="s">
        <v>532</v>
      </c>
      <c r="B107" s="976" t="s">
        <v>2736</v>
      </c>
      <c r="C107" s="235" t="s">
        <v>736</v>
      </c>
      <c r="D107" s="1100"/>
      <c r="E107" s="1100"/>
      <c r="F107" s="1125"/>
      <c r="G107" s="1125"/>
      <c r="H107" s="1147"/>
      <c r="I107" s="1119"/>
      <c r="J107" s="1119"/>
    </row>
    <row r="108" spans="1:10" s="185" customFormat="1" ht="12" customHeight="1">
      <c r="A108" s="231" t="s">
        <v>2737</v>
      </c>
      <c r="B108" s="1126" t="s">
        <v>2738</v>
      </c>
      <c r="C108" s="232" t="s">
        <v>738</v>
      </c>
      <c r="D108" s="1099">
        <f>SUM(D109:D111)</f>
        <v>0</v>
      </c>
      <c r="E108" s="1099">
        <f>SUM(E109:E111)</f>
        <v>0</v>
      </c>
      <c r="F108" s="1125"/>
      <c r="G108" s="1125"/>
      <c r="H108" s="1147"/>
      <c r="I108" s="1119"/>
      <c r="J108" s="1119"/>
    </row>
    <row r="109" spans="1:10" s="185" customFormat="1" ht="12" customHeight="1">
      <c r="A109" s="234" t="s">
        <v>2739</v>
      </c>
      <c r="B109" s="1128" t="s">
        <v>2740</v>
      </c>
      <c r="C109" s="235" t="s">
        <v>740</v>
      </c>
      <c r="D109" s="1100"/>
      <c r="E109" s="1100"/>
      <c r="F109" s="1125"/>
      <c r="G109" s="1125"/>
      <c r="H109" s="1147"/>
      <c r="I109" s="1119"/>
      <c r="J109" s="1119"/>
    </row>
    <row r="110" spans="1:10" s="185" customFormat="1" ht="12" customHeight="1">
      <c r="A110" s="234" t="s">
        <v>532</v>
      </c>
      <c r="B110" s="1128" t="s">
        <v>704</v>
      </c>
      <c r="C110" s="235" t="s">
        <v>742</v>
      </c>
      <c r="D110" s="1100"/>
      <c r="E110" s="1100"/>
      <c r="F110" s="1125"/>
      <c r="G110" s="1125"/>
      <c r="H110" s="1147"/>
      <c r="I110" s="1119"/>
      <c r="J110" s="1119"/>
    </row>
    <row r="111" spans="1:10" s="185" customFormat="1" ht="12" customHeight="1">
      <c r="A111" s="234" t="s">
        <v>535</v>
      </c>
      <c r="B111" s="1128" t="s">
        <v>706</v>
      </c>
      <c r="C111" s="235" t="s">
        <v>743</v>
      </c>
      <c r="D111" s="1100"/>
      <c r="E111" s="1100"/>
      <c r="F111" s="1125"/>
      <c r="G111" s="1125"/>
      <c r="H111" s="1147"/>
      <c r="I111" s="1119"/>
      <c r="J111" s="1119"/>
    </row>
    <row r="112" spans="1:10" s="207" customFormat="1" ht="12" customHeight="1">
      <c r="A112" s="231" t="s">
        <v>2741</v>
      </c>
      <c r="B112" s="975" t="s">
        <v>2742</v>
      </c>
      <c r="C112" s="232" t="s">
        <v>745</v>
      </c>
      <c r="D112" s="1099">
        <f>D113+D114</f>
        <v>3530858</v>
      </c>
      <c r="E112" s="1099">
        <f>E113+E114</f>
        <v>3221101</v>
      </c>
      <c r="F112" s="1127"/>
      <c r="G112" s="1127"/>
      <c r="H112" s="1147"/>
      <c r="I112" s="1121"/>
      <c r="J112" s="1121"/>
    </row>
    <row r="113" spans="1:15" s="185" customFormat="1" ht="12" customHeight="1">
      <c r="A113" s="234" t="s">
        <v>2743</v>
      </c>
      <c r="B113" s="976" t="s">
        <v>720</v>
      </c>
      <c r="C113" s="235" t="s">
        <v>747</v>
      </c>
      <c r="D113" s="1100">
        <v>3530858</v>
      </c>
      <c r="E113" s="1100">
        <v>3221101</v>
      </c>
      <c r="F113" s="1125"/>
      <c r="G113" s="1125"/>
      <c r="H113" s="1147"/>
      <c r="I113" s="1119"/>
      <c r="J113" s="1119"/>
    </row>
    <row r="114" spans="1:15" s="185" customFormat="1" ht="12" customHeight="1">
      <c r="A114" s="234" t="s">
        <v>532</v>
      </c>
      <c r="B114" s="976" t="s">
        <v>722</v>
      </c>
      <c r="C114" s="235" t="s">
        <v>749</v>
      </c>
      <c r="D114" s="1100"/>
      <c r="E114" s="1100"/>
      <c r="F114" s="1130"/>
      <c r="G114" s="1125"/>
      <c r="H114" s="1147"/>
      <c r="I114" s="1119"/>
      <c r="J114" s="1119"/>
    </row>
    <row r="115" spans="1:15" s="238" customFormat="1">
      <c r="A115" s="236" t="s">
        <v>2744</v>
      </c>
      <c r="B115" s="977" t="s">
        <v>2745</v>
      </c>
      <c r="C115" s="237" t="s">
        <v>751</v>
      </c>
      <c r="D115" s="1131">
        <f>F10-(D96+D100+D101+D102+D105+D108+D112+D116+D156)</f>
        <v>-1694827</v>
      </c>
      <c r="E115" s="1131">
        <f>G10-(E96+E100+E101+E102+E105+E108+E112+E116+E156)</f>
        <v>-561419</v>
      </c>
      <c r="F115" s="1147"/>
      <c r="G115" s="1127"/>
      <c r="H115" s="1121"/>
      <c r="I115" s="1159"/>
      <c r="J115" s="1121"/>
    </row>
    <row r="116" spans="1:15" s="207" customFormat="1" ht="12" customHeight="1">
      <c r="A116" s="231" t="s">
        <v>594</v>
      </c>
      <c r="B116" s="975" t="s">
        <v>2746</v>
      </c>
      <c r="C116" s="232" t="s">
        <v>753</v>
      </c>
      <c r="D116" s="1099">
        <f>SUM(D117,D133,D136,D137,D151,D154,D155)</f>
        <v>5475327</v>
      </c>
      <c r="E116" s="1099">
        <f>SUM(E117,E133,E136,E137,E151,E154,E155)</f>
        <v>4438180</v>
      </c>
      <c r="F116" s="1127"/>
      <c r="G116" s="1160"/>
      <c r="H116" s="1147"/>
      <c r="I116" s="1121"/>
      <c r="J116" s="1121"/>
    </row>
    <row r="117" spans="1:15" s="207" customFormat="1" ht="12" customHeight="1">
      <c r="A117" s="231" t="s">
        <v>597</v>
      </c>
      <c r="B117" s="975" t="s">
        <v>2747</v>
      </c>
      <c r="C117" s="232" t="s">
        <v>755</v>
      </c>
      <c r="D117" s="1099">
        <f>SUM(D118,D122:D132)</f>
        <v>645841</v>
      </c>
      <c r="E117" s="1099">
        <f>SUM(E118,E122:E132)</f>
        <v>10287</v>
      </c>
      <c r="F117" s="1117"/>
      <c r="G117" s="1709"/>
      <c r="H117" s="1709"/>
      <c r="I117" s="1709"/>
      <c r="J117" s="1121"/>
    </row>
    <row r="118" spans="1:15" s="207" customFormat="1" ht="12" customHeight="1">
      <c r="A118" s="234" t="s">
        <v>600</v>
      </c>
      <c r="B118" s="1128" t="s">
        <v>2748</v>
      </c>
      <c r="C118" s="235" t="s">
        <v>757</v>
      </c>
      <c r="D118" s="1100">
        <v>0</v>
      </c>
      <c r="E118" s="1100">
        <v>0</v>
      </c>
      <c r="F118" s="1121"/>
      <c r="G118" s="1121"/>
      <c r="H118" s="1121"/>
      <c r="I118" s="1121"/>
      <c r="J118" s="1121"/>
    </row>
    <row r="119" spans="1:15" s="207" customFormat="1" ht="12" customHeight="1">
      <c r="A119" s="240" t="s">
        <v>2710</v>
      </c>
      <c r="B119" s="1128" t="s">
        <v>3132</v>
      </c>
      <c r="C119" s="241" t="s">
        <v>760</v>
      </c>
      <c r="D119" s="1106">
        <v>0</v>
      </c>
      <c r="E119" s="1114">
        <v>0</v>
      </c>
      <c r="F119" s="1117"/>
      <c r="G119" s="1161"/>
      <c r="H119" s="1121"/>
      <c r="I119" s="1121"/>
      <c r="J119" s="1121"/>
      <c r="K119" s="1115"/>
      <c r="L119" s="1132"/>
      <c r="M119" s="1132"/>
      <c r="N119" s="1132"/>
      <c r="O119" s="1132"/>
    </row>
    <row r="120" spans="1:15" s="207" customFormat="1" ht="12" customHeight="1">
      <c r="A120" s="240" t="s">
        <v>2711</v>
      </c>
      <c r="B120" s="1128" t="s">
        <v>3133</v>
      </c>
      <c r="C120" s="241" t="s">
        <v>763</v>
      </c>
      <c r="D120" s="1106">
        <v>0</v>
      </c>
      <c r="E120" s="1114">
        <v>0</v>
      </c>
      <c r="F120" s="1117"/>
      <c r="G120" s="1161"/>
      <c r="H120" s="1121"/>
      <c r="I120" s="1121"/>
      <c r="J120" s="1121"/>
      <c r="K120" s="1109"/>
      <c r="L120" s="1109"/>
      <c r="M120" s="1109"/>
      <c r="N120" s="1109"/>
      <c r="O120" s="1109"/>
    </row>
    <row r="121" spans="1:15" s="207" customFormat="1" ht="12" customHeight="1">
      <c r="A121" s="240" t="s">
        <v>2712</v>
      </c>
      <c r="B121" s="1128" t="s">
        <v>2749</v>
      </c>
      <c r="C121" s="241" t="s">
        <v>765</v>
      </c>
      <c r="D121" s="1106">
        <v>0</v>
      </c>
      <c r="E121" s="1114">
        <v>0</v>
      </c>
      <c r="F121" s="1117"/>
      <c r="G121" s="1161"/>
      <c r="H121" s="1121"/>
      <c r="I121" s="1121"/>
      <c r="J121" s="1121"/>
      <c r="K121" s="1109"/>
      <c r="L121" s="1108"/>
      <c r="M121" s="1108"/>
      <c r="N121" s="1108"/>
      <c r="O121" s="1108"/>
    </row>
    <row r="122" spans="1:15" s="185" customFormat="1" ht="12" customHeight="1">
      <c r="A122" s="240" t="s">
        <v>532</v>
      </c>
      <c r="B122" s="978" t="s">
        <v>619</v>
      </c>
      <c r="C122" s="241" t="s">
        <v>767</v>
      </c>
      <c r="D122" s="1106">
        <v>0</v>
      </c>
      <c r="E122" s="1114">
        <v>0</v>
      </c>
      <c r="F122" s="1125"/>
      <c r="G122" s="1149"/>
      <c r="H122" s="1119"/>
      <c r="I122" s="1119"/>
      <c r="J122" s="1119"/>
      <c r="K122" s="1109"/>
      <c r="L122" s="1108"/>
      <c r="M122" s="1108"/>
      <c r="N122" s="1108"/>
      <c r="O122" s="1108"/>
    </row>
    <row r="123" spans="1:15" s="185" customFormat="1" ht="12" customHeight="1">
      <c r="A123" s="240" t="s">
        <v>535</v>
      </c>
      <c r="B123" s="1128" t="s">
        <v>3134</v>
      </c>
      <c r="C123" s="241" t="s">
        <v>768</v>
      </c>
      <c r="D123" s="1106">
        <v>600000</v>
      </c>
      <c r="E123" s="1114">
        <v>0</v>
      </c>
      <c r="F123" s="1125"/>
      <c r="G123" s="1149"/>
      <c r="H123" s="1119"/>
      <c r="I123" s="1119"/>
      <c r="J123" s="1119"/>
      <c r="K123" s="1109"/>
      <c r="L123" s="1108"/>
      <c r="M123" s="1108"/>
      <c r="N123" s="1108"/>
      <c r="O123" s="1108"/>
    </row>
    <row r="124" spans="1:15" s="185" customFormat="1" ht="12" customHeight="1">
      <c r="A124" s="240" t="s">
        <v>538</v>
      </c>
      <c r="B124" s="1128" t="s">
        <v>3135</v>
      </c>
      <c r="C124" s="241" t="s">
        <v>770</v>
      </c>
      <c r="D124" s="1106">
        <v>0</v>
      </c>
      <c r="E124" s="1114">
        <v>0</v>
      </c>
      <c r="F124" s="1125"/>
      <c r="G124" s="1125"/>
      <c r="H124" s="1119"/>
      <c r="I124" s="1119"/>
      <c r="J124" s="1119"/>
      <c r="K124" s="1111"/>
      <c r="L124" s="1116"/>
      <c r="M124" s="1116"/>
      <c r="N124" s="1116"/>
      <c r="O124" s="1116"/>
    </row>
    <row r="125" spans="1:15" s="185" customFormat="1" ht="12" customHeight="1">
      <c r="A125" s="240" t="s">
        <v>541</v>
      </c>
      <c r="B125" s="1128" t="s">
        <v>2750</v>
      </c>
      <c r="C125" s="241" t="s">
        <v>772</v>
      </c>
      <c r="D125" s="1106">
        <v>0</v>
      </c>
      <c r="E125" s="1114">
        <v>0</v>
      </c>
      <c r="F125" s="1125"/>
      <c r="G125" s="1125"/>
      <c r="H125" s="1147"/>
      <c r="I125" s="1119"/>
      <c r="J125" s="1119"/>
      <c r="K125" s="1108"/>
      <c r="L125" s="1108"/>
      <c r="M125" s="1108"/>
      <c r="N125" s="1108"/>
      <c r="O125" s="1108"/>
    </row>
    <row r="126" spans="1:15" s="185" customFormat="1" ht="12" customHeight="1">
      <c r="A126" s="240" t="s">
        <v>544</v>
      </c>
      <c r="B126" s="978" t="s">
        <v>750</v>
      </c>
      <c r="C126" s="241" t="s">
        <v>774</v>
      </c>
      <c r="D126" s="1106">
        <v>0</v>
      </c>
      <c r="E126" s="1114">
        <v>0</v>
      </c>
      <c r="F126" s="1125"/>
      <c r="G126" s="1125"/>
      <c r="H126" s="1147"/>
      <c r="I126" s="1119"/>
      <c r="J126" s="1119"/>
      <c r="K126" s="1108"/>
      <c r="L126" s="1108"/>
      <c r="M126" s="1108"/>
      <c r="N126" s="1108"/>
      <c r="O126" s="1108"/>
    </row>
    <row r="127" spans="1:15" s="185" customFormat="1" ht="12" customHeight="1">
      <c r="A127" s="240" t="s">
        <v>547</v>
      </c>
      <c r="B127" s="978" t="s">
        <v>752</v>
      </c>
      <c r="C127" s="241" t="s">
        <v>776</v>
      </c>
      <c r="D127" s="1114">
        <v>0</v>
      </c>
      <c r="E127" s="1114">
        <v>0</v>
      </c>
      <c r="F127" s="1125"/>
      <c r="G127" s="1125"/>
      <c r="H127" s="1147"/>
      <c r="I127" s="1119"/>
      <c r="J127" s="1119"/>
      <c r="K127" s="1115"/>
      <c r="L127" s="1711"/>
      <c r="M127" s="1711"/>
      <c r="N127" s="1711"/>
      <c r="O127" s="1711"/>
    </row>
    <row r="128" spans="1:15" s="185" customFormat="1" ht="12" customHeight="1">
      <c r="A128" s="240" t="s">
        <v>568</v>
      </c>
      <c r="B128" s="978" t="s">
        <v>754</v>
      </c>
      <c r="C128" s="241" t="s">
        <v>778</v>
      </c>
      <c r="D128" s="1114">
        <v>0</v>
      </c>
      <c r="E128" s="1114">
        <v>0</v>
      </c>
      <c r="F128" s="1125"/>
      <c r="G128" s="1125"/>
      <c r="H128" s="1147"/>
      <c r="I128" s="1119"/>
      <c r="J128" s="1119"/>
      <c r="K128" s="1109"/>
      <c r="L128" s="1109"/>
      <c r="M128" s="1109"/>
      <c r="N128" s="1109"/>
      <c r="O128" s="1109"/>
    </row>
    <row r="129" spans="1:15" s="185" customFormat="1" ht="12" customHeight="1">
      <c r="A129" s="240" t="s">
        <v>571</v>
      </c>
      <c r="B129" s="978" t="s">
        <v>756</v>
      </c>
      <c r="C129" s="241" t="s">
        <v>780</v>
      </c>
      <c r="D129" s="1114">
        <v>11808</v>
      </c>
      <c r="E129" s="1114">
        <v>10287</v>
      </c>
      <c r="F129" s="1125"/>
      <c r="G129" s="1125"/>
      <c r="H129" s="1147"/>
      <c r="I129" s="1119"/>
      <c r="J129" s="1119"/>
      <c r="K129" s="1109"/>
      <c r="L129" s="1108"/>
      <c r="M129" s="1108"/>
      <c r="N129" s="1108"/>
      <c r="O129" s="1108"/>
    </row>
    <row r="130" spans="1:15" s="185" customFormat="1" ht="12" customHeight="1">
      <c r="A130" s="240" t="s">
        <v>758</v>
      </c>
      <c r="B130" s="1128" t="s">
        <v>2751</v>
      </c>
      <c r="C130" s="241" t="s">
        <v>782</v>
      </c>
      <c r="D130" s="1114">
        <v>34033</v>
      </c>
      <c r="E130" s="1114">
        <v>0</v>
      </c>
      <c r="F130" s="1125"/>
      <c r="G130" s="1125"/>
      <c r="H130" s="1147"/>
      <c r="I130" s="1119"/>
      <c r="J130" s="1119"/>
      <c r="K130" s="1109"/>
      <c r="L130" s="1108"/>
      <c r="M130" s="1108"/>
      <c r="N130" s="1108"/>
      <c r="O130" s="1108"/>
    </row>
    <row r="131" spans="1:15" s="185" customFormat="1" ht="12" customHeight="1">
      <c r="A131" s="240" t="s">
        <v>761</v>
      </c>
      <c r="B131" s="1128" t="s">
        <v>2752</v>
      </c>
      <c r="C131" s="241" t="s">
        <v>784</v>
      </c>
      <c r="D131" s="1114">
        <v>0</v>
      </c>
      <c r="E131" s="1114">
        <v>0</v>
      </c>
      <c r="F131" s="1125"/>
      <c r="G131" s="1125"/>
      <c r="H131" s="1147"/>
      <c r="I131" s="1119"/>
      <c r="J131" s="1119"/>
      <c r="K131" s="1111"/>
      <c r="L131" s="1116"/>
      <c r="M131" s="1116"/>
      <c r="N131" s="1116"/>
      <c r="O131" s="1116"/>
    </row>
    <row r="132" spans="1:15" s="185" customFormat="1" ht="12" customHeight="1">
      <c r="A132" s="240" t="s">
        <v>2753</v>
      </c>
      <c r="B132" s="979" t="s">
        <v>762</v>
      </c>
      <c r="C132" s="241" t="s">
        <v>786</v>
      </c>
      <c r="D132" s="1114">
        <v>0</v>
      </c>
      <c r="E132" s="1114">
        <v>0</v>
      </c>
      <c r="F132" s="1125"/>
      <c r="G132" s="1125"/>
      <c r="H132" s="1147"/>
      <c r="I132" s="1119"/>
      <c r="J132" s="1119"/>
    </row>
    <row r="133" spans="1:15" s="207" customFormat="1" ht="12" customHeight="1">
      <c r="A133" s="231" t="s">
        <v>613</v>
      </c>
      <c r="B133" s="975" t="s">
        <v>2754</v>
      </c>
      <c r="C133" s="232" t="s">
        <v>789</v>
      </c>
      <c r="D133" s="1099">
        <f>SUM(D134:D135)</f>
        <v>0</v>
      </c>
      <c r="E133" s="1099">
        <f>SUM(E134:E135)</f>
        <v>0</v>
      </c>
      <c r="F133" s="1117"/>
      <c r="G133" s="1709"/>
      <c r="H133" s="1709"/>
      <c r="I133" s="1121"/>
      <c r="J133" s="1121"/>
    </row>
    <row r="134" spans="1:15" s="185" customFormat="1" ht="12" customHeight="1">
      <c r="A134" s="234" t="s">
        <v>616</v>
      </c>
      <c r="B134" s="1128" t="s">
        <v>731</v>
      </c>
      <c r="C134" s="235" t="s">
        <v>792</v>
      </c>
      <c r="D134" s="1100"/>
      <c r="E134" s="1100"/>
      <c r="F134" s="1119"/>
      <c r="G134" s="1149"/>
      <c r="H134" s="1149"/>
      <c r="I134" s="1119"/>
      <c r="J134" s="1119"/>
    </row>
    <row r="135" spans="1:15" s="185" customFormat="1" ht="12" customHeight="1">
      <c r="A135" s="234" t="s">
        <v>532</v>
      </c>
      <c r="B135" s="1128" t="s">
        <v>735</v>
      </c>
      <c r="C135" s="235" t="s">
        <v>794</v>
      </c>
      <c r="D135" s="1100"/>
      <c r="E135" s="1100"/>
      <c r="F135" s="1119"/>
      <c r="G135" s="1149"/>
      <c r="H135" s="1149"/>
      <c r="I135" s="1119"/>
      <c r="J135" s="1119"/>
    </row>
    <row r="136" spans="1:15" s="185" customFormat="1" ht="12" customHeight="1">
      <c r="A136" s="231" t="s">
        <v>631</v>
      </c>
      <c r="B136" s="975" t="s">
        <v>791</v>
      </c>
      <c r="C136" s="232" t="s">
        <v>796</v>
      </c>
      <c r="D136" s="1099">
        <v>303458</v>
      </c>
      <c r="E136" s="1099">
        <v>684158</v>
      </c>
      <c r="F136" s="1117"/>
      <c r="G136" s="1709"/>
      <c r="H136" s="1709"/>
      <c r="I136" s="1709"/>
      <c r="J136" s="1709"/>
    </row>
    <row r="137" spans="1:15" s="207" customFormat="1" ht="12" customHeight="1">
      <c r="A137" s="231" t="s">
        <v>649</v>
      </c>
      <c r="B137" s="975" t="s">
        <v>2755</v>
      </c>
      <c r="C137" s="232" t="s">
        <v>798</v>
      </c>
      <c r="D137" s="1099">
        <f>SUM(D138,D142:D150)</f>
        <v>2550445</v>
      </c>
      <c r="E137" s="1099">
        <f>SUM(E138,E142:E150)</f>
        <v>2170055</v>
      </c>
      <c r="F137" s="1117"/>
      <c r="G137" s="1709"/>
      <c r="H137" s="1709"/>
      <c r="I137" s="1709"/>
      <c r="J137" s="1121"/>
    </row>
    <row r="138" spans="1:15" s="207" customFormat="1" ht="12" customHeight="1">
      <c r="A138" s="1479" t="s">
        <v>652</v>
      </c>
      <c r="B138" s="1480" t="s">
        <v>2756</v>
      </c>
      <c r="C138" s="1481" t="s">
        <v>800</v>
      </c>
      <c r="D138" s="1482">
        <f>SUM(D139:D141)</f>
        <v>2000722</v>
      </c>
      <c r="E138" s="1482">
        <f>SUM(E139:E141)</f>
        <v>1620804</v>
      </c>
      <c r="F138" s="1117"/>
      <c r="G138" s="1161"/>
      <c r="H138" s="1161"/>
      <c r="I138" s="1161"/>
      <c r="J138" s="1121"/>
    </row>
    <row r="139" spans="1:15" s="207" customFormat="1" ht="12" customHeight="1">
      <c r="A139" s="234" t="s">
        <v>2710</v>
      </c>
      <c r="B139" s="1128" t="s">
        <v>3136</v>
      </c>
      <c r="C139" s="235" t="s">
        <v>802</v>
      </c>
      <c r="D139" s="1106">
        <v>285443</v>
      </c>
      <c r="E139" s="1114">
        <v>0</v>
      </c>
      <c r="F139" s="1117"/>
      <c r="G139" s="1161"/>
      <c r="H139" s="1161"/>
      <c r="I139" s="1161"/>
      <c r="J139" s="1121"/>
    </row>
    <row r="140" spans="1:15" s="207" customFormat="1" ht="12" customHeight="1">
      <c r="A140" s="234" t="s">
        <v>2711</v>
      </c>
      <c r="B140" s="1128" t="s">
        <v>3137</v>
      </c>
      <c r="C140" s="235" t="s">
        <v>804</v>
      </c>
      <c r="D140" s="1106">
        <v>0</v>
      </c>
      <c r="E140" s="1114">
        <v>0</v>
      </c>
      <c r="F140" s="1117"/>
      <c r="G140" s="1161"/>
      <c r="H140" s="1161"/>
      <c r="I140" s="1161"/>
      <c r="J140" s="1121"/>
    </row>
    <row r="141" spans="1:15" s="207" customFormat="1" ht="12" customHeight="1">
      <c r="A141" s="234" t="s">
        <v>2712</v>
      </c>
      <c r="B141" s="1128" t="s">
        <v>2757</v>
      </c>
      <c r="C141" s="235" t="s">
        <v>2758</v>
      </c>
      <c r="D141" s="1106">
        <v>1715279</v>
      </c>
      <c r="E141" s="1114">
        <v>1620804</v>
      </c>
      <c r="F141" s="1117"/>
      <c r="G141" s="1161"/>
      <c r="H141" s="1161"/>
      <c r="I141" s="1161"/>
      <c r="J141" s="1121"/>
    </row>
    <row r="142" spans="1:15" s="185" customFormat="1" ht="12" customHeight="1">
      <c r="A142" s="240" t="s">
        <v>532</v>
      </c>
      <c r="B142" s="978" t="s">
        <v>619</v>
      </c>
      <c r="C142" s="241" t="s">
        <v>2759</v>
      </c>
      <c r="D142" s="1106">
        <v>0</v>
      </c>
      <c r="E142" s="1114">
        <v>0</v>
      </c>
      <c r="F142" s="1117"/>
      <c r="G142" s="1149"/>
      <c r="H142" s="1149"/>
      <c r="I142" s="1119"/>
      <c r="J142" s="1119"/>
    </row>
    <row r="143" spans="1:15" s="185" customFormat="1" ht="12" customHeight="1">
      <c r="A143" s="234" t="s">
        <v>535</v>
      </c>
      <c r="B143" s="1128" t="s">
        <v>3138</v>
      </c>
      <c r="C143" s="235" t="s">
        <v>2760</v>
      </c>
      <c r="D143" s="1106">
        <v>0</v>
      </c>
      <c r="E143" s="1114">
        <v>0</v>
      </c>
      <c r="F143" s="1119"/>
      <c r="G143" s="1149"/>
      <c r="H143" s="1149"/>
      <c r="I143" s="1119"/>
      <c r="J143" s="1119"/>
    </row>
    <row r="144" spans="1:15" s="185" customFormat="1" ht="12" customHeight="1">
      <c r="A144" s="234" t="s">
        <v>538</v>
      </c>
      <c r="B144" s="1128" t="s">
        <v>3139</v>
      </c>
      <c r="C144" s="235" t="s">
        <v>2761</v>
      </c>
      <c r="D144" s="1106">
        <v>0</v>
      </c>
      <c r="E144" s="1114">
        <v>0</v>
      </c>
      <c r="F144" s="1119"/>
      <c r="G144" s="1149"/>
      <c r="H144" s="1149"/>
      <c r="I144" s="1119"/>
      <c r="J144" s="1119"/>
    </row>
    <row r="145" spans="1:11" s="185" customFormat="1" ht="12" customHeight="1">
      <c r="A145" s="234" t="s">
        <v>541</v>
      </c>
      <c r="B145" s="1128" t="s">
        <v>775</v>
      </c>
      <c r="C145" s="235" t="s">
        <v>2762</v>
      </c>
      <c r="D145" s="1106">
        <v>0</v>
      </c>
      <c r="E145" s="1114">
        <v>0</v>
      </c>
      <c r="F145" s="1117"/>
      <c r="G145" s="1708"/>
      <c r="H145" s="1708"/>
      <c r="I145" s="1119"/>
      <c r="J145" s="1119"/>
    </row>
    <row r="146" spans="1:11" s="185" customFormat="1" ht="12" customHeight="1">
      <c r="A146" s="234" t="s">
        <v>544</v>
      </c>
      <c r="B146" s="1128" t="s">
        <v>777</v>
      </c>
      <c r="C146" s="235" t="s">
        <v>2763</v>
      </c>
      <c r="D146" s="1106">
        <v>132700</v>
      </c>
      <c r="E146" s="1114">
        <v>122470</v>
      </c>
      <c r="F146" s="1119"/>
      <c r="G146" s="1708"/>
      <c r="H146" s="1708"/>
      <c r="I146" s="1119"/>
      <c r="J146" s="1119"/>
    </row>
    <row r="147" spans="1:11" s="185" customFormat="1" ht="12" customHeight="1">
      <c r="A147" s="234" t="s">
        <v>547</v>
      </c>
      <c r="B147" s="1128" t="s">
        <v>2764</v>
      </c>
      <c r="C147" s="235" t="s">
        <v>2765</v>
      </c>
      <c r="D147" s="1114">
        <v>95149</v>
      </c>
      <c r="E147" s="1114">
        <v>87067</v>
      </c>
      <c r="F147" s="1119"/>
      <c r="G147" s="1708"/>
      <c r="H147" s="1708"/>
      <c r="I147" s="1119"/>
      <c r="J147" s="1119"/>
    </row>
    <row r="148" spans="1:11" s="185" customFormat="1" ht="12" customHeight="1">
      <c r="A148" s="234" t="s">
        <v>568</v>
      </c>
      <c r="B148" s="1128" t="s">
        <v>781</v>
      </c>
      <c r="C148" s="235" t="s">
        <v>2766</v>
      </c>
      <c r="D148" s="1114">
        <v>293548</v>
      </c>
      <c r="E148" s="1114">
        <v>265778</v>
      </c>
      <c r="F148" s="1125"/>
      <c r="G148" s="1125"/>
      <c r="H148" s="1147"/>
      <c r="I148" s="1119"/>
      <c r="J148" s="1119"/>
    </row>
    <row r="149" spans="1:11" s="185" customFormat="1" ht="12" customHeight="1">
      <c r="A149" s="234" t="s">
        <v>571</v>
      </c>
      <c r="B149" s="1128" t="s">
        <v>2767</v>
      </c>
      <c r="C149" s="235" t="s">
        <v>2768</v>
      </c>
      <c r="D149" s="1114">
        <v>0</v>
      </c>
      <c r="E149" s="1114">
        <v>0</v>
      </c>
      <c r="F149" s="1125"/>
      <c r="G149" s="1125"/>
      <c r="H149" s="1147"/>
      <c r="I149" s="1119"/>
      <c r="J149" s="1119"/>
    </row>
    <row r="150" spans="1:11" s="185" customFormat="1" ht="12" customHeight="1">
      <c r="A150" s="234" t="s">
        <v>758</v>
      </c>
      <c r="B150" s="1128" t="s">
        <v>2769</v>
      </c>
      <c r="C150" s="235" t="s">
        <v>2770</v>
      </c>
      <c r="D150" s="1114">
        <v>28326</v>
      </c>
      <c r="E150" s="1114">
        <v>73936</v>
      </c>
      <c r="F150" s="1125"/>
      <c r="G150" s="1125"/>
      <c r="H150" s="1147"/>
      <c r="I150" s="1119"/>
      <c r="J150" s="1119"/>
    </row>
    <row r="151" spans="1:11" s="185" customFormat="1" ht="12" customHeight="1">
      <c r="A151" s="231" t="s">
        <v>787</v>
      </c>
      <c r="B151" s="975" t="s">
        <v>2771</v>
      </c>
      <c r="C151" s="232" t="s">
        <v>2772</v>
      </c>
      <c r="D151" s="1099">
        <f>SUM(D152:D153)</f>
        <v>14718</v>
      </c>
      <c r="E151" s="1099">
        <f>SUM(E152:E153)</f>
        <v>25547</v>
      </c>
      <c r="F151" s="1117"/>
      <c r="G151" s="1709"/>
      <c r="H151" s="1709"/>
      <c r="I151" s="1119"/>
      <c r="J151" s="1119"/>
    </row>
    <row r="152" spans="1:11" s="185" customFormat="1" ht="12" customHeight="1">
      <c r="A152" s="234" t="s">
        <v>790</v>
      </c>
      <c r="B152" s="1128" t="s">
        <v>733</v>
      </c>
      <c r="C152" s="235" t="s">
        <v>2773</v>
      </c>
      <c r="D152" s="1114">
        <v>10979</v>
      </c>
      <c r="E152" s="1114">
        <v>21551</v>
      </c>
      <c r="F152" s="1125"/>
      <c r="G152" s="1125"/>
      <c r="H152" s="1147"/>
      <c r="I152" s="1119"/>
      <c r="J152" s="1119"/>
    </row>
    <row r="153" spans="1:11" s="185" customFormat="1" ht="12" customHeight="1">
      <c r="A153" s="234" t="s">
        <v>532</v>
      </c>
      <c r="B153" s="1128" t="s">
        <v>737</v>
      </c>
      <c r="C153" s="235" t="s">
        <v>2774</v>
      </c>
      <c r="D153" s="1114">
        <v>3739</v>
      </c>
      <c r="E153" s="1114">
        <v>3996</v>
      </c>
      <c r="F153" s="1125"/>
      <c r="G153" s="1125"/>
      <c r="H153" s="1147"/>
      <c r="I153" s="1119"/>
      <c r="J153" s="1119"/>
    </row>
    <row r="154" spans="1:11" s="185" customFormat="1" ht="12" customHeight="1">
      <c r="A154" s="242" t="s">
        <v>2775</v>
      </c>
      <c r="B154" s="981" t="s">
        <v>793</v>
      </c>
      <c r="C154" s="243" t="s">
        <v>2776</v>
      </c>
      <c r="D154" s="1133">
        <v>1960865</v>
      </c>
      <c r="E154" s="1133">
        <v>1548133</v>
      </c>
      <c r="F154" s="1117"/>
      <c r="G154" s="1709"/>
      <c r="H154" s="1709"/>
      <c r="I154" s="1709"/>
      <c r="J154" s="1709"/>
      <c r="K154" s="1043"/>
    </row>
    <row r="155" spans="1:11" s="207" customFormat="1" ht="12" customHeight="1">
      <c r="A155" s="231" t="s">
        <v>2777</v>
      </c>
      <c r="B155" s="975" t="s">
        <v>785</v>
      </c>
      <c r="C155" s="232" t="s">
        <v>2778</v>
      </c>
      <c r="D155" s="1099"/>
      <c r="E155" s="1099"/>
      <c r="F155" s="1117"/>
      <c r="G155" s="1709"/>
      <c r="H155" s="1709"/>
      <c r="I155" s="1709"/>
      <c r="J155" s="1709"/>
    </row>
    <row r="156" spans="1:11" s="207" customFormat="1" ht="12" customHeight="1">
      <c r="A156" s="231" t="s">
        <v>663</v>
      </c>
      <c r="B156" s="975" t="s">
        <v>2779</v>
      </c>
      <c r="C156" s="232" t="s">
        <v>2780</v>
      </c>
      <c r="D156" s="1099">
        <f>SUM(D157:D160)</f>
        <v>800</v>
      </c>
      <c r="E156" s="1099">
        <f>SUM(E157:E160)</f>
        <v>0</v>
      </c>
      <c r="F156" s="1117"/>
      <c r="G156" s="1709"/>
      <c r="H156" s="1709"/>
      <c r="I156" s="1709"/>
      <c r="J156" s="1121"/>
    </row>
    <row r="157" spans="1:11" s="185" customFormat="1" ht="12" customHeight="1">
      <c r="A157" s="234" t="s">
        <v>666</v>
      </c>
      <c r="B157" s="976" t="s">
        <v>797</v>
      </c>
      <c r="C157" s="235" t="s">
        <v>2781</v>
      </c>
      <c r="D157" s="1100">
        <v>0</v>
      </c>
      <c r="E157" s="1100">
        <v>0</v>
      </c>
      <c r="F157" s="1125"/>
      <c r="G157" s="1149"/>
      <c r="H157" s="1149"/>
      <c r="I157" s="1119"/>
      <c r="J157" s="1119"/>
    </row>
    <row r="158" spans="1:11" s="185" customFormat="1" ht="12" customHeight="1">
      <c r="A158" s="234" t="s">
        <v>532</v>
      </c>
      <c r="B158" s="976" t="s">
        <v>799</v>
      </c>
      <c r="C158" s="235" t="s">
        <v>2782</v>
      </c>
      <c r="D158" s="1106">
        <v>0</v>
      </c>
      <c r="E158" s="1106">
        <v>0</v>
      </c>
      <c r="F158" s="1125"/>
      <c r="G158" s="1149"/>
      <c r="H158" s="1149"/>
      <c r="I158" s="1119"/>
      <c r="J158" s="1119"/>
    </row>
    <row r="159" spans="1:11" s="185" customFormat="1" ht="12" customHeight="1">
      <c r="A159" s="234" t="s">
        <v>535</v>
      </c>
      <c r="B159" s="976" t="s">
        <v>801</v>
      </c>
      <c r="C159" s="235" t="s">
        <v>2783</v>
      </c>
      <c r="D159" s="1106">
        <v>0</v>
      </c>
      <c r="E159" s="1106">
        <v>0</v>
      </c>
      <c r="F159" s="1125"/>
      <c r="G159" s="1708"/>
      <c r="H159" s="1708"/>
      <c r="I159" s="1119"/>
      <c r="J159" s="1119"/>
    </row>
    <row r="160" spans="1:11" s="185" customFormat="1" ht="12" customHeight="1">
      <c r="A160" s="234" t="s">
        <v>538</v>
      </c>
      <c r="B160" s="976" t="s">
        <v>803</v>
      </c>
      <c r="C160" s="235" t="s">
        <v>2784</v>
      </c>
      <c r="D160" s="1100">
        <v>800</v>
      </c>
      <c r="E160" s="1100">
        <v>0</v>
      </c>
      <c r="F160" s="1125"/>
      <c r="G160" s="1125"/>
      <c r="H160" s="1147"/>
      <c r="I160" s="1119"/>
      <c r="J160" s="1119"/>
    </row>
    <row r="161" spans="1:10" ht="12" hidden="1" customHeight="1">
      <c r="A161" s="244"/>
      <c r="B161" s="982" t="s">
        <v>2785</v>
      </c>
      <c r="C161" s="245" t="s">
        <v>806</v>
      </c>
      <c r="D161" s="1124">
        <f>SUM(D94:D160)</f>
        <v>30742758</v>
      </c>
      <c r="E161" s="1124">
        <f>SUM(E94:E160)</f>
        <v>28405080</v>
      </c>
      <c r="F161" s="1125"/>
      <c r="G161" s="1125"/>
      <c r="H161" s="1147"/>
      <c r="I161" s="1134"/>
      <c r="J161" s="1134"/>
    </row>
    <row r="162" spans="1:10" ht="15" customHeight="1">
      <c r="A162" s="246"/>
      <c r="B162" s="983"/>
      <c r="C162" s="247"/>
      <c r="D162" s="248"/>
      <c r="E162" s="248"/>
      <c r="F162" s="1134"/>
      <c r="G162" s="1134"/>
      <c r="H162" s="1134"/>
      <c r="I162" s="1134"/>
      <c r="J162" s="1134"/>
    </row>
    <row r="163" spans="1:10" ht="15" customHeight="1">
      <c r="A163" s="246"/>
      <c r="B163" s="983"/>
      <c r="C163" s="247"/>
      <c r="D163" s="248"/>
      <c r="E163" s="248"/>
      <c r="F163" s="1134"/>
      <c r="G163" s="1134"/>
      <c r="H163" s="1134"/>
      <c r="I163" s="1134"/>
      <c r="J163" s="1134"/>
    </row>
    <row r="164" spans="1:10">
      <c r="F164" s="1134"/>
      <c r="G164" s="1134"/>
      <c r="H164" s="1134"/>
      <c r="I164" s="1134"/>
      <c r="J164" s="1134"/>
    </row>
    <row r="165" spans="1:10">
      <c r="F165" s="1134"/>
      <c r="G165" s="1134"/>
      <c r="H165" s="1134"/>
      <c r="I165" s="1134"/>
      <c r="J165" s="1134"/>
    </row>
    <row r="166" spans="1:10">
      <c r="F166" s="1134"/>
      <c r="G166" s="1134"/>
      <c r="H166" s="1134"/>
      <c r="I166" s="1134"/>
      <c r="J166" s="1134"/>
    </row>
    <row r="167" spans="1:10">
      <c r="F167" s="1134"/>
      <c r="G167" s="1134"/>
      <c r="H167" s="1134"/>
      <c r="I167" s="1134"/>
      <c r="J167" s="1134"/>
    </row>
    <row r="168" spans="1:10">
      <c r="F168" s="1134"/>
      <c r="G168" s="1134"/>
      <c r="H168" s="1134"/>
      <c r="I168" s="1134"/>
      <c r="J168" s="1134"/>
    </row>
    <row r="169" spans="1:10">
      <c r="F169" s="1134"/>
      <c r="G169" s="1134"/>
      <c r="H169" s="1134"/>
      <c r="I169" s="1134"/>
      <c r="J169" s="1134"/>
    </row>
    <row r="170" spans="1:10">
      <c r="F170" s="1134"/>
      <c r="G170" s="1134"/>
      <c r="H170" s="1134"/>
      <c r="I170" s="1134"/>
      <c r="J170" s="1134"/>
    </row>
    <row r="171" spans="1:10">
      <c r="F171" s="1134"/>
      <c r="G171" s="1134"/>
      <c r="H171" s="1134"/>
      <c r="I171" s="1134"/>
      <c r="J171" s="1134"/>
    </row>
    <row r="172" spans="1:10">
      <c r="F172" s="1134"/>
      <c r="G172" s="1134"/>
      <c r="H172" s="1134"/>
      <c r="I172" s="1134"/>
      <c r="J172" s="1134"/>
    </row>
    <row r="173" spans="1:10">
      <c r="F173" s="1134"/>
      <c r="G173" s="1134"/>
      <c r="H173" s="1134"/>
      <c r="I173" s="1134"/>
      <c r="J173" s="1134"/>
    </row>
    <row r="174" spans="1:10">
      <c r="F174" s="1134"/>
      <c r="G174" s="1134"/>
      <c r="H174" s="1134"/>
      <c r="I174" s="1134"/>
      <c r="J174" s="1134"/>
    </row>
  </sheetData>
  <mergeCells count="28">
    <mergeCell ref="G154:J154"/>
    <mergeCell ref="G155:J155"/>
    <mergeCell ref="G156:I156"/>
    <mergeCell ref="G159:H159"/>
    <mergeCell ref="N127:O127"/>
    <mergeCell ref="G133:H133"/>
    <mergeCell ref="G136:J136"/>
    <mergeCell ref="G137:I137"/>
    <mergeCell ref="G145:H147"/>
    <mergeCell ref="G151:H151"/>
    <mergeCell ref="L127:M127"/>
    <mergeCell ref="I75:J75"/>
    <mergeCell ref="I80:J80"/>
    <mergeCell ref="I83:K83"/>
    <mergeCell ref="G95:H95"/>
    <mergeCell ref="G117:I117"/>
    <mergeCell ref="N51:O51"/>
    <mergeCell ref="I62:K62"/>
    <mergeCell ref="L67:M67"/>
    <mergeCell ref="N67:O67"/>
    <mergeCell ref="I68:J70"/>
    <mergeCell ref="L51:M51"/>
    <mergeCell ref="I71:J74"/>
    <mergeCell ref="I12:J12"/>
    <mergeCell ref="I20:K20"/>
    <mergeCell ref="I30:J30"/>
    <mergeCell ref="I43:J43"/>
    <mergeCell ref="I50:K50"/>
  </mergeCells>
  <conditionalFormatting sqref="K1:K4">
    <cfRule type="containsText" dxfId="16" priority="1" operator="containsText" text="Select">
      <formula>NOT(ISERROR(SEARCH("Select",K1)))</formula>
    </cfRule>
  </conditionalFormatting>
  <dataValidations count="4">
    <dataValidation type="list" allowBlank="1" showInputMessage="1" showErrorMessage="1" sqref="K1" xr:uid="{00000000-0002-0000-3800-000000000000}">
      <formula1>$Q$31:$Q$33</formula1>
    </dataValidation>
    <dataValidation type="list" allowBlank="1" showInputMessage="1" showErrorMessage="1" sqref="K2" xr:uid="{00000000-0002-0000-3800-000001000000}">
      <formula1>$P$3:$X$3</formula1>
    </dataValidation>
    <dataValidation type="list" allowBlank="1" showInputMessage="1" showErrorMessage="1" sqref="K3" xr:uid="{00000000-0002-0000-3800-000002000000}">
      <formula1>$Y$5:$Y$20</formula1>
    </dataValidation>
    <dataValidation type="list" allowBlank="1" showInputMessage="1" showErrorMessage="1" sqref="K4" xr:uid="{00000000-0002-0000-3800-000003000000}">
      <formula1>$Q$1:$Q$2</formula1>
    </dataValidation>
  </dataValidations>
  <hyperlinks>
    <hyperlink ref="G154:K154" location="Q!A1" display="Total - Q Bank loans and Short-term financial borrowings" xr:uid="{00000000-0004-0000-3800-000000000000}"/>
  </hyperlinks>
  <pageMargins left="0.19685039370078741" right="0.15748031496062992" top="0.19685039370078741" bottom="0.98425196850393704" header="0.23622047244094491" footer="0.31496062992125984"/>
  <pageSetup paperSize="9" orientation="portrait" r:id="rId1"/>
  <headerFooter alignWithMargins="0">
    <oddFooter xml:space="preserve">&amp;C&amp;"EYlogo,Regular"&amp;8e&amp;R&amp;"Times New Roman CE,Tučné"&amp;5Lead schedules v2.0&amp;"Times New Roman CE,Normálne"
</oddFooter>
  </headerFooter>
  <rowBreaks count="1" manualBreakCount="1">
    <brk id="89"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outlinePr summaryBelow="0" summaryRight="0"/>
  </sheetPr>
  <dimension ref="A1:AK54"/>
  <sheetViews>
    <sheetView showGridLines="0" view="pageBreakPreview" zoomScaleNormal="100" zoomScaleSheetLayoutView="100" workbookViewId="0">
      <selection activeCell="B17" sqref="B17:E17"/>
    </sheetView>
  </sheetViews>
  <sheetFormatPr defaultColWidth="9.109375" defaultRowHeight="13.2"/>
  <cols>
    <col min="1" max="37" width="2.5546875" style="398" customWidth="1"/>
    <col min="38" max="38" width="1.88671875" style="398" customWidth="1"/>
    <col min="39" max="45" width="2.5546875" style="398" customWidth="1"/>
    <col min="46" max="46" width="7.6640625" style="398" customWidth="1"/>
    <col min="47" max="61" width="2.5546875" style="398" customWidth="1"/>
    <col min="62" max="16384" width="9.109375" style="398"/>
  </cols>
  <sheetData>
    <row r="1" spans="1:37" s="508" customFormat="1" ht="9.6">
      <c r="C1" s="509" t="s">
        <v>2665</v>
      </c>
    </row>
    <row r="2" spans="1:37" s="405" customFormat="1" ht="21" customHeight="1">
      <c r="C2" s="507" t="s">
        <v>2666</v>
      </c>
      <c r="D2" s="506"/>
      <c r="E2" s="506"/>
      <c r="F2" s="506"/>
      <c r="G2" s="506"/>
      <c r="H2" s="506"/>
      <c r="I2" s="506"/>
      <c r="J2" s="505"/>
      <c r="N2" s="504" t="s">
        <v>2667</v>
      </c>
    </row>
    <row r="3" spans="1:37" ht="13.8" thickBot="1">
      <c r="N3" s="1336" t="s">
        <v>2668</v>
      </c>
      <c r="O3" s="1365"/>
      <c r="P3" s="1365"/>
    </row>
    <row r="4" spans="1:37" ht="28.5" customHeight="1" thickBot="1">
      <c r="L4" s="1389" t="s">
        <v>2669</v>
      </c>
      <c r="M4" s="1368"/>
      <c r="N4" s="1368"/>
      <c r="O4" s="1368"/>
      <c r="P4" s="1368"/>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1068</v>
      </c>
      <c r="B10" s="471"/>
      <c r="C10" s="471"/>
      <c r="D10" s="471"/>
      <c r="E10" s="471"/>
      <c r="F10" s="471"/>
      <c r="G10" s="471"/>
      <c r="H10" s="471"/>
      <c r="I10" s="415"/>
      <c r="J10" s="414"/>
      <c r="K10" s="488" t="s">
        <v>1069</v>
      </c>
      <c r="L10" s="471"/>
      <c r="M10" s="489"/>
      <c r="N10" s="489"/>
      <c r="O10" s="489"/>
      <c r="P10" s="471"/>
      <c r="Q10" s="488" t="s">
        <v>2670</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1074</v>
      </c>
      <c r="B12" s="473"/>
      <c r="C12" s="473"/>
      <c r="D12" s="473"/>
      <c r="E12" s="473"/>
      <c r="F12" s="473"/>
      <c r="G12" s="473"/>
      <c r="H12" s="407"/>
      <c r="I12" s="407"/>
      <c r="J12" s="406"/>
      <c r="K12" s="407"/>
      <c r="L12" s="486" t="str">
        <f>IF('Input data'!D7="x","x"," ")</f>
        <v>x</v>
      </c>
      <c r="M12" s="478" t="s">
        <v>1075</v>
      </c>
      <c r="N12" s="480"/>
      <c r="O12" s="480"/>
      <c r="P12" s="480"/>
      <c r="Q12" s="480"/>
      <c r="R12" s="486" t="str">
        <f>IF('Input data'!D18="x","x"," ")</f>
        <v xml:space="preserve"> </v>
      </c>
      <c r="S12" s="478" t="s">
        <v>2671</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1078</v>
      </c>
      <c r="N13" s="480"/>
      <c r="O13" s="480"/>
      <c r="P13" s="480"/>
      <c r="Q13" s="480"/>
      <c r="R13" s="483" t="str">
        <f>IF('Input data'!D17="x","x"," ")</f>
        <v>x</v>
      </c>
      <c r="S13" s="478" t="s">
        <v>2672</v>
      </c>
      <c r="T13" s="473"/>
      <c r="U13" s="473"/>
      <c r="V13" s="479"/>
      <c r="W13" s="478" t="s">
        <v>1080</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IF('Input data'!D9="x","x"," ")</f>
        <v xml:space="preserve"> </v>
      </c>
      <c r="M14" s="478" t="s">
        <v>1485</v>
      </c>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861" t="s">
        <v>1063</v>
      </c>
      <c r="G15" s="402" t="str">
        <f>MID('Input data'!$F$7,5,1)</f>
        <v>0</v>
      </c>
      <c r="H15" s="402"/>
      <c r="I15" s="402"/>
      <c r="J15" s="401"/>
      <c r="K15" s="402"/>
      <c r="L15" s="1060" t="str">
        <f>IF('Input data'!D10="x","x", "")</f>
        <v/>
      </c>
      <c r="M15" s="474"/>
      <c r="N15" s="1061"/>
      <c r="O15" s="1061"/>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3.75" customHeight="1" thickBo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c r="A17" s="472" t="s">
        <v>2673</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c r="A18" s="1064"/>
      <c r="B18" s="486" t="str">
        <f>IF('Input data'!D12="x","x"," ")</f>
        <v>x</v>
      </c>
      <c r="C18" s="478" t="s">
        <v>2674</v>
      </c>
      <c r="D18" s="480"/>
      <c r="E18" s="473"/>
      <c r="F18" s="473"/>
      <c r="G18" s="473"/>
      <c r="H18" s="407"/>
      <c r="I18" s="407"/>
      <c r="J18" s="407"/>
      <c r="K18" s="486" t="str">
        <f>IF('Input data'!D13="x","x"," ")</f>
        <v>x</v>
      </c>
      <c r="L18" s="478" t="s">
        <v>2675</v>
      </c>
      <c r="M18" s="407"/>
      <c r="N18" s="407"/>
      <c r="O18" s="407"/>
      <c r="P18" s="407"/>
      <c r="Q18" s="407"/>
      <c r="R18" s="407"/>
      <c r="S18" s="407"/>
      <c r="T18" s="473"/>
      <c r="U18" s="473"/>
      <c r="V18" s="473"/>
      <c r="W18" s="486" t="str">
        <f>IF('Input data'!D14="x","x"," ")</f>
        <v>x</v>
      </c>
      <c r="X18" s="478" t="s">
        <v>2676</v>
      </c>
      <c r="Y18" s="478"/>
      <c r="Z18" s="407"/>
      <c r="AA18" s="407"/>
      <c r="AB18" s="407"/>
      <c r="AC18" s="407"/>
      <c r="AD18" s="407"/>
      <c r="AE18" s="407"/>
      <c r="AF18" s="407"/>
      <c r="AG18" s="407"/>
      <c r="AH18" s="407"/>
      <c r="AI18" s="407"/>
      <c r="AJ18" s="407"/>
      <c r="AK18" s="406"/>
    </row>
    <row r="19" spans="1:37" s="470" customFormat="1" ht="17.100000000000001" customHeight="1" thickBot="1">
      <c r="A19" s="1065"/>
      <c r="B19" s="475"/>
      <c r="C19" s="1066" t="s">
        <v>1064</v>
      </c>
      <c r="D19" s="475"/>
      <c r="E19" s="475"/>
      <c r="F19" s="475"/>
      <c r="G19" s="475"/>
      <c r="H19" s="402"/>
      <c r="I19" s="402"/>
      <c r="J19" s="402"/>
      <c r="K19" s="402"/>
      <c r="L19" s="1066" t="s">
        <v>1064</v>
      </c>
      <c r="M19" s="402"/>
      <c r="N19" s="402"/>
      <c r="O19" s="402"/>
      <c r="P19" s="402"/>
      <c r="Q19" s="402"/>
      <c r="R19" s="402"/>
      <c r="S19" s="402"/>
      <c r="T19" s="475"/>
      <c r="U19" s="475"/>
      <c r="V19" s="475"/>
      <c r="W19" s="402"/>
      <c r="X19" s="1066" t="s">
        <v>2677</v>
      </c>
      <c r="Y19" s="1066"/>
      <c r="Z19" s="402"/>
      <c r="AA19" s="402"/>
      <c r="AB19" s="402"/>
      <c r="AC19" s="402"/>
      <c r="AD19" s="402"/>
      <c r="AE19" s="402"/>
      <c r="AF19" s="402"/>
      <c r="AG19" s="402"/>
      <c r="AH19" s="402"/>
      <c r="AI19" s="402"/>
      <c r="AJ19" s="402"/>
      <c r="AK19" s="401"/>
    </row>
    <row r="20" spans="1:37" s="470" customFormat="1" ht="3.75" customHeight="1" thickBot="1">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2">
      <c r="A21" s="472" t="s">
        <v>1084</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c r="A22" s="457" t="str">
        <f>+LEFT('Input data'!$F$3,1)</f>
        <v>E</v>
      </c>
      <c r="B22" s="449" t="str">
        <f>+MID('Input data'!$F$3,2,1)</f>
        <v>K</v>
      </c>
      <c r="C22" s="449" t="str">
        <f>+MID('Input data'!$F$3,3,1)</f>
        <v>V</v>
      </c>
      <c r="D22" s="449" t="str">
        <f>+MID('Input data'!$F$3,4,1)</f>
        <v>I</v>
      </c>
      <c r="E22" s="449" t="str">
        <f>+MID('Input data'!$F$3,5,1)</f>
        <v>A</v>
      </c>
      <c r="F22" s="449" t="str">
        <f>+MID('Input data'!$F$3,6,1)</f>
        <v xml:space="preserve"> </v>
      </c>
      <c r="G22" s="449" t="str">
        <f>+MID('Input data'!$F$3,7,1)</f>
        <v>s</v>
      </c>
      <c r="H22" s="449" t="str">
        <f>+MID('Input data'!$F$3,8,1)</f>
        <v>.</v>
      </c>
      <c r="I22" s="449" t="str">
        <f>+MID('Input data'!$F$3,9,1)</f>
        <v>r</v>
      </c>
      <c r="J22" s="449" t="str">
        <f>+MID('Input data'!$F$3,10,1)</f>
        <v>.</v>
      </c>
      <c r="K22" s="449" t="str">
        <f>+MID('Input data'!$F$3,11,1)</f>
        <v>o</v>
      </c>
      <c r="L22" s="449" t="str">
        <f>+MID('Input data'!$F$3,12,1)</f>
        <v>.</v>
      </c>
      <c r="M22" s="449" t="str">
        <f>+MID('Input data'!$F$3,13,1)</f>
        <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c r="A26" s="462" t="s">
        <v>1085</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c r="A27" s="454" t="s">
        <v>1086</v>
      </c>
      <c r="B27" s="1057"/>
      <c r="C27" s="1057"/>
      <c r="D27" s="1057"/>
      <c r="E27" s="1057"/>
      <c r="F27" s="1057"/>
      <c r="G27" s="1057"/>
      <c r="H27" s="1057"/>
      <c r="I27" s="1057"/>
      <c r="J27" s="1057"/>
      <c r="K27" s="1057"/>
      <c r="L27" s="1057"/>
      <c r="M27" s="1057"/>
      <c r="N27" s="1057"/>
      <c r="O27" s="1057"/>
      <c r="P27" s="1057"/>
      <c r="Q27" s="1057"/>
      <c r="R27" s="1057"/>
      <c r="S27" s="1057"/>
      <c r="T27" s="1057"/>
      <c r="U27" s="1057"/>
      <c r="V27" s="1057"/>
      <c r="W27" s="407"/>
      <c r="X27" s="407"/>
      <c r="Y27" s="407"/>
      <c r="Z27" s="407"/>
      <c r="AA27" s="407"/>
      <c r="AB27" s="1057"/>
      <c r="AC27" s="407"/>
      <c r="AD27" s="410" t="s">
        <v>1087</v>
      </c>
      <c r="AE27" s="407"/>
      <c r="AF27" s="407"/>
      <c r="AG27" s="407"/>
      <c r="AH27" s="407"/>
      <c r="AI27" s="407"/>
      <c r="AJ27" s="407"/>
      <c r="AK27" s="406"/>
    </row>
    <row r="28" spans="1:37" ht="19.5" customHeight="1">
      <c r="A28" s="457" t="str">
        <f>+LEFT('Input data'!$C$28,1)</f>
        <v>P</v>
      </c>
      <c r="B28" s="449" t="str">
        <f>+MID('Input data'!$C$28,2,1)</f>
        <v>r</v>
      </c>
      <c r="C28" s="449" t="str">
        <f>+MID('Input data'!$C$28,3,1)</f>
        <v>i</v>
      </c>
      <c r="D28" s="449" t="str">
        <f>+MID('Input data'!$C$28,4,1)</f>
        <v>e</v>
      </c>
      <c r="E28" s="449" t="str">
        <f>+MID('Input data'!$C$28,5,1)</f>
        <v>m</v>
      </c>
      <c r="F28" s="449" t="str">
        <f>+MID('Input data'!$C$28,6,1)</f>
        <v>y</v>
      </c>
      <c r="G28" s="449" t="str">
        <f>+MID('Input data'!$C$28,7,1)</f>
        <v>s</v>
      </c>
      <c r="H28" s="449" t="str">
        <f>+MID('Input data'!$C$28,8,1)</f>
        <v>e</v>
      </c>
      <c r="I28" s="449" t="str">
        <f>+MID('Input data'!$C$28,9,1)</f>
        <v>l</v>
      </c>
      <c r="J28" s="449" t="str">
        <f>+MID('Input data'!$C$28,10,1)</f>
        <v>n</v>
      </c>
      <c r="K28" s="449" t="str">
        <f>+MID('Input data'!$C$28,11,1)</f>
        <v>á</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1</v>
      </c>
      <c r="AE28" s="449" t="str">
        <f>+MID('Input data'!$C$30,2,1)</f>
        <v>1</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c r="A29" s="454" t="s">
        <v>1088</v>
      </c>
      <c r="B29" s="1057"/>
      <c r="C29" s="1057"/>
      <c r="D29" s="1057"/>
      <c r="E29" s="1057"/>
      <c r="F29" s="1057"/>
      <c r="G29" s="453" t="s">
        <v>1089</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c r="A30" s="457" t="str">
        <f>+LEFT('Input data'!$C$32,1)</f>
        <v>9</v>
      </c>
      <c r="B30" s="449" t="str">
        <f>+MID('Input data'!$C$32,2,1)</f>
        <v>4</v>
      </c>
      <c r="C30" s="449" t="str">
        <f>+MID('Input data'!$C$32,3,1)</f>
        <v>9</v>
      </c>
      <c r="D30" s="449" t="str">
        <f>+MID('Input data'!$C$32,4,1)</f>
        <v>0</v>
      </c>
      <c r="E30" s="449" t="str">
        <f>+MID('Input data'!$C$32,5,1)</f>
        <v>1</v>
      </c>
      <c r="F30" s="449"/>
      <c r="G30" s="449" t="str">
        <f>+LEFT('Input data'!$C$34,1)</f>
        <v>N</v>
      </c>
      <c r="H30" s="449" t="str">
        <f>+MID('Input data'!$C$34,2,1)</f>
        <v>I</v>
      </c>
      <c r="I30" s="449" t="str">
        <f>+MID('Input data'!$C$34,3,1)</f>
        <v>T</v>
      </c>
      <c r="J30" s="449" t="str">
        <f>+MID('Input data'!$C$34,4,1)</f>
        <v>R</v>
      </c>
      <c r="K30" s="449" t="str">
        <f>+MID('Input data'!$C$34,5,1)</f>
        <v>A</v>
      </c>
      <c r="L30" s="449" t="str">
        <f>+MID('Input data'!$C$34,6,1)</f>
        <v/>
      </c>
      <c r="M30" s="449" t="str">
        <f>+MID('Input data'!$C$34,7,1)</f>
        <v/>
      </c>
      <c r="N30" s="449" t="str">
        <f>+MID('Input data'!$C$34,8,1)</f>
        <v/>
      </c>
      <c r="O30" s="449" t="str">
        <f>+MID('Input data'!$C$34,9,1)</f>
        <v/>
      </c>
      <c r="P30" s="449" t="str">
        <f>+MID('Input data'!$C$34,10,1)</f>
        <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c r="A31" s="454" t="s">
        <v>2685</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c r="A32" s="457" t="str">
        <f>+LEFT('Input data'!$F$22,1)</f>
        <v>O</v>
      </c>
      <c r="B32" s="449" t="str">
        <f>+MID('Input data'!$F$22,2,1)</f>
        <v>b</v>
      </c>
      <c r="C32" s="449" t="str">
        <f>+MID('Input data'!$F$22,3,1)</f>
        <v>c</v>
      </c>
      <c r="D32" s="449" t="str">
        <f>+MID('Input data'!$F$22,4,1)</f>
        <v>h</v>
      </c>
      <c r="E32" s="449" t="str">
        <f>+MID('Input data'!$F$22,5,1)</f>
        <v>o</v>
      </c>
      <c r="F32" s="449" t="str">
        <f>+MID('Input data'!$F$22,6,1)</f>
        <v>d</v>
      </c>
      <c r="G32" s="449" t="str">
        <f>+MID('Input data'!$F$22,7,1)</f>
        <v>n</v>
      </c>
      <c r="H32" s="449" t="str">
        <f>+MID('Input data'!$F$22,8,1)</f>
        <v>ý</v>
      </c>
      <c r="I32" s="449" t="str">
        <f>+MID('Input data'!$F$22,9,1)</f>
        <v xml:space="preserve"> </v>
      </c>
      <c r="J32" s="449" t="str">
        <f>+MID('Input data'!$F$22,10,1)</f>
        <v>r</v>
      </c>
      <c r="K32" s="449" t="str">
        <f>+MID('Input data'!$F$22,11,1)</f>
        <v>e</v>
      </c>
      <c r="L32" s="449" t="str">
        <f>+MID('Input data'!$F$22,12,1)</f>
        <v>g</v>
      </c>
      <c r="M32" s="449" t="str">
        <f>+MID('Input data'!$F$22,13,1)</f>
        <v>i</v>
      </c>
      <c r="N32" s="449" t="str">
        <f>+MID('Input data'!$F$22,14,1)</f>
        <v>s</v>
      </c>
      <c r="O32" s="449" t="str">
        <f>+MID('Input data'!$F$22,15,1)</f>
        <v>t</v>
      </c>
      <c r="P32" s="449" t="str">
        <f>+MID('Input data'!$F$22,16,1)</f>
        <v>e</v>
      </c>
      <c r="Q32" s="449" t="str">
        <f>+MID('Input data'!$F$22,17,1)</f>
        <v>r</v>
      </c>
      <c r="R32" s="449" t="str">
        <f>+MID('Input data'!$F$22,18,1)</f>
        <v xml:space="preserve"> </v>
      </c>
      <c r="S32" s="449" t="str">
        <f>+MID('Input data'!$F$22,19,1)</f>
        <v>O</v>
      </c>
      <c r="T32" s="449" t="str">
        <f>+MID('Input data'!$F$22,20,1)</f>
        <v>k</v>
      </c>
      <c r="U32" s="449" t="str">
        <f>+MID('Input data'!$F$22,21,1)</f>
        <v>r</v>
      </c>
      <c r="V32" s="449" t="str">
        <f>+MID('Input data'!$F$22,22,1)</f>
        <v>.</v>
      </c>
      <c r="W32" s="449" t="str">
        <f>+MID('Input data'!$F$22,23,1)</f>
        <v xml:space="preserve"> </v>
      </c>
      <c r="X32" s="449" t="str">
        <f>+MID('Input data'!$F$22,24,1)</f>
        <v>S</v>
      </c>
      <c r="Y32" s="449" t="str">
        <f>+MID('Input data'!$F$22,25,1)</f>
        <v>ú</v>
      </c>
      <c r="Z32" s="449" t="str">
        <f>+MID('Input data'!$F$22,26,1)</f>
        <v>d</v>
      </c>
      <c r="AA32" s="449" t="str">
        <f>+MID('Input data'!$F$22,27,1)</f>
        <v>u</v>
      </c>
      <c r="AB32" s="449" t="str">
        <f>+MID('Input data'!$F$22,28,1)</f>
        <v xml:space="preserve"> </v>
      </c>
      <c r="AC32" s="449" t="str">
        <f>+MID('Input data'!$F$22,29,1)</f>
        <v>N</v>
      </c>
      <c r="AD32" s="449" t="str">
        <f>+MID('Input data'!$F$22,30,1)</f>
        <v>i</v>
      </c>
      <c r="AE32" s="449" t="str">
        <f>+MID('Input data'!$F$22,31,1)</f>
        <v>t</v>
      </c>
      <c r="AF32" s="449" t="str">
        <f>+MID('Input data'!$F$22,32,1)</f>
        <v>r</v>
      </c>
      <c r="AG32" s="449" t="str">
        <f>+MID('Input data'!$F$22,33,1)</f>
        <v>a</v>
      </c>
      <c r="AH32" s="449" t="str">
        <f>+MID('Input data'!$F$22,34,1)</f>
        <v>,</v>
      </c>
      <c r="AI32" s="449" t="str">
        <f>+MID('Input data'!$F$22,35,1)</f>
        <v xml:space="preserve"> </v>
      </c>
      <c r="AJ32" s="449" t="str">
        <f>+MID('Input data'!$F$22,36,1)</f>
        <v xml:space="preserve"> </v>
      </c>
      <c r="AK32" s="456" t="str">
        <f>+MID('Input data'!$F$22,37,1)</f>
        <v xml:space="preserve"> </v>
      </c>
    </row>
    <row r="33" spans="1:37" s="455" customFormat="1" ht="19.5" customHeight="1">
      <c r="A33" s="457" t="str">
        <f>+MID('Input data'!$F$22,38,1)</f>
        <v xml:space="preserve"> </v>
      </c>
      <c r="B33" s="449" t="str">
        <f>+MID('Input data'!$F$22,39,1)</f>
        <v>o</v>
      </c>
      <c r="C33" s="449" t="str">
        <f>+MID('Input data'!$F$22,40,1)</f>
        <v>d</v>
      </c>
      <c r="D33" s="449" t="str">
        <f>+MID('Input data'!$F$22,41,1)</f>
        <v>d</v>
      </c>
      <c r="E33" s="449" t="str">
        <f>+MID('Input data'!$F$22,42,1)</f>
        <v>.</v>
      </c>
      <c r="F33" s="449" t="str">
        <f>+MID('Input data'!$F$22,43,1)</f>
        <v xml:space="preserve"> </v>
      </c>
      <c r="G33" s="449" t="str">
        <f>+MID('Input data'!$F$22,44,1)</f>
        <v>S</v>
      </c>
      <c r="H33" s="449" t="str">
        <f>+MID('Input data'!$F$22,45,1)</f>
        <v>r</v>
      </c>
      <c r="I33" s="449" t="str">
        <f>+MID('Input data'!$F$22,46,1)</f>
        <v>o</v>
      </c>
      <c r="J33" s="449" t="str">
        <f>+MID('Input data'!$F$22,47,1)</f>
        <v>,</v>
      </c>
      <c r="K33" s="449" t="str">
        <f>+MID('Input data'!$F$22,48,1)</f>
        <v xml:space="preserve"> </v>
      </c>
      <c r="L33" s="449" t="str">
        <f>+MID('Input data'!$F$22,49,1)</f>
        <v xml:space="preserve"> </v>
      </c>
      <c r="M33" s="449" t="str">
        <f>+MID('Input data'!$F$22,50,1)</f>
        <v>v</v>
      </c>
      <c r="N33" s="449" t="str">
        <f>+MID('Input data'!$F$22,51,1)</f>
        <v>l</v>
      </c>
      <c r="O33" s="449" t="str">
        <f>+MID('Input data'!$F$22,52,1)</f>
        <v>.</v>
      </c>
      <c r="P33" s="449" t="str">
        <f>+MID('Input data'!$F$22,53,1)</f>
        <v xml:space="preserve"> </v>
      </c>
      <c r="Q33" s="449" t="str">
        <f>+MID('Input data'!$F$22,54,1)</f>
        <v>1</v>
      </c>
      <c r="R33" s="449" t="str">
        <f>+MID('Input data'!$F$22,55,1)</f>
        <v>1</v>
      </c>
      <c r="S33" s="449" t="str">
        <f>+MID('Input data'!$F$22,56,1)</f>
        <v>4</v>
      </c>
      <c r="T33" s="449" t="str">
        <f>+MID('Input data'!$F$22,57,1)</f>
        <v>0</v>
      </c>
      <c r="U33" s="449" t="str">
        <f>+MID('Input data'!$F$22,58,1)</f>
        <v>/</v>
      </c>
      <c r="V33" s="449" t="str">
        <f>+MID('Input data'!$F$22,59,1)</f>
        <v>N</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c r="A34" s="454" t="s">
        <v>2691</v>
      </c>
      <c r="B34" s="1057"/>
      <c r="C34" s="1057"/>
      <c r="D34" s="1057"/>
      <c r="E34" s="1057"/>
      <c r="F34" s="1057"/>
      <c r="G34" s="453"/>
      <c r="H34" s="453"/>
      <c r="I34" s="453"/>
      <c r="J34" s="453"/>
      <c r="K34" s="453"/>
      <c r="L34" s="453"/>
      <c r="M34" s="453"/>
      <c r="N34" s="1057"/>
      <c r="O34" s="453" t="s">
        <v>2692</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c r="A35" s="452">
        <v>0</v>
      </c>
      <c r="B35" s="449" t="str">
        <f>+LEFT('Input data'!$C$36,1)</f>
        <v>3</v>
      </c>
      <c r="C35" s="449" t="str">
        <f>+MID('Input data'!$C$36,2,1)</f>
        <v>7</v>
      </c>
      <c r="D35" s="449" t="str">
        <f>+MID('Input data'!$C$36,3,1)</f>
        <v/>
      </c>
      <c r="E35" s="449" t="s">
        <v>1092</v>
      </c>
      <c r="F35" s="449" t="str">
        <f>+LEFT('Input data'!$C$38,1)</f>
        <v>6</v>
      </c>
      <c r="G35" s="449" t="str">
        <f>+MID('Input data'!$C$38,2,1)</f>
        <v>9</v>
      </c>
      <c r="H35" s="449" t="str">
        <f>+MID('Input data'!$C$38,3,1)</f>
        <v>6</v>
      </c>
      <c r="I35" s="449" t="str">
        <f>+MID('Input data'!$C$38,4,1)</f>
        <v>9</v>
      </c>
      <c r="J35" s="449" t="str">
        <f>+MID('Input data'!$C$38,5,1)</f>
        <v>9</v>
      </c>
      <c r="K35" s="449" t="str">
        <f>+MID('Input data'!$C$38,6,1)</f>
        <v>0</v>
      </c>
      <c r="L35" s="449" t="str">
        <f>+MID('Input data'!$C$38,7,1)</f>
        <v>1</v>
      </c>
      <c r="M35" s="449" t="str">
        <f>+MID('Input data'!$C$38,8,1)</f>
        <v/>
      </c>
      <c r="N35" s="451"/>
      <c r="O35" s="450">
        <v>0</v>
      </c>
      <c r="P35" s="449" t="str">
        <f>+LEFT('Input data'!$C$36,1)</f>
        <v>3</v>
      </c>
      <c r="Q35" s="449" t="str">
        <f>+MID('Input data'!$C$36,2,1)</f>
        <v>7</v>
      </c>
      <c r="R35" s="449" t="str">
        <f>+MID('Input data'!$C$36,3,1)</f>
        <v/>
      </c>
      <c r="S35" s="449" t="s">
        <v>1092</v>
      </c>
      <c r="T35" s="449" t="str">
        <f>+LEFT('Input data'!$C$40,1)</f>
        <v>6</v>
      </c>
      <c r="U35" s="449" t="str">
        <f>+MID('Input data'!$C$40,2,1)</f>
        <v>9</v>
      </c>
      <c r="V35" s="449" t="str">
        <f>+MID('Input data'!$C$40,3,1)</f>
        <v>6</v>
      </c>
      <c r="W35" s="449" t="str">
        <f>+MID('Input data'!$C$40,4,1)</f>
        <v>9</v>
      </c>
      <c r="X35" s="449" t="str">
        <f>+MID('Input data'!$C$40,5,1)</f>
        <v>9</v>
      </c>
      <c r="Y35" s="449" t="str">
        <f>+MID('Input data'!$C$40,6,1)</f>
        <v>0</v>
      </c>
      <c r="Z35" s="449" t="str">
        <f>+MID('Input data'!$C$40,7,1)</f>
        <v>2</v>
      </c>
      <c r="AA35" s="449" t="str">
        <f>+MID('Input data'!$C$40,8,1)</f>
        <v>7</v>
      </c>
      <c r="AB35" s="449"/>
      <c r="AC35" s="449"/>
      <c r="AD35" s="449"/>
      <c r="AE35" s="407"/>
      <c r="AF35" s="407"/>
      <c r="AG35" s="407" t="s">
        <v>1093</v>
      </c>
      <c r="AH35" s="407"/>
      <c r="AI35" s="407"/>
      <c r="AJ35" s="407"/>
      <c r="AK35" s="406"/>
    </row>
    <row r="36" spans="1:37" s="399" customFormat="1">
      <c r="A36" s="411" t="s">
        <v>1094</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c r="A37" s="448" t="str">
        <f>+LEFT('Input data'!$B$42,1)</f>
        <v>u</v>
      </c>
      <c r="B37" s="447" t="str">
        <f>+MID('Input data'!$B$42,2,1)</f>
        <v>c</v>
      </c>
      <c r="C37" s="447" t="str">
        <f>+MID('Input data'!$B$42,3,1)</f>
        <v>t</v>
      </c>
      <c r="D37" s="447" t="str">
        <f>+MID('Input data'!$B$42,4,1)</f>
        <v>o</v>
      </c>
      <c r="E37" s="447" t="str">
        <f>+MID('Input data'!$B$42,5,1)</f>
        <v>@</v>
      </c>
      <c r="F37" s="447" t="str">
        <f>+MID('Input data'!$B$42,6,1)</f>
        <v>e</v>
      </c>
      <c r="G37" s="447" t="str">
        <f>+MID('Input data'!$B$42,7,1)</f>
        <v>k</v>
      </c>
      <c r="H37" s="447" t="str">
        <f>+MID('Input data'!$B$42,8,1)</f>
        <v>v</v>
      </c>
      <c r="I37" s="447" t="str">
        <f>+MID('Input data'!$B$42,9,1)</f>
        <v>i</v>
      </c>
      <c r="J37" s="447" t="str">
        <f>+MID('Input data'!$B$42,10,1)</f>
        <v>a</v>
      </c>
      <c r="K37" s="447" t="str">
        <f>+MID('Input data'!$B$42,11,1)</f>
        <v>.</v>
      </c>
      <c r="L37" s="447" t="str">
        <f>+MID('Input data'!$B$42,12,1)</f>
        <v>s</v>
      </c>
      <c r="M37" s="447" t="str">
        <f>+MID('Input data'!$B$42,13,1)</f>
        <v>k</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c r="W38" s="400"/>
      <c r="X38" s="400"/>
      <c r="Y38" s="400"/>
      <c r="Z38" s="400"/>
      <c r="AA38" s="400"/>
      <c r="AB38" s="400"/>
      <c r="AC38" s="400"/>
      <c r="AD38" s="400"/>
      <c r="AE38" s="400"/>
      <c r="AF38" s="400"/>
      <c r="AG38" s="400"/>
      <c r="AH38" s="400"/>
      <c r="AI38" s="400"/>
      <c r="AJ38" s="400"/>
      <c r="AK38" s="400"/>
    </row>
    <row r="39" spans="1:37" s="442" customFormat="1" ht="12.75" customHeight="1">
      <c r="A39" s="445" t="s">
        <v>1095</v>
      </c>
      <c r="B39" s="444"/>
      <c r="C39" s="444"/>
      <c r="D39" s="444"/>
      <c r="E39" s="444"/>
      <c r="F39" s="444"/>
      <c r="G39" s="444"/>
      <c r="H39" s="444"/>
      <c r="I39" s="444"/>
      <c r="J39" s="444"/>
      <c r="K39" s="443"/>
      <c r="L39" s="1075" t="s">
        <v>1099</v>
      </c>
      <c r="M39" s="444"/>
      <c r="N39" s="444"/>
      <c r="O39" s="444"/>
      <c r="P39" s="444"/>
      <c r="Q39" s="444"/>
      <c r="R39" s="444"/>
      <c r="S39" s="444"/>
      <c r="T39" s="444"/>
      <c r="U39" s="444"/>
      <c r="V39" s="443"/>
      <c r="W39" s="1712" t="s">
        <v>2684</v>
      </c>
      <c r="X39" s="1712"/>
      <c r="Y39" s="1712"/>
      <c r="Z39" s="1712"/>
      <c r="AA39" s="1712"/>
      <c r="AB39" s="1712"/>
      <c r="AC39" s="1712"/>
      <c r="AD39" s="1712"/>
      <c r="AE39" s="1712"/>
      <c r="AF39" s="1712"/>
      <c r="AG39" s="1712"/>
      <c r="AH39" s="1712"/>
      <c r="AI39" s="1712"/>
      <c r="AJ39" s="1712"/>
      <c r="AK39" s="1713"/>
    </row>
    <row r="40" spans="1:37" s="399" customFormat="1" ht="31.5" customHeight="1">
      <c r="A40" s="428" t="str">
        <f>MID(TEXT('Input data'!$F$34,"dd.mm.yyyy"),1,1)</f>
        <v>2</v>
      </c>
      <c r="B40" s="427" t="str">
        <f>MID(TEXT('Input data'!$F$34,"dd.mm.yyyy"),2,1)</f>
        <v>9</v>
      </c>
      <c r="C40" s="426" t="s">
        <v>1063</v>
      </c>
      <c r="D40" s="427" t="str">
        <f>MID(TEXT('Input data'!$F$34,"dd.mm.yyyy"),4,1)</f>
        <v>0</v>
      </c>
      <c r="E40" s="427" t="str">
        <f>MID(TEXT('Input data'!$F$34,"dd.mm.yyyy"),5,1)</f>
        <v>3</v>
      </c>
      <c r="F40" s="426" t="s">
        <v>1063</v>
      </c>
      <c r="G40" s="425" t="str">
        <f>MID(TEXT('Input data'!$F$34,"dd.mm.yyyy"),7,1)</f>
        <v>2</v>
      </c>
      <c r="H40" s="425" t="str">
        <f>MID(TEXT('Input data'!$F$34,"dd.mm.yyyy"),8,1)</f>
        <v>0</v>
      </c>
      <c r="I40" s="425" t="str">
        <f>MID(TEXT('Input data'!$F$34,"dd.mm.yyyy"),9,1)</f>
        <v>1</v>
      </c>
      <c r="J40" s="425" t="str">
        <f>MID(TEXT('Input data'!$F$34,"dd.mm.yyyy"),10,1)</f>
        <v>5</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714"/>
      <c r="X40" s="1714"/>
      <c r="Y40" s="1714"/>
      <c r="Z40" s="1714"/>
      <c r="AA40" s="1714"/>
      <c r="AB40" s="1714"/>
      <c r="AC40" s="1714"/>
      <c r="AD40" s="1714"/>
      <c r="AE40" s="1714"/>
      <c r="AF40" s="1714"/>
      <c r="AG40" s="1714"/>
      <c r="AH40" s="1714"/>
      <c r="AI40" s="1714"/>
      <c r="AJ40" s="1714"/>
      <c r="AK40" s="1715"/>
    </row>
    <row r="41" spans="1:37" s="399" customFormat="1" ht="13.5" customHeight="1">
      <c r="A41" s="411"/>
      <c r="B41" s="410"/>
      <c r="C41" s="410"/>
      <c r="D41" s="410"/>
      <c r="E41" s="410"/>
      <c r="F41" s="410"/>
      <c r="G41" s="436"/>
      <c r="H41" s="436"/>
      <c r="I41" s="436"/>
      <c r="J41" s="436"/>
      <c r="K41" s="435"/>
      <c r="L41" s="410"/>
      <c r="M41" s="410"/>
      <c r="N41" s="410"/>
      <c r="O41" s="410"/>
      <c r="P41" s="410"/>
      <c r="Q41" s="410"/>
      <c r="R41" s="436"/>
      <c r="S41" s="436"/>
      <c r="T41" s="436"/>
      <c r="U41" s="436"/>
      <c r="V41" s="435"/>
      <c r="W41" s="1716" t="str">
        <f>'Input data'!F40</f>
        <v>Ing. Emil Kviatkovský</v>
      </c>
      <c r="X41" s="1717"/>
      <c r="Y41" s="1717"/>
      <c r="Z41" s="1717"/>
      <c r="AA41" s="1717"/>
      <c r="AB41" s="1717"/>
      <c r="AC41" s="1717"/>
      <c r="AD41" s="1717"/>
      <c r="AE41" s="1717"/>
      <c r="AF41" s="1717"/>
      <c r="AG41" s="1717"/>
      <c r="AH41" s="1717"/>
      <c r="AI41" s="1717"/>
      <c r="AJ41" s="1717"/>
      <c r="AK41" s="1718"/>
    </row>
    <row r="42" spans="1:37" s="399" customFormat="1" ht="15.75" customHeight="1" thickBot="1">
      <c r="A42" s="404"/>
      <c r="B42" s="403"/>
      <c r="C42" s="403"/>
      <c r="D42" s="403"/>
      <c r="E42" s="403"/>
      <c r="F42" s="403"/>
      <c r="G42" s="1076"/>
      <c r="H42" s="1076"/>
      <c r="I42" s="1076"/>
      <c r="J42" s="1076"/>
      <c r="K42" s="1077"/>
      <c r="L42" s="1078"/>
      <c r="M42" s="1078"/>
      <c r="N42" s="1078"/>
      <c r="O42" s="1078"/>
      <c r="P42" s="1078"/>
      <c r="Q42" s="1078"/>
      <c r="R42" s="1078"/>
      <c r="S42" s="403"/>
      <c r="T42" s="1079"/>
      <c r="U42" s="1079"/>
      <c r="V42" s="1080"/>
      <c r="W42" s="1719"/>
      <c r="X42" s="1720"/>
      <c r="Y42" s="1720"/>
      <c r="Z42" s="1720"/>
      <c r="AA42" s="1720"/>
      <c r="AB42" s="1720"/>
      <c r="AC42" s="1720"/>
      <c r="AD42" s="1720"/>
      <c r="AE42" s="1720"/>
      <c r="AF42" s="1720"/>
      <c r="AG42" s="1720"/>
      <c r="AH42" s="1720"/>
      <c r="AI42" s="1720"/>
      <c r="AJ42" s="1720"/>
      <c r="AK42" s="1721"/>
    </row>
    <row r="43" spans="1:37" s="405" customFormat="1" ht="5.25" customHeight="1" thickBot="1">
      <c r="A43" s="408"/>
      <c r="B43" s="408"/>
      <c r="C43" s="408"/>
      <c r="D43" s="408"/>
      <c r="E43" s="408"/>
      <c r="F43" s="408"/>
      <c r="G43" s="408"/>
      <c r="H43" s="408"/>
      <c r="I43" s="408"/>
      <c r="J43" s="408"/>
      <c r="K43" s="408"/>
      <c r="L43" s="1062"/>
      <c r="M43" s="1062"/>
      <c r="N43" s="1062"/>
      <c r="O43" s="1062"/>
      <c r="P43" s="1062"/>
      <c r="Q43" s="1062"/>
      <c r="R43" s="1062"/>
      <c r="S43" s="1062"/>
      <c r="T43" s="1062"/>
      <c r="U43" s="1062"/>
      <c r="V43" s="1062"/>
      <c r="W43" s="1062"/>
      <c r="X43" s="1062"/>
      <c r="Y43" s="1062"/>
      <c r="Z43" s="1062"/>
      <c r="AA43" s="1062"/>
      <c r="AB43" s="1062"/>
      <c r="AC43" s="1063"/>
      <c r="AD43" s="1063"/>
      <c r="AE43" s="1063"/>
      <c r="AF43" s="1063"/>
      <c r="AG43" s="1063"/>
      <c r="AH43" s="1063"/>
      <c r="AI43" s="1063"/>
      <c r="AJ43" s="1063"/>
      <c r="AK43" s="1063"/>
    </row>
    <row r="44" spans="1:37" s="405" customFormat="1">
      <c r="B44" s="417" t="s">
        <v>1100</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c r="B46" s="413"/>
      <c r="C46" s="1057"/>
      <c r="D46" s="1057"/>
      <c r="E46" s="1057"/>
      <c r="F46" s="1057"/>
      <c r="G46" s="1057"/>
      <c r="H46" s="1057"/>
      <c r="I46" s="1057"/>
      <c r="J46" s="1057"/>
      <c r="K46" s="1057"/>
      <c r="L46" s="1057"/>
      <c r="M46" s="1057"/>
      <c r="N46" s="1057"/>
      <c r="O46" s="1057"/>
      <c r="P46" s="1057"/>
      <c r="Q46" s="1057"/>
      <c r="R46" s="1057"/>
      <c r="S46" s="1057"/>
      <c r="T46" s="1057"/>
      <c r="U46" s="1057"/>
      <c r="V46" s="1057"/>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8" thickBot="1">
      <c r="B53" s="420"/>
      <c r="C53" s="419"/>
      <c r="D53" s="419"/>
      <c r="E53" s="419"/>
      <c r="F53" s="419"/>
      <c r="G53" s="403" t="s">
        <v>1101</v>
      </c>
      <c r="H53" s="419"/>
      <c r="I53" s="419"/>
      <c r="J53" s="419"/>
      <c r="K53" s="419"/>
      <c r="L53" s="419"/>
      <c r="M53" s="419"/>
      <c r="N53" s="419"/>
      <c r="O53" s="419"/>
      <c r="P53" s="419"/>
      <c r="Q53" s="419"/>
      <c r="R53" s="419"/>
      <c r="S53" s="419"/>
      <c r="T53" s="419"/>
      <c r="U53" s="403" t="s">
        <v>1102</v>
      </c>
      <c r="V53" s="419"/>
      <c r="W53" s="402"/>
      <c r="X53" s="402"/>
      <c r="Y53" s="402"/>
      <c r="Z53" s="402"/>
      <c r="AA53" s="402"/>
      <c r="AB53" s="402"/>
      <c r="AC53" s="402"/>
      <c r="AD53" s="402"/>
      <c r="AE53" s="402"/>
      <c r="AF53" s="402"/>
      <c r="AG53" s="402"/>
      <c r="AH53" s="402"/>
      <c r="AI53" s="402"/>
      <c r="AJ53" s="401"/>
      <c r="AK53" s="400"/>
    </row>
    <row r="54" spans="2:37" s="399" customFormat="1" ht="4.5" customHeight="1">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mergeCells count="2">
    <mergeCell ref="W39:AK40"/>
    <mergeCell ref="W41:AK42"/>
  </mergeCells>
  <pageMargins left="0.39370078740157483" right="0.39370078740157483" top="0.35433070866141736" bottom="0.35433070866141736" header="0.23622047244094491" footer="0.23622047244094491"/>
  <pageSetup scale="98" orientation="portrait" r:id="rId1"/>
  <headerFooter alignWithMargins="0">
    <oddFooter>&amp;LMF SR č. 18009/2014&amp;RStrana 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7">
    <tabColor rgb="FF92D050"/>
  </sheetPr>
  <dimension ref="A1:O252"/>
  <sheetViews>
    <sheetView showGridLines="0" view="pageBreakPreview" topLeftCell="A238" zoomScaleNormal="100" zoomScaleSheetLayoutView="100" workbookViewId="0">
      <selection activeCell="B17" sqref="B17:E17"/>
    </sheetView>
  </sheetViews>
  <sheetFormatPr defaultColWidth="9.109375" defaultRowHeight="10.8"/>
  <cols>
    <col min="1" max="1" width="5.5546875" style="1224" customWidth="1"/>
    <col min="2" max="2" width="16.88671875" style="1224" customWidth="1"/>
    <col min="3" max="3" width="0.88671875" style="1224" customWidth="1"/>
    <col min="4" max="4" width="3.66406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6384" width="9.109375" style="1224"/>
  </cols>
  <sheetData>
    <row r="1" spans="1:15" ht="15" customHeight="1">
      <c r="A1" s="1223">
        <v>67</v>
      </c>
      <c r="B1" s="510"/>
      <c r="C1" s="453"/>
      <c r="G1" s="1225"/>
      <c r="H1" s="1225"/>
      <c r="I1" s="1225"/>
      <c r="J1" s="1225"/>
      <c r="K1" s="1225"/>
    </row>
    <row r="2" spans="1:15" ht="21.75" customHeight="1">
      <c r="A2" s="1223"/>
      <c r="B2" s="1211" t="s">
        <v>2839</v>
      </c>
      <c r="C2" s="1214"/>
      <c r="D2" s="533" t="s">
        <v>1231</v>
      </c>
      <c r="E2" s="1367"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1074</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row>
    <row r="3" spans="1:15" ht="2.25" customHeight="1" thickBot="1">
      <c r="A3" s="1401"/>
      <c r="B3" s="1225"/>
      <c r="C3" s="1225"/>
      <c r="D3" s="1225"/>
      <c r="E3" s="1225"/>
      <c r="F3" s="1225"/>
      <c r="G3" s="1225"/>
      <c r="H3" s="1225"/>
      <c r="I3" s="1225"/>
      <c r="J3" s="1225"/>
      <c r="K3" s="1225"/>
      <c r="L3" s="1225"/>
    </row>
    <row r="4" spans="1:15" s="1226" customFormat="1" ht="11.25" customHeight="1">
      <c r="A4" s="1819" t="s">
        <v>1137</v>
      </c>
      <c r="B4" s="1832" t="s">
        <v>1181</v>
      </c>
      <c r="C4" s="1369"/>
      <c r="D4" s="1746" t="s">
        <v>1135</v>
      </c>
      <c r="E4" s="1722" t="s">
        <v>2</v>
      </c>
      <c r="F4" s="1723"/>
      <c r="G4" s="1723"/>
      <c r="H4" s="1723"/>
      <c r="I4" s="1723"/>
      <c r="J4" s="1724"/>
      <c r="K4" s="1749" t="s">
        <v>1180</v>
      </c>
      <c r="L4" s="1750"/>
    </row>
    <row r="5" spans="1:15" s="1226" customFormat="1" ht="11.25" customHeight="1">
      <c r="A5" s="1804"/>
      <c r="B5" s="1812"/>
      <c r="C5" s="1362"/>
      <c r="D5" s="1747"/>
      <c r="E5" s="1811">
        <v>1</v>
      </c>
      <c r="F5" s="1812" t="s">
        <v>1179</v>
      </c>
      <c r="G5" s="1726"/>
      <c r="H5" s="1344"/>
      <c r="I5" s="1831" t="s">
        <v>1178</v>
      </c>
      <c r="J5" s="1814"/>
      <c r="K5" s="1751"/>
      <c r="L5" s="1752"/>
    </row>
    <row r="6" spans="1:15" s="1226" customFormat="1" ht="12" customHeight="1">
      <c r="A6" s="1804"/>
      <c r="B6" s="1812"/>
      <c r="C6" s="1340"/>
      <c r="D6" s="1748"/>
      <c r="E6" s="1811"/>
      <c r="F6" s="1812" t="s">
        <v>1177</v>
      </c>
      <c r="G6" s="1726"/>
      <c r="H6" s="1344"/>
      <c r="I6" s="1831"/>
      <c r="J6" s="1814"/>
      <c r="K6" s="1726" t="s">
        <v>1176</v>
      </c>
      <c r="L6" s="1727"/>
    </row>
    <row r="7" spans="1:15" s="1228" customFormat="1" ht="27.9" customHeight="1">
      <c r="A7" s="1845"/>
      <c r="B7" s="1787" t="s">
        <v>2843</v>
      </c>
      <c r="C7" s="1354"/>
      <c r="D7" s="1762" t="s">
        <v>522</v>
      </c>
      <c r="E7" s="1770">
        <f>BS!D10</f>
        <v>11049092</v>
      </c>
      <c r="F7" s="1770"/>
      <c r="G7" s="1771"/>
      <c r="H7" s="1345"/>
      <c r="I7" s="1772">
        <f>E7-E8</f>
        <v>7328083</v>
      </c>
      <c r="J7" s="1772"/>
      <c r="K7" s="1773"/>
      <c r="L7" s="1227"/>
    </row>
    <row r="8" spans="1:15" s="1228" customFormat="1" ht="27.9" customHeight="1">
      <c r="A8" s="1845"/>
      <c r="B8" s="1787"/>
      <c r="C8" s="1355"/>
      <c r="D8" s="1769"/>
      <c r="E8" s="1770">
        <f>BS!E10</f>
        <v>3721009</v>
      </c>
      <c r="F8" s="1770"/>
      <c r="G8" s="1771"/>
      <c r="H8" s="1345"/>
      <c r="I8" s="1345"/>
      <c r="J8" s="1771">
        <f>BS!G10</f>
        <v>7113787</v>
      </c>
      <c r="K8" s="1772"/>
      <c r="L8" s="1777"/>
      <c r="O8" s="1228" t="s">
        <v>1093</v>
      </c>
    </row>
    <row r="9" spans="1:15" s="1228" customFormat="1" ht="27.9" customHeight="1">
      <c r="A9" s="1845" t="s">
        <v>523</v>
      </c>
      <c r="B9" s="1787" t="s">
        <v>2841</v>
      </c>
      <c r="C9" s="1354"/>
      <c r="D9" s="1762" t="s">
        <v>525</v>
      </c>
      <c r="E9" s="1770">
        <f>BS!D11</f>
        <v>6169617</v>
      </c>
      <c r="F9" s="1770"/>
      <c r="G9" s="1771"/>
      <c r="H9" s="1345"/>
      <c r="I9" s="1772">
        <f>E9-E10</f>
        <v>2624129</v>
      </c>
      <c r="J9" s="1772"/>
      <c r="K9" s="1773"/>
      <c r="L9" s="1227"/>
    </row>
    <row r="10" spans="1:15" s="1228" customFormat="1" ht="27.9" customHeight="1">
      <c r="A10" s="1845"/>
      <c r="B10" s="1787"/>
      <c r="C10" s="1355"/>
      <c r="D10" s="1769"/>
      <c r="E10" s="1770">
        <f>BS!E11</f>
        <v>3545488</v>
      </c>
      <c r="F10" s="1770"/>
      <c r="G10" s="1771"/>
      <c r="H10" s="1345"/>
      <c r="I10" s="1345"/>
      <c r="J10" s="1771">
        <f>BS!G11</f>
        <v>2800296</v>
      </c>
      <c r="K10" s="1772"/>
      <c r="L10" s="1777"/>
    </row>
    <row r="11" spans="1:15" s="1228" customFormat="1" ht="27.9" customHeight="1">
      <c r="A11" s="1843" t="s">
        <v>526</v>
      </c>
      <c r="B11" s="1836" t="s">
        <v>2842</v>
      </c>
      <c r="C11" s="1259"/>
      <c r="D11" s="1762" t="s">
        <v>528</v>
      </c>
      <c r="E11" s="1770">
        <f>BS!D12</f>
        <v>215119</v>
      </c>
      <c r="F11" s="1770"/>
      <c r="G11" s="1771"/>
      <c r="H11" s="1345"/>
      <c r="I11" s="1772">
        <f>E11-E12</f>
        <v>60263</v>
      </c>
      <c r="J11" s="1772"/>
      <c r="K11" s="1773"/>
      <c r="L11" s="1227"/>
    </row>
    <row r="12" spans="1:15" s="1228" customFormat="1" ht="27.9" customHeight="1">
      <c r="A12" s="1844"/>
      <c r="B12" s="1837"/>
      <c r="C12" s="1260"/>
      <c r="D12" s="1769"/>
      <c r="E12" s="1770">
        <f>BS!E12</f>
        <v>154856</v>
      </c>
      <c r="F12" s="1770"/>
      <c r="G12" s="1771"/>
      <c r="H12" s="1345"/>
      <c r="I12" s="1345"/>
      <c r="J12" s="1771">
        <f>BS!G12</f>
        <v>97715</v>
      </c>
      <c r="K12" s="1772"/>
      <c r="L12" s="1777"/>
    </row>
    <row r="13" spans="1:15" s="1226" customFormat="1" ht="27.9" customHeight="1">
      <c r="A13" s="1839" t="s">
        <v>529</v>
      </c>
      <c r="B13" s="1828" t="s">
        <v>2844</v>
      </c>
      <c r="C13" s="1348"/>
      <c r="D13" s="1823" t="s">
        <v>531</v>
      </c>
      <c r="E13" s="1764">
        <f>BS!D13</f>
        <v>0</v>
      </c>
      <c r="F13" s="1764"/>
      <c r="G13" s="1737"/>
      <c r="H13" s="1343"/>
      <c r="I13" s="1765">
        <f>E13-E14</f>
        <v>0</v>
      </c>
      <c r="J13" s="1765"/>
      <c r="K13" s="1738"/>
      <c r="L13" s="1230"/>
    </row>
    <row r="14" spans="1:15" s="1226" customFormat="1" ht="27.9" customHeight="1">
      <c r="A14" s="1840"/>
      <c r="B14" s="1782"/>
      <c r="C14" s="1349"/>
      <c r="D14" s="1827"/>
      <c r="E14" s="1764">
        <f>BS!E13</f>
        <v>0</v>
      </c>
      <c r="F14" s="1764"/>
      <c r="G14" s="1737"/>
      <c r="H14" s="1343"/>
      <c r="I14" s="1343"/>
      <c r="J14" s="1737">
        <f>BS!G13</f>
        <v>0</v>
      </c>
      <c r="K14" s="1765"/>
      <c r="L14" s="1739"/>
    </row>
    <row r="15" spans="1:15" s="1226" customFormat="1" ht="27.9" customHeight="1">
      <c r="A15" s="1838" t="s">
        <v>532</v>
      </c>
      <c r="B15" s="1828" t="s">
        <v>2845</v>
      </c>
      <c r="C15" s="1348"/>
      <c r="D15" s="1823" t="s">
        <v>534</v>
      </c>
      <c r="E15" s="1764">
        <f>BS!D14</f>
        <v>215119</v>
      </c>
      <c r="F15" s="1764"/>
      <c r="G15" s="1737"/>
      <c r="H15" s="1343"/>
      <c r="I15" s="1765">
        <f>E15-E16</f>
        <v>60263</v>
      </c>
      <c r="J15" s="1765"/>
      <c r="K15" s="1738"/>
      <c r="L15" s="1230"/>
    </row>
    <row r="16" spans="1:15" s="1226" customFormat="1" ht="27.9" customHeight="1">
      <c r="A16" s="1834"/>
      <c r="B16" s="1782"/>
      <c r="C16" s="1349"/>
      <c r="D16" s="1827"/>
      <c r="E16" s="1764">
        <f>BS!E14</f>
        <v>154856</v>
      </c>
      <c r="F16" s="1764"/>
      <c r="G16" s="1737"/>
      <c r="H16" s="1343"/>
      <c r="I16" s="1343"/>
      <c r="J16" s="1737">
        <f>BS!G14</f>
        <v>97715</v>
      </c>
      <c r="K16" s="1765"/>
      <c r="L16" s="1739"/>
    </row>
    <row r="17" spans="1:12" s="1226" customFormat="1" ht="27.9" customHeight="1">
      <c r="A17" s="1838" t="s">
        <v>535</v>
      </c>
      <c r="B17" s="1828" t="s">
        <v>2846</v>
      </c>
      <c r="C17" s="1348"/>
      <c r="D17" s="1823" t="s">
        <v>537</v>
      </c>
      <c r="E17" s="1764">
        <f>BS!D15</f>
        <v>0</v>
      </c>
      <c r="F17" s="1764"/>
      <c r="G17" s="1737"/>
      <c r="H17" s="1343"/>
      <c r="I17" s="1765">
        <f>E17-E18</f>
        <v>0</v>
      </c>
      <c r="J17" s="1765"/>
      <c r="K17" s="1738"/>
      <c r="L17" s="1230"/>
    </row>
    <row r="18" spans="1:12" s="1226" customFormat="1" ht="27.9" customHeight="1">
      <c r="A18" s="1834"/>
      <c r="B18" s="1782"/>
      <c r="C18" s="1349"/>
      <c r="D18" s="1827"/>
      <c r="E18" s="1764">
        <f>BS!E15</f>
        <v>0</v>
      </c>
      <c r="F18" s="1764"/>
      <c r="G18" s="1737"/>
      <c r="H18" s="1343"/>
      <c r="I18" s="1343"/>
      <c r="J18" s="1737">
        <f>BS!G15</f>
        <v>0</v>
      </c>
      <c r="K18" s="1765"/>
      <c r="L18" s="1739"/>
    </row>
    <row r="19" spans="1:12" s="1226" customFormat="1" ht="27.9" customHeight="1">
      <c r="A19" s="1838" t="s">
        <v>538</v>
      </c>
      <c r="B19" s="1828" t="s">
        <v>2847</v>
      </c>
      <c r="C19" s="1348"/>
      <c r="D19" s="1823" t="s">
        <v>540</v>
      </c>
      <c r="E19" s="1764">
        <f>BS!D16</f>
        <v>0</v>
      </c>
      <c r="F19" s="1764"/>
      <c r="G19" s="1737"/>
      <c r="H19" s="1343"/>
      <c r="I19" s="1765">
        <f>E19-E20</f>
        <v>0</v>
      </c>
      <c r="J19" s="1765"/>
      <c r="K19" s="1738"/>
      <c r="L19" s="1230"/>
    </row>
    <row r="20" spans="1:12" s="1226" customFormat="1" ht="27.9" customHeight="1">
      <c r="A20" s="1834"/>
      <c r="B20" s="1782"/>
      <c r="C20" s="1349"/>
      <c r="D20" s="1827"/>
      <c r="E20" s="1764">
        <f>BS!E16</f>
        <v>0</v>
      </c>
      <c r="F20" s="1764"/>
      <c r="G20" s="1737"/>
      <c r="H20" s="1343"/>
      <c r="I20" s="1343"/>
      <c r="J20" s="1737">
        <f>BS!G16</f>
        <v>0</v>
      </c>
      <c r="K20" s="1765"/>
      <c r="L20" s="1739"/>
    </row>
    <row r="21" spans="1:12" s="1226" customFormat="1" ht="27.9" customHeight="1">
      <c r="A21" s="1838" t="s">
        <v>541</v>
      </c>
      <c r="B21" s="1828" t="s">
        <v>2848</v>
      </c>
      <c r="C21" s="1348"/>
      <c r="D21" s="1823" t="s">
        <v>543</v>
      </c>
      <c r="E21" s="1764">
        <f>BS!D17</f>
        <v>0</v>
      </c>
      <c r="F21" s="1764"/>
      <c r="G21" s="1737"/>
      <c r="H21" s="1343"/>
      <c r="I21" s="1765">
        <f>E21-E22</f>
        <v>0</v>
      </c>
      <c r="J21" s="1765"/>
      <c r="K21" s="1738"/>
      <c r="L21" s="1230"/>
    </row>
    <row r="22" spans="1:12" s="1226" customFormat="1" ht="27.9" customHeight="1">
      <c r="A22" s="1834"/>
      <c r="B22" s="1782"/>
      <c r="C22" s="1349"/>
      <c r="D22" s="1827"/>
      <c r="E22" s="1764">
        <f>BS!E17</f>
        <v>0</v>
      </c>
      <c r="F22" s="1764"/>
      <c r="G22" s="1737"/>
      <c r="H22" s="1343"/>
      <c r="I22" s="1343"/>
      <c r="J22" s="1737">
        <f>BS!G17</f>
        <v>0</v>
      </c>
      <c r="K22" s="1765"/>
      <c r="L22" s="1739"/>
    </row>
    <row r="23" spans="1:12" s="1226" customFormat="1" ht="27.9" customHeight="1">
      <c r="A23" s="1838" t="s">
        <v>544</v>
      </c>
      <c r="B23" s="1828" t="s">
        <v>2849</v>
      </c>
      <c r="C23" s="1348"/>
      <c r="D23" s="1823" t="s">
        <v>546</v>
      </c>
      <c r="E23" s="1764">
        <f>BS!D18</f>
        <v>0</v>
      </c>
      <c r="F23" s="1764"/>
      <c r="G23" s="1737"/>
      <c r="H23" s="1343"/>
      <c r="I23" s="1765">
        <f>E23-E24</f>
        <v>0</v>
      </c>
      <c r="J23" s="1765"/>
      <c r="K23" s="1738"/>
      <c r="L23" s="1230"/>
    </row>
    <row r="24" spans="1:12" s="1226" customFormat="1" ht="27.9" customHeight="1">
      <c r="A24" s="1834"/>
      <c r="B24" s="1782"/>
      <c r="C24" s="1349"/>
      <c r="D24" s="1827"/>
      <c r="E24" s="1764">
        <f>BS!E18</f>
        <v>0</v>
      </c>
      <c r="F24" s="1764"/>
      <c r="G24" s="1737"/>
      <c r="H24" s="1343"/>
      <c r="I24" s="1343"/>
      <c r="J24" s="1737">
        <f>BS!G18</f>
        <v>0</v>
      </c>
      <c r="K24" s="1765"/>
      <c r="L24" s="1739"/>
    </row>
    <row r="25" spans="1:12" s="1226" customFormat="1" ht="27.9" customHeight="1">
      <c r="A25" s="1838" t="s">
        <v>547</v>
      </c>
      <c r="B25" s="1828" t="s">
        <v>2850</v>
      </c>
      <c r="C25" s="1348"/>
      <c r="D25" s="1823" t="s">
        <v>549</v>
      </c>
      <c r="E25" s="1764">
        <f>BS!D19</f>
        <v>0</v>
      </c>
      <c r="F25" s="1764"/>
      <c r="G25" s="1737"/>
      <c r="H25" s="1343"/>
      <c r="I25" s="1765">
        <f>E25-E26</f>
        <v>0</v>
      </c>
      <c r="J25" s="1765"/>
      <c r="K25" s="1738"/>
      <c r="L25" s="1230"/>
    </row>
    <row r="26" spans="1:12" s="1226" customFormat="1" ht="27.9" customHeight="1">
      <c r="A26" s="1834"/>
      <c r="B26" s="1782"/>
      <c r="C26" s="1349"/>
      <c r="D26" s="1827"/>
      <c r="E26" s="1764">
        <f>BS!E19</f>
        <v>0</v>
      </c>
      <c r="F26" s="1764"/>
      <c r="G26" s="1737"/>
      <c r="H26" s="1343"/>
      <c r="I26" s="1343"/>
      <c r="J26" s="1737">
        <f>BS!G19</f>
        <v>0</v>
      </c>
      <c r="K26" s="1765"/>
      <c r="L26" s="1739"/>
    </row>
    <row r="27" spans="1:12" s="1228" customFormat="1" ht="27.9" customHeight="1">
      <c r="A27" s="1841" t="s">
        <v>550</v>
      </c>
      <c r="B27" s="1760" t="s">
        <v>2851</v>
      </c>
      <c r="C27" s="1354"/>
      <c r="D27" s="1762" t="s">
        <v>552</v>
      </c>
      <c r="E27" s="1770">
        <f>BS!D20</f>
        <v>5954498</v>
      </c>
      <c r="F27" s="1770"/>
      <c r="G27" s="1771"/>
      <c r="H27" s="1345"/>
      <c r="I27" s="1772">
        <f>E27-E28</f>
        <v>2563866</v>
      </c>
      <c r="J27" s="1772"/>
      <c r="K27" s="1773"/>
      <c r="L27" s="1227"/>
    </row>
    <row r="28" spans="1:12" s="1228" customFormat="1" ht="27.9" customHeight="1">
      <c r="A28" s="1842"/>
      <c r="B28" s="1768"/>
      <c r="C28" s="1355"/>
      <c r="D28" s="1769"/>
      <c r="E28" s="1770">
        <f>BS!E20</f>
        <v>3390632</v>
      </c>
      <c r="F28" s="1770"/>
      <c r="G28" s="1771"/>
      <c r="H28" s="1345"/>
      <c r="I28" s="1345"/>
      <c r="J28" s="1771">
        <f>BS!G20</f>
        <v>2702581</v>
      </c>
      <c r="K28" s="1772"/>
      <c r="L28" s="1777"/>
    </row>
    <row r="29" spans="1:12" s="1226" customFormat="1" ht="27.9" customHeight="1">
      <c r="A29" s="1839" t="s">
        <v>553</v>
      </c>
      <c r="B29" s="1828" t="s">
        <v>3081</v>
      </c>
      <c r="C29" s="1348"/>
      <c r="D29" s="1823" t="s">
        <v>555</v>
      </c>
      <c r="E29" s="1764">
        <f>BS!D21</f>
        <v>387975</v>
      </c>
      <c r="F29" s="1764"/>
      <c r="G29" s="1737"/>
      <c r="H29" s="1343"/>
      <c r="I29" s="1765">
        <f>E29-E30</f>
        <v>387975</v>
      </c>
      <c r="J29" s="1765"/>
      <c r="K29" s="1738"/>
      <c r="L29" s="1230"/>
    </row>
    <row r="30" spans="1:12" s="1226" customFormat="1" ht="27.9" customHeight="1">
      <c r="A30" s="1840"/>
      <c r="B30" s="1782"/>
      <c r="C30" s="1349"/>
      <c r="D30" s="1827"/>
      <c r="E30" s="1764">
        <f>BS!E21</f>
        <v>0</v>
      </c>
      <c r="F30" s="1764"/>
      <c r="G30" s="1737"/>
      <c r="H30" s="1343"/>
      <c r="I30" s="1343"/>
      <c r="J30" s="1737">
        <f>BS!G21</f>
        <v>387975</v>
      </c>
      <c r="K30" s="1765"/>
      <c r="L30" s="1739"/>
    </row>
    <row r="31" spans="1:12" s="1226" customFormat="1" ht="27.9" customHeight="1">
      <c r="A31" s="1838" t="s">
        <v>532</v>
      </c>
      <c r="B31" s="1828" t="s">
        <v>2852</v>
      </c>
      <c r="C31" s="1348"/>
      <c r="D31" s="1823" t="s">
        <v>557</v>
      </c>
      <c r="E31" s="1764">
        <f>BS!D22</f>
        <v>3595785</v>
      </c>
      <c r="F31" s="1764"/>
      <c r="G31" s="1737"/>
      <c r="H31" s="1343"/>
      <c r="I31" s="1765">
        <f>E31-E32</f>
        <v>1711973</v>
      </c>
      <c r="J31" s="1765"/>
      <c r="K31" s="1738"/>
      <c r="L31" s="1230"/>
    </row>
    <row r="32" spans="1:12" s="1226" customFormat="1" ht="27.9" customHeight="1">
      <c r="A32" s="1834"/>
      <c r="B32" s="1782"/>
      <c r="C32" s="1349"/>
      <c r="D32" s="1827"/>
      <c r="E32" s="1764">
        <f>BS!E22</f>
        <v>1883812</v>
      </c>
      <c r="F32" s="1764"/>
      <c r="G32" s="1737"/>
      <c r="H32" s="1343"/>
      <c r="I32" s="1343"/>
      <c r="J32" s="1737">
        <f>BS!G22</f>
        <v>1733102</v>
      </c>
      <c r="K32" s="1765"/>
      <c r="L32" s="1739"/>
    </row>
    <row r="33" spans="1:12" ht="27.9" customHeight="1">
      <c r="A33" s="1834" t="s">
        <v>535</v>
      </c>
      <c r="B33" s="1828" t="s">
        <v>2853</v>
      </c>
      <c r="C33" s="1348"/>
      <c r="D33" s="1823" t="s">
        <v>559</v>
      </c>
      <c r="E33" s="1764">
        <f>BS!D23</f>
        <v>1968691</v>
      </c>
      <c r="F33" s="1764"/>
      <c r="G33" s="1737"/>
      <c r="H33" s="1343"/>
      <c r="I33" s="1765">
        <f>E33-E34</f>
        <v>463918</v>
      </c>
      <c r="J33" s="1765"/>
      <c r="K33" s="1738"/>
      <c r="L33" s="1230"/>
    </row>
    <row r="34" spans="1:12" ht="33" customHeight="1" thickBot="1">
      <c r="A34" s="1801"/>
      <c r="B34" s="1830"/>
      <c r="C34" s="1396"/>
      <c r="D34" s="1824"/>
      <c r="E34" s="1766">
        <f>BS!E23</f>
        <v>1504773</v>
      </c>
      <c r="F34" s="1766"/>
      <c r="G34" s="1731"/>
      <c r="H34" s="1397"/>
      <c r="I34" s="1397"/>
      <c r="J34" s="1731">
        <f>BS!G23</f>
        <v>477649</v>
      </c>
      <c r="K34" s="1767"/>
      <c r="L34" s="1733"/>
    </row>
    <row r="35" spans="1:12" ht="11.25" customHeight="1">
      <c r="A35" s="1819" t="s">
        <v>1137</v>
      </c>
      <c r="B35" s="1832" t="s">
        <v>1181</v>
      </c>
      <c r="C35" s="1369"/>
      <c r="D35" s="1746" t="s">
        <v>1135</v>
      </c>
      <c r="E35" s="1723" t="s">
        <v>2</v>
      </c>
      <c r="F35" s="1723"/>
      <c r="G35" s="1723"/>
      <c r="H35" s="1723"/>
      <c r="I35" s="1723"/>
      <c r="J35" s="1724"/>
      <c r="K35" s="1749" t="s">
        <v>1180</v>
      </c>
      <c r="L35" s="1750"/>
    </row>
    <row r="36" spans="1:12" ht="11.25" customHeight="1">
      <c r="A36" s="1804"/>
      <c r="B36" s="1812"/>
      <c r="C36" s="1362"/>
      <c r="D36" s="1747"/>
      <c r="E36" s="1833">
        <v>1</v>
      </c>
      <c r="F36" s="1812" t="s">
        <v>1179</v>
      </c>
      <c r="G36" s="1726"/>
      <c r="H36" s="1344"/>
      <c r="I36" s="1831" t="s">
        <v>1178</v>
      </c>
      <c r="J36" s="1814"/>
      <c r="K36" s="1751"/>
      <c r="L36" s="1752"/>
    </row>
    <row r="37" spans="1:12" ht="12" customHeight="1">
      <c r="A37" s="1804"/>
      <c r="B37" s="1812"/>
      <c r="C37" s="1340"/>
      <c r="D37" s="1748"/>
      <c r="E37" s="1833"/>
      <c r="F37" s="1812" t="s">
        <v>1177</v>
      </c>
      <c r="G37" s="1726"/>
      <c r="H37" s="1344"/>
      <c r="I37" s="1831"/>
      <c r="J37" s="1814"/>
      <c r="K37" s="1726" t="s">
        <v>1176</v>
      </c>
      <c r="L37" s="1727"/>
    </row>
    <row r="38" spans="1:12" ht="27.9" customHeight="1">
      <c r="A38" s="1789" t="s">
        <v>538</v>
      </c>
      <c r="B38" s="1828" t="s">
        <v>2854</v>
      </c>
      <c r="C38" s="1348"/>
      <c r="D38" s="1823" t="s">
        <v>561</v>
      </c>
      <c r="E38" s="1764">
        <f>BS!D24</f>
        <v>2047</v>
      </c>
      <c r="F38" s="1764"/>
      <c r="G38" s="1737"/>
      <c r="H38" s="1359"/>
      <c r="I38" s="1737">
        <f>E38-E39</f>
        <v>0</v>
      </c>
      <c r="J38" s="1765"/>
      <c r="K38" s="1738"/>
      <c r="L38" s="1398"/>
    </row>
    <row r="39" spans="1:12" ht="27.9" customHeight="1">
      <c r="A39" s="1789"/>
      <c r="B39" s="1782"/>
      <c r="C39" s="1349"/>
      <c r="D39" s="1827"/>
      <c r="E39" s="1738">
        <f>BS!E24</f>
        <v>2047</v>
      </c>
      <c r="F39" s="1764"/>
      <c r="G39" s="1737"/>
      <c r="H39" s="1343"/>
      <c r="I39" s="1351"/>
      <c r="J39" s="1737">
        <f>BS!G24</f>
        <v>0</v>
      </c>
      <c r="K39" s="1765"/>
      <c r="L39" s="1739"/>
    </row>
    <row r="40" spans="1:12" ht="27.9" customHeight="1">
      <c r="A40" s="1834" t="s">
        <v>541</v>
      </c>
      <c r="B40" s="1790" t="s">
        <v>2855</v>
      </c>
      <c r="C40" s="1348"/>
      <c r="D40" s="1823" t="s">
        <v>563</v>
      </c>
      <c r="E40" s="1738">
        <f>BS!D25</f>
        <v>0</v>
      </c>
      <c r="F40" s="1764"/>
      <c r="G40" s="1737"/>
      <c r="H40" s="1352"/>
      <c r="I40" s="1737">
        <f>E40-E41</f>
        <v>0</v>
      </c>
      <c r="J40" s="1765"/>
      <c r="K40" s="1738"/>
      <c r="L40" s="1230"/>
    </row>
    <row r="41" spans="1:12" ht="27.9" customHeight="1">
      <c r="A41" s="1789"/>
      <c r="B41" s="1791"/>
      <c r="C41" s="1349"/>
      <c r="D41" s="1827"/>
      <c r="E41" s="1738">
        <f>BS!E25</f>
        <v>0</v>
      </c>
      <c r="F41" s="1764"/>
      <c r="G41" s="1737"/>
      <c r="H41" s="1343"/>
      <c r="I41" s="1351"/>
      <c r="J41" s="1737">
        <f>BS!G25</f>
        <v>0</v>
      </c>
      <c r="K41" s="1765"/>
      <c r="L41" s="1739"/>
    </row>
    <row r="42" spans="1:12" ht="27.9" customHeight="1">
      <c r="A42" s="1834" t="s">
        <v>544</v>
      </c>
      <c r="B42" s="1790" t="s">
        <v>2856</v>
      </c>
      <c r="C42" s="1348"/>
      <c r="D42" s="1823" t="s">
        <v>565</v>
      </c>
      <c r="E42" s="1738">
        <f>BS!D26</f>
        <v>0</v>
      </c>
      <c r="F42" s="1764"/>
      <c r="G42" s="1737"/>
      <c r="H42" s="1352"/>
      <c r="I42" s="1737">
        <f>E42-E43</f>
        <v>0</v>
      </c>
      <c r="J42" s="1765"/>
      <c r="K42" s="1738"/>
      <c r="L42" s="1230"/>
    </row>
    <row r="43" spans="1:12" ht="27.9" customHeight="1">
      <c r="A43" s="1789"/>
      <c r="B43" s="1791"/>
      <c r="C43" s="1349"/>
      <c r="D43" s="1827"/>
      <c r="E43" s="1738">
        <f>BS!E26</f>
        <v>0</v>
      </c>
      <c r="F43" s="1764"/>
      <c r="G43" s="1737"/>
      <c r="H43" s="1343"/>
      <c r="I43" s="1351"/>
      <c r="J43" s="1737">
        <f>BS!G26</f>
        <v>0</v>
      </c>
      <c r="K43" s="1765"/>
      <c r="L43" s="1739"/>
    </row>
    <row r="44" spans="1:12" ht="27.9" customHeight="1">
      <c r="A44" s="1834" t="s">
        <v>547</v>
      </c>
      <c r="B44" s="1790" t="s">
        <v>3084</v>
      </c>
      <c r="C44" s="1348"/>
      <c r="D44" s="1823" t="s">
        <v>567</v>
      </c>
      <c r="E44" s="1738">
        <f>BS!D27</f>
        <v>0</v>
      </c>
      <c r="F44" s="1764"/>
      <c r="G44" s="1737"/>
      <c r="H44" s="1352"/>
      <c r="I44" s="1737">
        <f>E44-E45</f>
        <v>0</v>
      </c>
      <c r="J44" s="1765"/>
      <c r="K44" s="1738"/>
      <c r="L44" s="1230"/>
    </row>
    <row r="45" spans="1:12" ht="27.9" customHeight="1">
      <c r="A45" s="1789"/>
      <c r="B45" s="1791"/>
      <c r="C45" s="1349"/>
      <c r="D45" s="1827"/>
      <c r="E45" s="1738">
        <f>BS!E27</f>
        <v>0</v>
      </c>
      <c r="F45" s="1764"/>
      <c r="G45" s="1737"/>
      <c r="H45" s="1343"/>
      <c r="I45" s="1351"/>
      <c r="J45" s="1737">
        <f>BS!G27</f>
        <v>103855</v>
      </c>
      <c r="K45" s="1765"/>
      <c r="L45" s="1739"/>
    </row>
    <row r="46" spans="1:12" ht="27.9" customHeight="1">
      <c r="A46" s="1834" t="s">
        <v>568</v>
      </c>
      <c r="B46" s="1790" t="s">
        <v>3085</v>
      </c>
      <c r="C46" s="1348"/>
      <c r="D46" s="1823" t="s">
        <v>570</v>
      </c>
      <c r="E46" s="1738">
        <f>BS!D28</f>
        <v>0</v>
      </c>
      <c r="F46" s="1764"/>
      <c r="G46" s="1737"/>
      <c r="H46" s="1352"/>
      <c r="I46" s="1737">
        <f>E46-E47</f>
        <v>0</v>
      </c>
      <c r="J46" s="1765"/>
      <c r="K46" s="1738"/>
      <c r="L46" s="1230"/>
    </row>
    <row r="47" spans="1:12" ht="27.9" customHeight="1">
      <c r="A47" s="1789"/>
      <c r="B47" s="1791"/>
      <c r="C47" s="1349"/>
      <c r="D47" s="1827"/>
      <c r="E47" s="1738">
        <f>BS!E28</f>
        <v>0</v>
      </c>
      <c r="F47" s="1764"/>
      <c r="G47" s="1737"/>
      <c r="H47" s="1343"/>
      <c r="I47" s="1351"/>
      <c r="J47" s="1737">
        <f>BS!G28</f>
        <v>0</v>
      </c>
      <c r="K47" s="1765"/>
      <c r="L47" s="1739"/>
    </row>
    <row r="48" spans="1:12" ht="27.9" customHeight="1">
      <c r="A48" s="1834" t="s">
        <v>571</v>
      </c>
      <c r="B48" s="1790" t="s">
        <v>2857</v>
      </c>
      <c r="C48" s="1348"/>
      <c r="D48" s="1823" t="s">
        <v>573</v>
      </c>
      <c r="E48" s="1738">
        <f>BS!D29</f>
        <v>0</v>
      </c>
      <c r="F48" s="1764"/>
      <c r="G48" s="1737"/>
      <c r="H48" s="1352"/>
      <c r="I48" s="1737">
        <f>E48-E49</f>
        <v>0</v>
      </c>
      <c r="J48" s="1765"/>
      <c r="K48" s="1738"/>
      <c r="L48" s="1230"/>
    </row>
    <row r="49" spans="1:12" ht="27.9" customHeight="1">
      <c r="A49" s="1789"/>
      <c r="B49" s="1791"/>
      <c r="C49" s="1349"/>
      <c r="D49" s="1827"/>
      <c r="E49" s="1738">
        <f>BS!E29</f>
        <v>0</v>
      </c>
      <c r="F49" s="1764"/>
      <c r="G49" s="1737"/>
      <c r="H49" s="1343"/>
      <c r="I49" s="1351"/>
      <c r="J49" s="1737">
        <f>BS!G29</f>
        <v>0</v>
      </c>
      <c r="K49" s="1765"/>
      <c r="L49" s="1739"/>
    </row>
    <row r="50" spans="1:12" ht="27.9" customHeight="1">
      <c r="A50" s="1835" t="s">
        <v>574</v>
      </c>
      <c r="B50" s="1836" t="s">
        <v>2858</v>
      </c>
      <c r="C50" s="1266"/>
      <c r="D50" s="1762" t="s">
        <v>576</v>
      </c>
      <c r="E50" s="1770">
        <f>BS!D30</f>
        <v>0</v>
      </c>
      <c r="F50" s="1770"/>
      <c r="G50" s="1771"/>
      <c r="H50" s="1358"/>
      <c r="I50" s="1771">
        <f>E50-E51</f>
        <v>0</v>
      </c>
      <c r="J50" s="1772"/>
      <c r="K50" s="1773"/>
      <c r="L50" s="1227"/>
    </row>
    <row r="51" spans="1:12" ht="27.9" customHeight="1">
      <c r="A51" s="1758"/>
      <c r="B51" s="1837"/>
      <c r="C51" s="1260"/>
      <c r="D51" s="1769"/>
      <c r="E51" s="1770">
        <f>BS!E30</f>
        <v>0</v>
      </c>
      <c r="F51" s="1770"/>
      <c r="G51" s="1771"/>
      <c r="H51" s="1345"/>
      <c r="I51" s="1357"/>
      <c r="J51" s="1771">
        <f>BS!G30</f>
        <v>0</v>
      </c>
      <c r="K51" s="1772"/>
      <c r="L51" s="1777"/>
    </row>
    <row r="52" spans="1:12" s="1232" customFormat="1" ht="27.9" customHeight="1">
      <c r="A52" s="1834" t="s">
        <v>577</v>
      </c>
      <c r="B52" s="1828" t="s">
        <v>2859</v>
      </c>
      <c r="C52" s="1348"/>
      <c r="D52" s="1823" t="s">
        <v>579</v>
      </c>
      <c r="E52" s="1764">
        <f>BS!D31</f>
        <v>0</v>
      </c>
      <c r="F52" s="1764"/>
      <c r="G52" s="1737"/>
      <c r="H52" s="1352"/>
      <c r="I52" s="1737">
        <f>E52-E53</f>
        <v>0</v>
      </c>
      <c r="J52" s="1765"/>
      <c r="K52" s="1738"/>
      <c r="L52" s="1230"/>
    </row>
    <row r="53" spans="1:12" s="1232" customFormat="1" ht="27.9" customHeight="1">
      <c r="A53" s="1789"/>
      <c r="B53" s="1782"/>
      <c r="C53" s="1349"/>
      <c r="D53" s="1827"/>
      <c r="E53" s="1764">
        <f>BS!E31</f>
        <v>0</v>
      </c>
      <c r="F53" s="1764"/>
      <c r="G53" s="1737"/>
      <c r="H53" s="1343"/>
      <c r="I53" s="1351"/>
      <c r="J53" s="1737">
        <f>BS!G31</f>
        <v>0</v>
      </c>
      <c r="K53" s="1765"/>
      <c r="L53" s="1739"/>
    </row>
    <row r="54" spans="1:12" ht="27.9" customHeight="1">
      <c r="A54" s="1834" t="s">
        <v>532</v>
      </c>
      <c r="B54" s="1828" t="s">
        <v>2860</v>
      </c>
      <c r="C54" s="1348"/>
      <c r="D54" s="1823" t="s">
        <v>581</v>
      </c>
      <c r="E54" s="1764">
        <f>BS!D32</f>
        <v>0</v>
      </c>
      <c r="F54" s="1764"/>
      <c r="G54" s="1737"/>
      <c r="H54" s="1352"/>
      <c r="I54" s="1737">
        <f>E54-E55</f>
        <v>0</v>
      </c>
      <c r="J54" s="1765"/>
      <c r="K54" s="1738"/>
      <c r="L54" s="1230"/>
    </row>
    <row r="55" spans="1:12" ht="27.9" customHeight="1">
      <c r="A55" s="1789"/>
      <c r="B55" s="1782"/>
      <c r="C55" s="1349"/>
      <c r="D55" s="1827"/>
      <c r="E55" s="1764">
        <f>BS!E32</f>
        <v>0</v>
      </c>
      <c r="F55" s="1764"/>
      <c r="G55" s="1737"/>
      <c r="H55" s="1343"/>
      <c r="I55" s="1351"/>
      <c r="J55" s="1737">
        <f>BS!G32</f>
        <v>0</v>
      </c>
      <c r="K55" s="1765"/>
      <c r="L55" s="1739"/>
    </row>
    <row r="56" spans="1:12" ht="27.9" customHeight="1">
      <c r="A56" s="1834" t="s">
        <v>535</v>
      </c>
      <c r="B56" s="1828" t="s">
        <v>2861</v>
      </c>
      <c r="C56" s="1348"/>
      <c r="D56" s="1823" t="s">
        <v>583</v>
      </c>
      <c r="E56" s="1764">
        <f>BS!D33</f>
        <v>0</v>
      </c>
      <c r="F56" s="1764"/>
      <c r="G56" s="1737"/>
      <c r="H56" s="1352"/>
      <c r="I56" s="1737">
        <f>E56-E57</f>
        <v>0</v>
      </c>
      <c r="J56" s="1765"/>
      <c r="K56" s="1738"/>
      <c r="L56" s="1230"/>
    </row>
    <row r="57" spans="1:12" ht="27.9" customHeight="1">
      <c r="A57" s="1789"/>
      <c r="B57" s="1782"/>
      <c r="C57" s="1349"/>
      <c r="D57" s="1827"/>
      <c r="E57" s="1764">
        <f>BS!E33</f>
        <v>0</v>
      </c>
      <c r="F57" s="1764"/>
      <c r="G57" s="1737"/>
      <c r="H57" s="1343"/>
      <c r="I57" s="1351"/>
      <c r="J57" s="1737">
        <f>BS!G33</f>
        <v>0</v>
      </c>
      <c r="K57" s="1765"/>
      <c r="L57" s="1739"/>
    </row>
    <row r="58" spans="1:12" ht="27.9" customHeight="1">
      <c r="A58" s="1834" t="s">
        <v>538</v>
      </c>
      <c r="B58" s="1828" t="s">
        <v>2862</v>
      </c>
      <c r="C58" s="1348"/>
      <c r="D58" s="1823" t="s">
        <v>585</v>
      </c>
      <c r="E58" s="1764">
        <f>BS!D34</f>
        <v>0</v>
      </c>
      <c r="F58" s="1764"/>
      <c r="G58" s="1737"/>
      <c r="H58" s="1352"/>
      <c r="I58" s="1737">
        <f>E58-E59</f>
        <v>0</v>
      </c>
      <c r="J58" s="1765"/>
      <c r="K58" s="1738"/>
      <c r="L58" s="1230"/>
    </row>
    <row r="59" spans="1:12" ht="27.9" customHeight="1">
      <c r="A59" s="1789"/>
      <c r="B59" s="1782"/>
      <c r="C59" s="1349"/>
      <c r="D59" s="1827"/>
      <c r="E59" s="1764">
        <f>BS!E34</f>
        <v>0</v>
      </c>
      <c r="F59" s="1764"/>
      <c r="G59" s="1737"/>
      <c r="H59" s="1343"/>
      <c r="I59" s="1351"/>
      <c r="J59" s="1737">
        <f>BS!G34</f>
        <v>0</v>
      </c>
      <c r="K59" s="1765"/>
      <c r="L59" s="1739"/>
    </row>
    <row r="60" spans="1:12" ht="27.9" customHeight="1">
      <c r="A60" s="1834" t="s">
        <v>541</v>
      </c>
      <c r="B60" s="1828" t="s">
        <v>2863</v>
      </c>
      <c r="C60" s="1348"/>
      <c r="D60" s="1823" t="s">
        <v>587</v>
      </c>
      <c r="E60" s="1764">
        <f>BS!D35</f>
        <v>0</v>
      </c>
      <c r="F60" s="1764"/>
      <c r="G60" s="1737"/>
      <c r="H60" s="1352"/>
      <c r="I60" s="1737">
        <f>E60-E61</f>
        <v>0</v>
      </c>
      <c r="J60" s="1765"/>
      <c r="K60" s="1738"/>
      <c r="L60" s="1230"/>
    </row>
    <row r="61" spans="1:12" ht="27.9" customHeight="1">
      <c r="A61" s="1789"/>
      <c r="B61" s="1782"/>
      <c r="C61" s="1349"/>
      <c r="D61" s="1827"/>
      <c r="E61" s="1764">
        <f>BS!E35</f>
        <v>0</v>
      </c>
      <c r="F61" s="1764"/>
      <c r="G61" s="1737"/>
      <c r="H61" s="1343"/>
      <c r="I61" s="1351"/>
      <c r="J61" s="1737">
        <f>BS!G35</f>
        <v>0</v>
      </c>
      <c r="K61" s="1765"/>
      <c r="L61" s="1739"/>
    </row>
    <row r="62" spans="1:12" ht="27.9" customHeight="1">
      <c r="A62" s="1834" t="s">
        <v>544</v>
      </c>
      <c r="B62" s="1828" t="s">
        <v>2864</v>
      </c>
      <c r="C62" s="1348"/>
      <c r="D62" s="1823" t="s">
        <v>589</v>
      </c>
      <c r="E62" s="1764">
        <f>BS!D36</f>
        <v>0</v>
      </c>
      <c r="F62" s="1764"/>
      <c r="G62" s="1737"/>
      <c r="H62" s="1352"/>
      <c r="I62" s="1737">
        <f>E62-E63</f>
        <v>0</v>
      </c>
      <c r="J62" s="1765"/>
      <c r="K62" s="1738"/>
      <c r="L62" s="1230"/>
    </row>
    <row r="63" spans="1:12" ht="27.9" customHeight="1">
      <c r="A63" s="1789"/>
      <c r="B63" s="1782"/>
      <c r="C63" s="1349"/>
      <c r="D63" s="1827"/>
      <c r="E63" s="1764">
        <f>BS!E36</f>
        <v>0</v>
      </c>
      <c r="F63" s="1764"/>
      <c r="G63" s="1737"/>
      <c r="H63" s="1343"/>
      <c r="I63" s="1351"/>
      <c r="J63" s="1737">
        <f>BS!G36</f>
        <v>0</v>
      </c>
      <c r="K63" s="1765"/>
      <c r="L63" s="1739"/>
    </row>
    <row r="64" spans="1:12" ht="27.9" customHeight="1">
      <c r="A64" s="1789" t="s">
        <v>547</v>
      </c>
      <c r="B64" s="1828" t="s">
        <v>3086</v>
      </c>
      <c r="C64" s="1348"/>
      <c r="D64" s="1823" t="s">
        <v>591</v>
      </c>
      <c r="E64" s="1764">
        <f>BS!D37</f>
        <v>0</v>
      </c>
      <c r="F64" s="1764"/>
      <c r="G64" s="1737"/>
      <c r="H64" s="1352"/>
      <c r="I64" s="1737">
        <f>E64-E65</f>
        <v>0</v>
      </c>
      <c r="J64" s="1765"/>
      <c r="K64" s="1738"/>
      <c r="L64" s="1230"/>
    </row>
    <row r="65" spans="1:12" ht="27.75" customHeight="1" thickBot="1">
      <c r="A65" s="1801"/>
      <c r="B65" s="1830"/>
      <c r="C65" s="1396"/>
      <c r="D65" s="1824"/>
      <c r="E65" s="1766">
        <f>BS!E37</f>
        <v>0</v>
      </c>
      <c r="F65" s="1766"/>
      <c r="G65" s="1731"/>
      <c r="H65" s="1397"/>
      <c r="I65" s="1399"/>
      <c r="J65" s="1731">
        <f>BS!G37</f>
        <v>0</v>
      </c>
      <c r="K65" s="1767"/>
      <c r="L65" s="1733"/>
    </row>
    <row r="66" spans="1:12" ht="11.25" customHeight="1">
      <c r="A66" s="1819" t="s">
        <v>1137</v>
      </c>
      <c r="B66" s="1832" t="s">
        <v>1181</v>
      </c>
      <c r="C66" s="1369"/>
      <c r="D66" s="1746" t="s">
        <v>1135</v>
      </c>
      <c r="E66" s="1723" t="s">
        <v>2</v>
      </c>
      <c r="F66" s="1723"/>
      <c r="G66" s="1723"/>
      <c r="H66" s="1723"/>
      <c r="I66" s="1723"/>
      <c r="J66" s="1724"/>
      <c r="K66" s="1749" t="s">
        <v>1180</v>
      </c>
      <c r="L66" s="1750"/>
    </row>
    <row r="67" spans="1:12" ht="11.25" customHeight="1">
      <c r="A67" s="1804"/>
      <c r="B67" s="1812"/>
      <c r="C67" s="1362"/>
      <c r="D67" s="1747"/>
      <c r="E67" s="1833">
        <v>1</v>
      </c>
      <c r="F67" s="1812" t="s">
        <v>1179</v>
      </c>
      <c r="G67" s="1726"/>
      <c r="H67" s="1344"/>
      <c r="I67" s="1831" t="s">
        <v>1178</v>
      </c>
      <c r="J67" s="1814"/>
      <c r="K67" s="1751"/>
      <c r="L67" s="1752"/>
    </row>
    <row r="68" spans="1:12" ht="12" customHeight="1">
      <c r="A68" s="1804"/>
      <c r="B68" s="1812"/>
      <c r="C68" s="1340"/>
      <c r="D68" s="1748"/>
      <c r="E68" s="1833"/>
      <c r="F68" s="1812" t="s">
        <v>1177</v>
      </c>
      <c r="G68" s="1726"/>
      <c r="H68" s="1344"/>
      <c r="I68" s="1831"/>
      <c r="J68" s="1814"/>
      <c r="K68" s="1726" t="s">
        <v>1176</v>
      </c>
      <c r="L68" s="1727"/>
    </row>
    <row r="69" spans="1:12" ht="27.9" customHeight="1">
      <c r="A69" s="1789" t="s">
        <v>568</v>
      </c>
      <c r="B69" s="1821" t="s">
        <v>2866</v>
      </c>
      <c r="C69" s="1348"/>
      <c r="D69" s="1823" t="s">
        <v>593</v>
      </c>
      <c r="E69" s="1764">
        <f>BS!D38</f>
        <v>0</v>
      </c>
      <c r="F69" s="1764"/>
      <c r="G69" s="1737"/>
      <c r="H69" s="1352"/>
      <c r="I69" s="1737">
        <f>E69-E70</f>
        <v>0</v>
      </c>
      <c r="J69" s="1765"/>
      <c r="K69" s="1738"/>
      <c r="L69" s="1230"/>
    </row>
    <row r="70" spans="1:12" ht="30.75" customHeight="1">
      <c r="A70" s="1789"/>
      <c r="B70" s="1829"/>
      <c r="C70" s="1349"/>
      <c r="D70" s="1827"/>
      <c r="E70" s="1764">
        <f>BS!E38</f>
        <v>0</v>
      </c>
      <c r="F70" s="1764"/>
      <c r="G70" s="1737"/>
      <c r="H70" s="1343"/>
      <c r="I70" s="1351"/>
      <c r="J70" s="1737">
        <f>BS!G38</f>
        <v>0</v>
      </c>
      <c r="K70" s="1765"/>
      <c r="L70" s="1739"/>
    </row>
    <row r="71" spans="1:12" ht="27.9" customHeight="1">
      <c r="A71" s="1789" t="s">
        <v>571</v>
      </c>
      <c r="B71" s="1825" t="s">
        <v>2867</v>
      </c>
      <c r="C71" s="1290"/>
      <c r="D71" s="1823" t="s">
        <v>596</v>
      </c>
      <c r="E71" s="1764">
        <f>BS!D39</f>
        <v>0</v>
      </c>
      <c r="F71" s="1764"/>
      <c r="G71" s="1737"/>
      <c r="H71" s="1352"/>
      <c r="I71" s="1737">
        <f>E71-E72</f>
        <v>0</v>
      </c>
      <c r="J71" s="1765"/>
      <c r="K71" s="1738"/>
      <c r="L71" s="1230"/>
    </row>
    <row r="72" spans="1:12" ht="27.9" customHeight="1">
      <c r="A72" s="1789"/>
      <c r="B72" s="1826"/>
      <c r="C72" s="1291"/>
      <c r="D72" s="1827"/>
      <c r="E72" s="1764">
        <f>BS!E39</f>
        <v>0</v>
      </c>
      <c r="F72" s="1764"/>
      <c r="G72" s="1737"/>
      <c r="H72" s="1343"/>
      <c r="I72" s="1351"/>
      <c r="J72" s="1737">
        <f>BS!G39</f>
        <v>0</v>
      </c>
      <c r="K72" s="1765"/>
      <c r="L72" s="1739"/>
    </row>
    <row r="73" spans="1:12" s="1232" customFormat="1" ht="27.9" customHeight="1">
      <c r="A73" s="1789" t="s">
        <v>758</v>
      </c>
      <c r="B73" s="1825" t="s">
        <v>2868</v>
      </c>
      <c r="C73" s="1290"/>
      <c r="D73" s="1823" t="s">
        <v>599</v>
      </c>
      <c r="E73" s="1764">
        <f>BS!D40</f>
        <v>0</v>
      </c>
      <c r="F73" s="1764"/>
      <c r="G73" s="1737"/>
      <c r="H73" s="1352"/>
      <c r="I73" s="1737">
        <f>E73-E74</f>
        <v>0</v>
      </c>
      <c r="J73" s="1765"/>
      <c r="K73" s="1738"/>
      <c r="L73" s="1230"/>
    </row>
    <row r="74" spans="1:12" s="1232" customFormat="1" ht="27.9" customHeight="1">
      <c r="A74" s="1789"/>
      <c r="B74" s="1826"/>
      <c r="C74" s="1291"/>
      <c r="D74" s="1827"/>
      <c r="E74" s="1764">
        <f>BS!E40</f>
        <v>0</v>
      </c>
      <c r="F74" s="1764"/>
      <c r="G74" s="1737"/>
      <c r="H74" s="1343"/>
      <c r="I74" s="1351"/>
      <c r="J74" s="1737">
        <f>BS!G40</f>
        <v>0</v>
      </c>
      <c r="K74" s="1765"/>
      <c r="L74" s="1739"/>
    </row>
    <row r="75" spans="1:12" s="1232" customFormat="1" ht="27.9" customHeight="1">
      <c r="A75" s="1789" t="s">
        <v>761</v>
      </c>
      <c r="B75" s="1828" t="s">
        <v>2869</v>
      </c>
      <c r="C75" s="1348"/>
      <c r="D75" s="1823" t="s">
        <v>602</v>
      </c>
      <c r="E75" s="1764">
        <f>BS!D41</f>
        <v>0</v>
      </c>
      <c r="F75" s="1764"/>
      <c r="G75" s="1737"/>
      <c r="H75" s="1352"/>
      <c r="I75" s="1737">
        <f>E75-E76</f>
        <v>0</v>
      </c>
      <c r="J75" s="1765"/>
      <c r="K75" s="1738"/>
      <c r="L75" s="1230"/>
    </row>
    <row r="76" spans="1:12" s="1232" customFormat="1" ht="27.9" customHeight="1">
      <c r="A76" s="1789"/>
      <c r="B76" s="1782"/>
      <c r="C76" s="1349"/>
      <c r="D76" s="1827"/>
      <c r="E76" s="1764">
        <f>BS!E41</f>
        <v>0</v>
      </c>
      <c r="F76" s="1764"/>
      <c r="G76" s="1737"/>
      <c r="H76" s="1343"/>
      <c r="I76" s="1351"/>
      <c r="J76" s="1737">
        <f>BS!G41</f>
        <v>0</v>
      </c>
      <c r="K76" s="1765"/>
      <c r="L76" s="1739"/>
    </row>
    <row r="77" spans="1:12" ht="27.9" customHeight="1">
      <c r="A77" s="1758" t="s">
        <v>594</v>
      </c>
      <c r="B77" s="1760" t="s">
        <v>2870</v>
      </c>
      <c r="C77" s="1354"/>
      <c r="D77" s="1762" t="s">
        <v>604</v>
      </c>
      <c r="E77" s="1770">
        <f>BS!D42</f>
        <v>4856069</v>
      </c>
      <c r="F77" s="1770"/>
      <c r="G77" s="1771"/>
      <c r="H77" s="1358"/>
      <c r="I77" s="1771">
        <f>E77-E78</f>
        <v>4680548</v>
      </c>
      <c r="J77" s="1772"/>
      <c r="K77" s="1773"/>
      <c r="L77" s="1227"/>
    </row>
    <row r="78" spans="1:12" ht="27.9" customHeight="1">
      <c r="A78" s="1758"/>
      <c r="B78" s="1768"/>
      <c r="C78" s="1355"/>
      <c r="D78" s="1769"/>
      <c r="E78" s="1770">
        <f>BS!E42</f>
        <v>175521</v>
      </c>
      <c r="F78" s="1770"/>
      <c r="G78" s="1771"/>
      <c r="H78" s="1345"/>
      <c r="I78" s="1357"/>
      <c r="J78" s="1771">
        <f>BS!G42</f>
        <v>4290899</v>
      </c>
      <c r="K78" s="1772"/>
      <c r="L78" s="1777"/>
    </row>
    <row r="79" spans="1:12" ht="27.9" customHeight="1">
      <c r="A79" s="1758" t="s">
        <v>597</v>
      </c>
      <c r="B79" s="1760" t="s">
        <v>2871</v>
      </c>
      <c r="C79" s="1354"/>
      <c r="D79" s="1762" t="s">
        <v>606</v>
      </c>
      <c r="E79" s="1770">
        <f>BS!D43</f>
        <v>2330968</v>
      </c>
      <c r="F79" s="1770"/>
      <c r="G79" s="1771"/>
      <c r="H79" s="1358"/>
      <c r="I79" s="1771">
        <f>E79-E80</f>
        <v>2330968</v>
      </c>
      <c r="J79" s="1772"/>
      <c r="K79" s="1773"/>
      <c r="L79" s="1227"/>
    </row>
    <row r="80" spans="1:12" ht="27.9" customHeight="1">
      <c r="A80" s="1758"/>
      <c r="B80" s="1768"/>
      <c r="C80" s="1355"/>
      <c r="D80" s="1769"/>
      <c r="E80" s="1770">
        <f>BS!E43</f>
        <v>0</v>
      </c>
      <c r="F80" s="1770"/>
      <c r="G80" s="1771"/>
      <c r="H80" s="1345"/>
      <c r="I80" s="1357"/>
      <c r="J80" s="1771">
        <f>BS!G43</f>
        <v>2097404</v>
      </c>
      <c r="K80" s="1772"/>
      <c r="L80" s="1777"/>
    </row>
    <row r="81" spans="1:14" ht="27.9" customHeight="1">
      <c r="A81" s="1789" t="s">
        <v>600</v>
      </c>
      <c r="B81" s="1828" t="s">
        <v>2872</v>
      </c>
      <c r="C81" s="1348"/>
      <c r="D81" s="1823" t="s">
        <v>608</v>
      </c>
      <c r="E81" s="1764">
        <f>BS!D44</f>
        <v>0</v>
      </c>
      <c r="F81" s="1764"/>
      <c r="G81" s="1737"/>
      <c r="H81" s="1352"/>
      <c r="I81" s="1737">
        <f>E81-E82</f>
        <v>0</v>
      </c>
      <c r="J81" s="1765"/>
      <c r="K81" s="1738"/>
      <c r="L81" s="1230"/>
    </row>
    <row r="82" spans="1:14" ht="27.9" customHeight="1">
      <c r="A82" s="1789"/>
      <c r="B82" s="1782"/>
      <c r="C82" s="1349"/>
      <c r="D82" s="1827"/>
      <c r="E82" s="1764">
        <f>BS!E44</f>
        <v>0</v>
      </c>
      <c r="F82" s="1764"/>
      <c r="G82" s="1737"/>
      <c r="H82" s="1343"/>
      <c r="I82" s="1351"/>
      <c r="J82" s="1737">
        <f>BS!G44</f>
        <v>0</v>
      </c>
      <c r="K82" s="1765"/>
      <c r="L82" s="1739"/>
    </row>
    <row r="83" spans="1:14" ht="27.9" customHeight="1">
      <c r="A83" s="1789" t="s">
        <v>532</v>
      </c>
      <c r="B83" s="1828" t="s">
        <v>2873</v>
      </c>
      <c r="C83" s="1348"/>
      <c r="D83" s="1823" t="s">
        <v>610</v>
      </c>
      <c r="E83" s="1764">
        <f>BS!D45</f>
        <v>0</v>
      </c>
      <c r="F83" s="1764"/>
      <c r="G83" s="1737"/>
      <c r="H83" s="1352"/>
      <c r="I83" s="1737">
        <f>E83-E84</f>
        <v>0</v>
      </c>
      <c r="J83" s="1765"/>
      <c r="K83" s="1738"/>
      <c r="L83" s="1230"/>
    </row>
    <row r="84" spans="1:14" ht="27.9" customHeight="1">
      <c r="A84" s="1789"/>
      <c r="B84" s="1782"/>
      <c r="C84" s="1349"/>
      <c r="D84" s="1827"/>
      <c r="E84" s="1764">
        <f>BS!E45</f>
        <v>0</v>
      </c>
      <c r="F84" s="1764"/>
      <c r="G84" s="1737"/>
      <c r="H84" s="1343"/>
      <c r="I84" s="1351"/>
      <c r="J84" s="1737">
        <f>BS!G45</f>
        <v>0</v>
      </c>
      <c r="K84" s="1765"/>
      <c r="L84" s="1739"/>
    </row>
    <row r="85" spans="1:14" ht="27.9" customHeight="1">
      <c r="A85" s="1789" t="s">
        <v>535</v>
      </c>
      <c r="B85" s="1828" t="s">
        <v>2874</v>
      </c>
      <c r="C85" s="1348"/>
      <c r="D85" s="1823" t="s">
        <v>612</v>
      </c>
      <c r="E85" s="1764">
        <f>BS!D46</f>
        <v>0</v>
      </c>
      <c r="F85" s="1764"/>
      <c r="G85" s="1737"/>
      <c r="H85" s="1352"/>
      <c r="I85" s="1737">
        <f>E85-E86</f>
        <v>0</v>
      </c>
      <c r="J85" s="1765"/>
      <c r="K85" s="1738"/>
      <c r="L85" s="1230"/>
    </row>
    <row r="86" spans="1:14" ht="27.9" customHeight="1">
      <c r="A86" s="1789"/>
      <c r="B86" s="1782"/>
      <c r="C86" s="1349"/>
      <c r="D86" s="1827"/>
      <c r="E86" s="1764">
        <f>BS!E46</f>
        <v>0</v>
      </c>
      <c r="F86" s="1764"/>
      <c r="G86" s="1737"/>
      <c r="H86" s="1343"/>
      <c r="I86" s="1351"/>
      <c r="J86" s="1737">
        <f>BS!G46</f>
        <v>0</v>
      </c>
      <c r="K86" s="1765"/>
      <c r="L86" s="1739"/>
    </row>
    <row r="87" spans="1:14" ht="27.9" customHeight="1">
      <c r="A87" s="1789" t="s">
        <v>538</v>
      </c>
      <c r="B87" s="1828" t="s">
        <v>2875</v>
      </c>
      <c r="C87" s="1348"/>
      <c r="D87" s="1823" t="s">
        <v>615</v>
      </c>
      <c r="E87" s="1764">
        <f>BS!D47</f>
        <v>0</v>
      </c>
      <c r="F87" s="1764"/>
      <c r="G87" s="1737"/>
      <c r="H87" s="1352"/>
      <c r="I87" s="1737">
        <f>E87-E88</f>
        <v>0</v>
      </c>
      <c r="J87" s="1765"/>
      <c r="K87" s="1738"/>
      <c r="L87" s="1230"/>
    </row>
    <row r="88" spans="1:14" ht="27.9" customHeight="1">
      <c r="A88" s="1789"/>
      <c r="B88" s="1782"/>
      <c r="C88" s="1349"/>
      <c r="D88" s="1827"/>
      <c r="E88" s="1764">
        <f>BS!E47</f>
        <v>0</v>
      </c>
      <c r="F88" s="1764"/>
      <c r="G88" s="1737"/>
      <c r="H88" s="1343"/>
      <c r="I88" s="1351"/>
      <c r="J88" s="1737">
        <f>BS!G47</f>
        <v>0</v>
      </c>
      <c r="K88" s="1765"/>
      <c r="L88" s="1739"/>
    </row>
    <row r="89" spans="1:14" s="1232" customFormat="1" ht="27.9" customHeight="1">
      <c r="A89" s="1789" t="s">
        <v>541</v>
      </c>
      <c r="B89" s="1828" t="s">
        <v>2876</v>
      </c>
      <c r="C89" s="1348"/>
      <c r="D89" s="1823" t="s">
        <v>618</v>
      </c>
      <c r="E89" s="1764">
        <f>BS!D48</f>
        <v>2330968</v>
      </c>
      <c r="F89" s="1764"/>
      <c r="G89" s="1737"/>
      <c r="H89" s="1352"/>
      <c r="I89" s="1737">
        <f>E89-E90</f>
        <v>2330968</v>
      </c>
      <c r="J89" s="1765"/>
      <c r="K89" s="1738"/>
      <c r="L89" s="1230"/>
    </row>
    <row r="90" spans="1:14" s="1232" customFormat="1" ht="27.9" customHeight="1">
      <c r="A90" s="1789"/>
      <c r="B90" s="1782"/>
      <c r="C90" s="1349"/>
      <c r="D90" s="1827"/>
      <c r="E90" s="1764">
        <f>BS!E48</f>
        <v>0</v>
      </c>
      <c r="F90" s="1764"/>
      <c r="G90" s="1737"/>
      <c r="H90" s="1343"/>
      <c r="I90" s="1351"/>
      <c r="J90" s="1737">
        <f>BS!G48</f>
        <v>2097404</v>
      </c>
      <c r="K90" s="1765"/>
      <c r="L90" s="1739"/>
    </row>
    <row r="91" spans="1:14" s="1232" customFormat="1" ht="27.9" customHeight="1">
      <c r="A91" s="1789" t="s">
        <v>544</v>
      </c>
      <c r="B91" s="1828" t="s">
        <v>2877</v>
      </c>
      <c r="C91" s="1348"/>
      <c r="D91" s="1823" t="s">
        <v>620</v>
      </c>
      <c r="E91" s="1764">
        <f>BS!D49</f>
        <v>0</v>
      </c>
      <c r="F91" s="1764"/>
      <c r="G91" s="1737"/>
      <c r="H91" s="1352"/>
      <c r="I91" s="1737">
        <f>E91-E92</f>
        <v>0</v>
      </c>
      <c r="J91" s="1765"/>
      <c r="K91" s="1738"/>
      <c r="L91" s="1230"/>
    </row>
    <row r="92" spans="1:14" s="1232" customFormat="1" ht="27.9" customHeight="1">
      <c r="A92" s="1789"/>
      <c r="B92" s="1782"/>
      <c r="C92" s="1349"/>
      <c r="D92" s="1827"/>
      <c r="E92" s="1764">
        <f>BS!E49</f>
        <v>0</v>
      </c>
      <c r="F92" s="1764"/>
      <c r="G92" s="1737"/>
      <c r="H92" s="1343"/>
      <c r="I92" s="1351"/>
      <c r="J92" s="1737">
        <f>BS!G49</f>
        <v>0</v>
      </c>
      <c r="K92" s="1765"/>
      <c r="L92" s="1739"/>
    </row>
    <row r="93" spans="1:14" ht="27.9" customHeight="1">
      <c r="A93" s="1758" t="s">
        <v>613</v>
      </c>
      <c r="B93" s="1760" t="s">
        <v>2878</v>
      </c>
      <c r="C93" s="1354"/>
      <c r="D93" s="1762" t="s">
        <v>622</v>
      </c>
      <c r="E93" s="1770">
        <f>BS!D50</f>
        <v>0</v>
      </c>
      <c r="F93" s="1770"/>
      <c r="G93" s="1771"/>
      <c r="H93" s="1358"/>
      <c r="I93" s="1771">
        <f>E93-E94</f>
        <v>0</v>
      </c>
      <c r="J93" s="1772"/>
      <c r="K93" s="1773"/>
      <c r="L93" s="1227"/>
    </row>
    <row r="94" spans="1:14" ht="27.9" customHeight="1">
      <c r="A94" s="1758"/>
      <c r="B94" s="1768"/>
      <c r="C94" s="1292"/>
      <c r="D94" s="1769"/>
      <c r="E94" s="1770">
        <f>BS!E50</f>
        <v>0</v>
      </c>
      <c r="F94" s="1770"/>
      <c r="G94" s="1771"/>
      <c r="H94" s="1345"/>
      <c r="I94" s="1357"/>
      <c r="J94" s="1771">
        <f>BS!G50</f>
        <v>0</v>
      </c>
      <c r="K94" s="1772"/>
      <c r="L94" s="1777"/>
    </row>
    <row r="95" spans="1:14" ht="27.9" customHeight="1">
      <c r="A95" s="1758" t="s">
        <v>616</v>
      </c>
      <c r="B95" s="1760" t="s">
        <v>2879</v>
      </c>
      <c r="C95" s="1354"/>
      <c r="D95" s="1762" t="s">
        <v>624</v>
      </c>
      <c r="E95" s="1764">
        <f>BS!D51</f>
        <v>0</v>
      </c>
      <c r="F95" s="1764"/>
      <c r="G95" s="1737"/>
      <c r="H95" s="1352"/>
      <c r="I95" s="1737">
        <f>E95-E96</f>
        <v>0</v>
      </c>
      <c r="J95" s="1765"/>
      <c r="K95" s="1738"/>
      <c r="L95" s="1230"/>
      <c r="N95" s="1224" t="s">
        <v>1093</v>
      </c>
    </row>
    <row r="96" spans="1:14" ht="27.9" customHeight="1" thickBot="1">
      <c r="A96" s="1759"/>
      <c r="B96" s="1761"/>
      <c r="C96" s="1400"/>
      <c r="D96" s="1763"/>
      <c r="E96" s="1766">
        <f>BS!E51</f>
        <v>0</v>
      </c>
      <c r="F96" s="1766"/>
      <c r="G96" s="1731"/>
      <c r="H96" s="1397"/>
      <c r="I96" s="1399"/>
      <c r="J96" s="1731">
        <f>BS!G51</f>
        <v>0</v>
      </c>
      <c r="K96" s="1767"/>
      <c r="L96" s="1733"/>
    </row>
    <row r="97" spans="1:12" ht="11.25" customHeight="1">
      <c r="A97" s="1740" t="s">
        <v>1137</v>
      </c>
      <c r="B97" s="1743" t="s">
        <v>1181</v>
      </c>
      <c r="C97" s="1402"/>
      <c r="D97" s="1746" t="s">
        <v>1135</v>
      </c>
      <c r="E97" s="1722" t="s">
        <v>2</v>
      </c>
      <c r="F97" s="1723"/>
      <c r="G97" s="1723"/>
      <c r="H97" s="1723"/>
      <c r="I97" s="1723"/>
      <c r="J97" s="1724"/>
      <c r="K97" s="1749" t="s">
        <v>1180</v>
      </c>
      <c r="L97" s="1750"/>
    </row>
    <row r="98" spans="1:12" ht="11.25" customHeight="1">
      <c r="A98" s="1741"/>
      <c r="B98" s="1744"/>
      <c r="C98" s="1263"/>
      <c r="D98" s="1747"/>
      <c r="E98" s="1753">
        <v>1</v>
      </c>
      <c r="F98" s="1726" t="s">
        <v>1179</v>
      </c>
      <c r="G98" s="1755"/>
      <c r="H98" s="1341"/>
      <c r="I98" s="1756" t="s">
        <v>1178</v>
      </c>
      <c r="J98" s="1757"/>
      <c r="K98" s="1751"/>
      <c r="L98" s="1752"/>
    </row>
    <row r="99" spans="1:12" ht="12" customHeight="1">
      <c r="A99" s="1742"/>
      <c r="B99" s="1745"/>
      <c r="C99" s="1341"/>
      <c r="D99" s="1748"/>
      <c r="E99" s="1754"/>
      <c r="F99" s="1726" t="s">
        <v>1177</v>
      </c>
      <c r="G99" s="1755"/>
      <c r="H99" s="1263"/>
      <c r="I99" s="1756"/>
      <c r="J99" s="1757"/>
      <c r="K99" s="1726" t="s">
        <v>1176</v>
      </c>
      <c r="L99" s="1727"/>
    </row>
    <row r="100" spans="1:12" ht="27.9" customHeight="1">
      <c r="A100" s="1789" t="s">
        <v>2710</v>
      </c>
      <c r="B100" s="1828" t="s">
        <v>2880</v>
      </c>
      <c r="C100" s="1294"/>
      <c r="D100" s="1823" t="s">
        <v>626</v>
      </c>
      <c r="E100" s="1764">
        <f>BS!D52</f>
        <v>0</v>
      </c>
      <c r="F100" s="1764"/>
      <c r="G100" s="1737"/>
      <c r="H100" s="1352"/>
      <c r="I100" s="1737">
        <f>E100-E101</f>
        <v>0</v>
      </c>
      <c r="J100" s="1765"/>
      <c r="K100" s="1738"/>
      <c r="L100" s="1230"/>
    </row>
    <row r="101" spans="1:12" ht="27.9" customHeight="1">
      <c r="A101" s="1789"/>
      <c r="B101" s="1782"/>
      <c r="C101" s="1267"/>
      <c r="D101" s="1827"/>
      <c r="E101" s="1764">
        <f>BS!E52</f>
        <v>0</v>
      </c>
      <c r="F101" s="1764"/>
      <c r="G101" s="1737"/>
      <c r="H101" s="1343"/>
      <c r="I101" s="1351"/>
      <c r="J101" s="1737">
        <f>BS!G52</f>
        <v>0</v>
      </c>
      <c r="K101" s="1765"/>
      <c r="L101" s="1739"/>
    </row>
    <row r="102" spans="1:12" ht="27.9" customHeight="1">
      <c r="A102" s="1789" t="s">
        <v>2711</v>
      </c>
      <c r="B102" s="1821" t="s">
        <v>2892</v>
      </c>
      <c r="C102" s="1348"/>
      <c r="D102" s="1823" t="s">
        <v>628</v>
      </c>
      <c r="E102" s="1764">
        <f>BS!D53</f>
        <v>0</v>
      </c>
      <c r="F102" s="1764"/>
      <c r="G102" s="1737"/>
      <c r="H102" s="1352"/>
      <c r="I102" s="1737">
        <f>E102-E103</f>
        <v>0</v>
      </c>
      <c r="J102" s="1765"/>
      <c r="K102" s="1738"/>
      <c r="L102" s="1230"/>
    </row>
    <row r="103" spans="1:12" ht="42" customHeight="1">
      <c r="A103" s="1789"/>
      <c r="B103" s="1829"/>
      <c r="C103" s="1349"/>
      <c r="D103" s="1827"/>
      <c r="E103" s="1764">
        <f>BS!E53</f>
        <v>0</v>
      </c>
      <c r="F103" s="1764"/>
      <c r="G103" s="1737"/>
      <c r="H103" s="1343"/>
      <c r="I103" s="1351"/>
      <c r="J103" s="1737">
        <f>BS!G53</f>
        <v>0</v>
      </c>
      <c r="K103" s="1765"/>
      <c r="L103" s="1739"/>
    </row>
    <row r="104" spans="1:12" ht="27.9" customHeight="1">
      <c r="A104" s="1789" t="s">
        <v>2712</v>
      </c>
      <c r="B104" s="1821" t="s">
        <v>2882</v>
      </c>
      <c r="C104" s="1348"/>
      <c r="D104" s="1823" t="s">
        <v>630</v>
      </c>
      <c r="E104" s="1764">
        <f>BS!D54</f>
        <v>0</v>
      </c>
      <c r="F104" s="1764"/>
      <c r="G104" s="1737"/>
      <c r="H104" s="1352"/>
      <c r="I104" s="1737">
        <f>E104-E105</f>
        <v>0</v>
      </c>
      <c r="J104" s="1765"/>
      <c r="K104" s="1738"/>
      <c r="L104" s="1230"/>
    </row>
    <row r="105" spans="1:12" ht="27.75" customHeight="1">
      <c r="A105" s="1789"/>
      <c r="B105" s="1829"/>
      <c r="C105" s="1349"/>
      <c r="D105" s="1827"/>
      <c r="E105" s="1764">
        <f>BS!E54</f>
        <v>0</v>
      </c>
      <c r="F105" s="1764"/>
      <c r="G105" s="1737"/>
      <c r="H105" s="1343"/>
      <c r="I105" s="1351"/>
      <c r="J105" s="1737">
        <f>BS!G54</f>
        <v>0</v>
      </c>
      <c r="K105" s="1765"/>
      <c r="L105" s="1739"/>
    </row>
    <row r="106" spans="1:12" ht="27.9" customHeight="1">
      <c r="A106" s="1789" t="s">
        <v>532</v>
      </c>
      <c r="B106" s="1825" t="s">
        <v>1120</v>
      </c>
      <c r="C106" s="1290"/>
      <c r="D106" s="1823" t="s">
        <v>633</v>
      </c>
      <c r="E106" s="1764">
        <f>BS!D55</f>
        <v>0</v>
      </c>
      <c r="F106" s="1764"/>
      <c r="G106" s="1737"/>
      <c r="H106" s="1352"/>
      <c r="I106" s="1737">
        <f>E106-E107</f>
        <v>0</v>
      </c>
      <c r="J106" s="1765"/>
      <c r="K106" s="1738"/>
      <c r="L106" s="1230"/>
    </row>
    <row r="107" spans="1:12" ht="27.9" customHeight="1">
      <c r="A107" s="1789"/>
      <c r="B107" s="1826"/>
      <c r="C107" s="1291"/>
      <c r="D107" s="1827"/>
      <c r="E107" s="1764">
        <f>BS!E55</f>
        <v>0</v>
      </c>
      <c r="F107" s="1764"/>
      <c r="G107" s="1737"/>
      <c r="H107" s="1343"/>
      <c r="I107" s="1351"/>
      <c r="J107" s="1737">
        <f>BS!G55</f>
        <v>0</v>
      </c>
      <c r="K107" s="1765"/>
      <c r="L107" s="1739"/>
    </row>
    <row r="108" spans="1:12" s="1232" customFormat="1" ht="27.9" customHeight="1">
      <c r="A108" s="1789" t="s">
        <v>535</v>
      </c>
      <c r="B108" s="1828" t="s">
        <v>2883</v>
      </c>
      <c r="C108" s="1348"/>
      <c r="D108" s="1823" t="s">
        <v>636</v>
      </c>
      <c r="E108" s="1764">
        <f>BS!D56</f>
        <v>0</v>
      </c>
      <c r="F108" s="1764"/>
      <c r="G108" s="1737"/>
      <c r="H108" s="1352"/>
      <c r="I108" s="1737">
        <f>E108-E109</f>
        <v>0</v>
      </c>
      <c r="J108" s="1765"/>
      <c r="K108" s="1738"/>
      <c r="L108" s="1230"/>
    </row>
    <row r="109" spans="1:12" s="1232" customFormat="1" ht="27.9" customHeight="1">
      <c r="A109" s="1789"/>
      <c r="B109" s="1782"/>
      <c r="C109" s="1349"/>
      <c r="D109" s="1827"/>
      <c r="E109" s="1764">
        <f>BS!E56</f>
        <v>0</v>
      </c>
      <c r="F109" s="1764"/>
      <c r="G109" s="1737"/>
      <c r="H109" s="1343"/>
      <c r="I109" s="1351"/>
      <c r="J109" s="1737">
        <f>BS!G56</f>
        <v>0</v>
      </c>
      <c r="K109" s="1765"/>
      <c r="L109" s="1739"/>
    </row>
    <row r="110" spans="1:12" s="1232" customFormat="1" ht="27.9" customHeight="1">
      <c r="A110" s="1789" t="s">
        <v>538</v>
      </c>
      <c r="B110" s="1828" t="s">
        <v>2884</v>
      </c>
      <c r="C110" s="1348"/>
      <c r="D110" s="1823" t="s">
        <v>637</v>
      </c>
      <c r="E110" s="1764">
        <f>BS!D57</f>
        <v>0</v>
      </c>
      <c r="F110" s="1764"/>
      <c r="G110" s="1737"/>
      <c r="H110" s="1352"/>
      <c r="I110" s="1737">
        <f>E110-E111</f>
        <v>0</v>
      </c>
      <c r="J110" s="1765"/>
      <c r="K110" s="1738"/>
      <c r="L110" s="1230"/>
    </row>
    <row r="111" spans="1:12" s="1232" customFormat="1" ht="27.9" customHeight="1">
      <c r="A111" s="1789"/>
      <c r="B111" s="1782"/>
      <c r="C111" s="1349"/>
      <c r="D111" s="1827"/>
      <c r="E111" s="1764">
        <f>BS!E57</f>
        <v>0</v>
      </c>
      <c r="F111" s="1764"/>
      <c r="G111" s="1737"/>
      <c r="H111" s="1343"/>
      <c r="I111" s="1351"/>
      <c r="J111" s="1737">
        <f>BS!G57</f>
        <v>0</v>
      </c>
      <c r="K111" s="1765"/>
      <c r="L111" s="1739"/>
    </row>
    <row r="112" spans="1:12" ht="27.9" customHeight="1">
      <c r="A112" s="1789" t="s">
        <v>541</v>
      </c>
      <c r="B112" s="1828" t="s">
        <v>3087</v>
      </c>
      <c r="C112" s="1348"/>
      <c r="D112" s="1823" t="s">
        <v>639</v>
      </c>
      <c r="E112" s="1764">
        <f>BS!D58</f>
        <v>0</v>
      </c>
      <c r="F112" s="1764"/>
      <c r="G112" s="1737"/>
      <c r="H112" s="1352"/>
      <c r="I112" s="1737">
        <f>E112-E113</f>
        <v>0</v>
      </c>
      <c r="J112" s="1765"/>
      <c r="K112" s="1738"/>
      <c r="L112" s="1230"/>
    </row>
    <row r="113" spans="1:12" ht="27.9" customHeight="1">
      <c r="A113" s="1789"/>
      <c r="B113" s="1782"/>
      <c r="C113" s="1349"/>
      <c r="D113" s="1827"/>
      <c r="E113" s="1764">
        <f>BS!E58</f>
        <v>0</v>
      </c>
      <c r="F113" s="1764"/>
      <c r="G113" s="1737"/>
      <c r="H113" s="1343"/>
      <c r="I113" s="1351"/>
      <c r="J113" s="1737">
        <f>BS!G58</f>
        <v>0</v>
      </c>
      <c r="K113" s="1765"/>
      <c r="L113" s="1739"/>
    </row>
    <row r="114" spans="1:12" ht="27.9" customHeight="1">
      <c r="A114" s="1789" t="s">
        <v>544</v>
      </c>
      <c r="B114" s="1828" t="s">
        <v>2886</v>
      </c>
      <c r="C114" s="1348"/>
      <c r="D114" s="1823" t="s">
        <v>640</v>
      </c>
      <c r="E114" s="1764">
        <f>BS!D59</f>
        <v>0</v>
      </c>
      <c r="F114" s="1764"/>
      <c r="G114" s="1737"/>
      <c r="H114" s="1352"/>
      <c r="I114" s="1737">
        <f>E114-E115</f>
        <v>0</v>
      </c>
      <c r="J114" s="1765"/>
      <c r="K114" s="1738"/>
      <c r="L114" s="1230"/>
    </row>
    <row r="115" spans="1:12" ht="27.9" customHeight="1">
      <c r="A115" s="1789"/>
      <c r="B115" s="1782"/>
      <c r="C115" s="1349"/>
      <c r="D115" s="1827"/>
      <c r="E115" s="1764">
        <f>BS!E59</f>
        <v>0</v>
      </c>
      <c r="F115" s="1764"/>
      <c r="G115" s="1737"/>
      <c r="H115" s="1343"/>
      <c r="I115" s="1351"/>
      <c r="J115" s="1737">
        <f>BS!G59</f>
        <v>0</v>
      </c>
      <c r="K115" s="1765"/>
      <c r="L115" s="1739"/>
    </row>
    <row r="116" spans="1:12" ht="27.9" customHeight="1">
      <c r="A116" s="1789" t="s">
        <v>547</v>
      </c>
      <c r="B116" s="1828" t="s">
        <v>2887</v>
      </c>
      <c r="C116" s="1348"/>
      <c r="D116" s="1823" t="s">
        <v>642</v>
      </c>
      <c r="E116" s="1764">
        <f>BS!D60</f>
        <v>0</v>
      </c>
      <c r="F116" s="1764"/>
      <c r="G116" s="1737"/>
      <c r="H116" s="1352"/>
      <c r="I116" s="1737">
        <f>E116-E117</f>
        <v>0</v>
      </c>
      <c r="J116" s="1765"/>
      <c r="K116" s="1738"/>
      <c r="L116" s="1230"/>
    </row>
    <row r="117" spans="1:12" ht="27.9" customHeight="1">
      <c r="A117" s="1789"/>
      <c r="B117" s="1782"/>
      <c r="C117" s="1349"/>
      <c r="D117" s="1827"/>
      <c r="E117" s="1764">
        <f>BS!E60</f>
        <v>0</v>
      </c>
      <c r="F117" s="1764"/>
      <c r="G117" s="1737"/>
      <c r="H117" s="1343"/>
      <c r="I117" s="1351"/>
      <c r="J117" s="1737">
        <f>BS!G60</f>
        <v>0</v>
      </c>
      <c r="K117" s="1765"/>
      <c r="L117" s="1739"/>
    </row>
    <row r="118" spans="1:12" ht="27.9" customHeight="1">
      <c r="A118" s="1789" t="s">
        <v>568</v>
      </c>
      <c r="B118" s="1828" t="s">
        <v>2888</v>
      </c>
      <c r="C118" s="1348"/>
      <c r="D118" s="1823" t="s">
        <v>644</v>
      </c>
      <c r="E118" s="1764">
        <f>BS!D61</f>
        <v>0</v>
      </c>
      <c r="F118" s="1764"/>
      <c r="G118" s="1737"/>
      <c r="H118" s="1352"/>
      <c r="I118" s="1737">
        <f>E118-E119</f>
        <v>0</v>
      </c>
      <c r="J118" s="1765"/>
      <c r="K118" s="1738"/>
      <c r="L118" s="1230"/>
    </row>
    <row r="119" spans="1:12" ht="27.9" customHeight="1">
      <c r="A119" s="1789"/>
      <c r="B119" s="1782"/>
      <c r="C119" s="1349"/>
      <c r="D119" s="1827"/>
      <c r="E119" s="1764">
        <f>BS!E61</f>
        <v>0</v>
      </c>
      <c r="F119" s="1764"/>
      <c r="G119" s="1737"/>
      <c r="H119" s="1343"/>
      <c r="I119" s="1351"/>
      <c r="J119" s="1737">
        <f>BS!G61</f>
        <v>0</v>
      </c>
      <c r="K119" s="1765"/>
      <c r="L119" s="1739"/>
    </row>
    <row r="120" spans="1:12" ht="27.9" customHeight="1">
      <c r="A120" s="1758" t="s">
        <v>631</v>
      </c>
      <c r="B120" s="1760" t="s">
        <v>2889</v>
      </c>
      <c r="C120" s="1354"/>
      <c r="D120" s="1762" t="s">
        <v>646</v>
      </c>
      <c r="E120" s="1770">
        <f>BS!D62</f>
        <v>2458548</v>
      </c>
      <c r="F120" s="1770"/>
      <c r="G120" s="1771"/>
      <c r="H120" s="1358"/>
      <c r="I120" s="1771">
        <f>E120-E121</f>
        <v>2283027</v>
      </c>
      <c r="J120" s="1772"/>
      <c r="K120" s="1773"/>
      <c r="L120" s="1227"/>
    </row>
    <row r="121" spans="1:12" ht="27.9" customHeight="1">
      <c r="A121" s="1758"/>
      <c r="B121" s="1768"/>
      <c r="C121" s="1355"/>
      <c r="D121" s="1769"/>
      <c r="E121" s="1770">
        <f>BS!E62</f>
        <v>175521</v>
      </c>
      <c r="F121" s="1770"/>
      <c r="G121" s="1771"/>
      <c r="H121" s="1345"/>
      <c r="I121" s="1357"/>
      <c r="J121" s="1771">
        <f>BS!G62</f>
        <v>2030024</v>
      </c>
      <c r="K121" s="1772"/>
      <c r="L121" s="1777"/>
    </row>
    <row r="122" spans="1:12" ht="27.9" customHeight="1">
      <c r="A122" s="1758" t="s">
        <v>634</v>
      </c>
      <c r="B122" s="1760" t="s">
        <v>2890</v>
      </c>
      <c r="C122" s="1354"/>
      <c r="D122" s="1762" t="s">
        <v>648</v>
      </c>
      <c r="E122" s="1764">
        <f>BS!D63</f>
        <v>1837915</v>
      </c>
      <c r="F122" s="1764"/>
      <c r="G122" s="1737"/>
      <c r="H122" s="1352"/>
      <c r="I122" s="1737">
        <f>E122-E123</f>
        <v>1662394</v>
      </c>
      <c r="J122" s="1765"/>
      <c r="K122" s="1738"/>
      <c r="L122" s="1230"/>
    </row>
    <row r="123" spans="1:12" ht="27.9" customHeight="1">
      <c r="A123" s="1758"/>
      <c r="B123" s="1768"/>
      <c r="C123" s="1355"/>
      <c r="D123" s="1769"/>
      <c r="E123" s="1764">
        <f>BS!E63</f>
        <v>175521</v>
      </c>
      <c r="F123" s="1764"/>
      <c r="G123" s="1737"/>
      <c r="H123" s="1343"/>
      <c r="I123" s="1351"/>
      <c r="J123" s="1737">
        <f>BS!G63</f>
        <v>1997518</v>
      </c>
      <c r="K123" s="1765"/>
      <c r="L123" s="1739"/>
    </row>
    <row r="124" spans="1:12" ht="27.9" customHeight="1">
      <c r="A124" s="1789" t="s">
        <v>2710</v>
      </c>
      <c r="B124" s="1825" t="s">
        <v>2891</v>
      </c>
      <c r="C124" s="1290"/>
      <c r="D124" s="1823" t="s">
        <v>651</v>
      </c>
      <c r="E124" s="1764">
        <f>BS!D64</f>
        <v>26117</v>
      </c>
      <c r="F124" s="1764"/>
      <c r="G124" s="1737"/>
      <c r="H124" s="1352"/>
      <c r="I124" s="1737">
        <f>E124-E125</f>
        <v>26117</v>
      </c>
      <c r="J124" s="1765"/>
      <c r="K124" s="1738"/>
      <c r="L124" s="1230"/>
    </row>
    <row r="125" spans="1:12" ht="27.9" customHeight="1">
      <c r="A125" s="1789"/>
      <c r="B125" s="1826"/>
      <c r="C125" s="1291"/>
      <c r="D125" s="1827"/>
      <c r="E125" s="1764">
        <f>BS!E64</f>
        <v>0</v>
      </c>
      <c r="F125" s="1764"/>
      <c r="G125" s="1737"/>
      <c r="H125" s="1343"/>
      <c r="I125" s="1351"/>
      <c r="J125" s="1737">
        <f>BS!G64</f>
        <v>31425</v>
      </c>
      <c r="K125" s="1765"/>
      <c r="L125" s="1739"/>
    </row>
    <row r="126" spans="1:12" s="1232" customFormat="1" ht="27.9" customHeight="1">
      <c r="A126" s="1789" t="s">
        <v>2711</v>
      </c>
      <c r="B126" s="1821" t="s">
        <v>2892</v>
      </c>
      <c r="C126" s="1348"/>
      <c r="D126" s="1823" t="s">
        <v>654</v>
      </c>
      <c r="E126" s="1764">
        <f>BS!D65</f>
        <v>0</v>
      </c>
      <c r="F126" s="1764"/>
      <c r="G126" s="1737"/>
      <c r="H126" s="1352"/>
      <c r="I126" s="1737">
        <f>E126-E127</f>
        <v>0</v>
      </c>
      <c r="J126" s="1765"/>
      <c r="K126" s="1738"/>
      <c r="L126" s="1230"/>
    </row>
    <row r="127" spans="1:12" s="1232" customFormat="1" ht="41.25" customHeight="1" thickBot="1">
      <c r="A127" s="1801"/>
      <c r="B127" s="1822"/>
      <c r="C127" s="1396"/>
      <c r="D127" s="1824"/>
      <c r="E127" s="1766">
        <f>BS!E65</f>
        <v>0</v>
      </c>
      <c r="F127" s="1766"/>
      <c r="G127" s="1731"/>
      <c r="H127" s="1397"/>
      <c r="I127" s="1399"/>
      <c r="J127" s="1731">
        <f>BS!G65</f>
        <v>0</v>
      </c>
      <c r="K127" s="1767"/>
      <c r="L127" s="1733"/>
    </row>
    <row r="128" spans="1:12" ht="11.25" customHeight="1">
      <c r="A128" s="1819" t="s">
        <v>1137</v>
      </c>
      <c r="B128" s="1722" t="s">
        <v>1181</v>
      </c>
      <c r="C128" s="1403"/>
      <c r="D128" s="1820" t="s">
        <v>1135</v>
      </c>
      <c r="E128" s="1722" t="s">
        <v>2</v>
      </c>
      <c r="F128" s="1723"/>
      <c r="G128" s="1723"/>
      <c r="H128" s="1723"/>
      <c r="I128" s="1723"/>
      <c r="J128" s="1724"/>
      <c r="K128" s="1749" t="s">
        <v>1180</v>
      </c>
      <c r="L128" s="1750"/>
    </row>
    <row r="129" spans="1:12" ht="11.25" customHeight="1">
      <c r="A129" s="1804"/>
      <c r="B129" s="1726"/>
      <c r="C129" s="1299"/>
      <c r="D129" s="1806"/>
      <c r="E129" s="1811">
        <v>1</v>
      </c>
      <c r="F129" s="1812" t="s">
        <v>1179</v>
      </c>
      <c r="G129" s="1726"/>
      <c r="H129" s="1341"/>
      <c r="I129" s="1813" t="s">
        <v>1178</v>
      </c>
      <c r="J129" s="1814"/>
      <c r="K129" s="1751"/>
      <c r="L129" s="1752"/>
    </row>
    <row r="130" spans="1:12" ht="11.25" customHeight="1">
      <c r="A130" s="1804"/>
      <c r="B130" s="1726"/>
      <c r="C130" s="1342"/>
      <c r="D130" s="1806"/>
      <c r="E130" s="1811"/>
      <c r="F130" s="1812" t="s">
        <v>1177</v>
      </c>
      <c r="G130" s="1726"/>
      <c r="H130" s="1341"/>
      <c r="I130" s="1813"/>
      <c r="J130" s="1814"/>
      <c r="K130" s="1726" t="s">
        <v>1176</v>
      </c>
      <c r="L130" s="1727"/>
    </row>
    <row r="131" spans="1:12" s="1226" customFormat="1" ht="27.9" customHeight="1">
      <c r="A131" s="1789" t="s">
        <v>2712</v>
      </c>
      <c r="B131" s="1790" t="s">
        <v>2882</v>
      </c>
      <c r="C131" s="1293"/>
      <c r="D131" s="1792" t="s">
        <v>656</v>
      </c>
      <c r="E131" s="1764">
        <f>BS!D66</f>
        <v>1811798</v>
      </c>
      <c r="F131" s="1764"/>
      <c r="G131" s="1737"/>
      <c r="H131" s="1352"/>
      <c r="I131" s="1737">
        <f>E131-E132</f>
        <v>1636277</v>
      </c>
      <c r="J131" s="1765"/>
      <c r="K131" s="1738"/>
      <c r="L131" s="1230"/>
    </row>
    <row r="132" spans="1:12" s="1226" customFormat="1" ht="27.9" customHeight="1">
      <c r="A132" s="1789"/>
      <c r="B132" s="1791"/>
      <c r="C132" s="1289"/>
      <c r="D132" s="1793"/>
      <c r="E132" s="1764">
        <f>BS!E66</f>
        <v>175521</v>
      </c>
      <c r="F132" s="1764"/>
      <c r="G132" s="1737"/>
      <c r="H132" s="1343"/>
      <c r="I132" s="1351"/>
      <c r="J132" s="1737">
        <f>BS!G66</f>
        <v>1966093</v>
      </c>
      <c r="K132" s="1765"/>
      <c r="L132" s="1739"/>
    </row>
    <row r="133" spans="1:12" s="1226" customFormat="1" ht="27.9" customHeight="1">
      <c r="A133" s="1789" t="s">
        <v>532</v>
      </c>
      <c r="B133" s="1790" t="s">
        <v>2893</v>
      </c>
      <c r="C133" s="1293"/>
      <c r="D133" s="1792" t="s">
        <v>658</v>
      </c>
      <c r="E133" s="1764">
        <f>BS!D67</f>
        <v>0</v>
      </c>
      <c r="F133" s="1764"/>
      <c r="G133" s="1737"/>
      <c r="H133" s="1352"/>
      <c r="I133" s="1737">
        <f>E133-E134</f>
        <v>0</v>
      </c>
      <c r="J133" s="1765"/>
      <c r="K133" s="1738"/>
      <c r="L133" s="1230"/>
    </row>
    <row r="134" spans="1:12" ht="27.9" customHeight="1">
      <c r="A134" s="1789"/>
      <c r="B134" s="1791"/>
      <c r="C134" s="1289"/>
      <c r="D134" s="1793"/>
      <c r="E134" s="1764">
        <f>BS!E67</f>
        <v>0</v>
      </c>
      <c r="F134" s="1764"/>
      <c r="G134" s="1737"/>
      <c r="H134" s="1343"/>
      <c r="I134" s="1351"/>
      <c r="J134" s="1737">
        <f>BS!G67</f>
        <v>0</v>
      </c>
      <c r="K134" s="1765"/>
      <c r="L134" s="1739"/>
    </row>
    <row r="135" spans="1:12" ht="27.9" customHeight="1">
      <c r="A135" s="1789" t="s">
        <v>535</v>
      </c>
      <c r="B135" s="1790" t="s">
        <v>2883</v>
      </c>
      <c r="C135" s="1293"/>
      <c r="D135" s="1792" t="s">
        <v>660</v>
      </c>
      <c r="E135" s="1764">
        <f>BS!D68</f>
        <v>604544</v>
      </c>
      <c r="F135" s="1764"/>
      <c r="G135" s="1737"/>
      <c r="H135" s="1352"/>
      <c r="I135" s="1737">
        <f>E135-E136</f>
        <v>604544</v>
      </c>
      <c r="J135" s="1765"/>
      <c r="K135" s="1738"/>
      <c r="L135" s="1230"/>
    </row>
    <row r="136" spans="1:12" ht="27.9" customHeight="1">
      <c r="A136" s="1789"/>
      <c r="B136" s="1791"/>
      <c r="C136" s="1289"/>
      <c r="D136" s="1793"/>
      <c r="E136" s="1764">
        <f>BS!E68</f>
        <v>0</v>
      </c>
      <c r="F136" s="1764"/>
      <c r="G136" s="1737"/>
      <c r="H136" s="1343"/>
      <c r="I136" s="1351"/>
      <c r="J136" s="1737">
        <f>BS!G68</f>
        <v>0</v>
      </c>
      <c r="K136" s="1765"/>
      <c r="L136" s="1739"/>
    </row>
    <row r="137" spans="1:12" ht="27.9" customHeight="1">
      <c r="A137" s="1789" t="s">
        <v>538</v>
      </c>
      <c r="B137" s="1815" t="s">
        <v>2894</v>
      </c>
      <c r="C137" s="1293"/>
      <c r="D137" s="1792" t="s">
        <v>662</v>
      </c>
      <c r="E137" s="1764">
        <f>BS!D69</f>
        <v>0</v>
      </c>
      <c r="F137" s="1764"/>
      <c r="G137" s="1737"/>
      <c r="H137" s="1352"/>
      <c r="I137" s="1737">
        <f>E137-E138</f>
        <v>0</v>
      </c>
      <c r="J137" s="1765"/>
      <c r="K137" s="1738"/>
      <c r="L137" s="1230"/>
    </row>
    <row r="138" spans="1:12" ht="30.75" customHeight="1">
      <c r="A138" s="1789"/>
      <c r="B138" s="1816"/>
      <c r="C138" s="1289"/>
      <c r="D138" s="1793"/>
      <c r="E138" s="1764">
        <f>BS!E69</f>
        <v>0</v>
      </c>
      <c r="F138" s="1764"/>
      <c r="G138" s="1737"/>
      <c r="H138" s="1343"/>
      <c r="I138" s="1351"/>
      <c r="J138" s="1737">
        <f>BS!G69</f>
        <v>0</v>
      </c>
      <c r="K138" s="1765"/>
      <c r="L138" s="1739"/>
    </row>
    <row r="139" spans="1:12" ht="27.9" customHeight="1">
      <c r="A139" s="1789" t="s">
        <v>541</v>
      </c>
      <c r="B139" s="1790" t="s">
        <v>2895</v>
      </c>
      <c r="C139" s="1293"/>
      <c r="D139" s="1792" t="s">
        <v>665</v>
      </c>
      <c r="E139" s="1764">
        <f>BS!D70</f>
        <v>0</v>
      </c>
      <c r="F139" s="1764"/>
      <c r="G139" s="1737"/>
      <c r="H139" s="1352"/>
      <c r="I139" s="1737">
        <f>E139-E140</f>
        <v>0</v>
      </c>
      <c r="J139" s="1765"/>
      <c r="K139" s="1738"/>
      <c r="L139" s="1230"/>
    </row>
    <row r="140" spans="1:12" ht="27.9" customHeight="1">
      <c r="A140" s="1789"/>
      <c r="B140" s="1791"/>
      <c r="C140" s="1289"/>
      <c r="D140" s="1793"/>
      <c r="E140" s="1764">
        <f>BS!E70</f>
        <v>0</v>
      </c>
      <c r="F140" s="1764"/>
      <c r="G140" s="1737"/>
      <c r="H140" s="1343"/>
      <c r="I140" s="1351"/>
      <c r="J140" s="1737">
        <f>BS!G70</f>
        <v>0</v>
      </c>
      <c r="K140" s="1765"/>
      <c r="L140" s="1739"/>
    </row>
    <row r="141" spans="1:12" ht="27.9" customHeight="1">
      <c r="A141" s="1789" t="s">
        <v>544</v>
      </c>
      <c r="B141" s="1790" t="s">
        <v>2896</v>
      </c>
      <c r="C141" s="1293"/>
      <c r="D141" s="1792" t="s">
        <v>668</v>
      </c>
      <c r="E141" s="1764">
        <f>BS!D71</f>
        <v>0</v>
      </c>
      <c r="F141" s="1764"/>
      <c r="G141" s="1737"/>
      <c r="H141" s="1352"/>
      <c r="I141" s="1737">
        <f>E141-E142</f>
        <v>0</v>
      </c>
      <c r="J141" s="1765"/>
      <c r="K141" s="1738"/>
      <c r="L141" s="1230"/>
    </row>
    <row r="142" spans="1:12" ht="27.9" customHeight="1">
      <c r="A142" s="1789"/>
      <c r="B142" s="1791"/>
      <c r="C142" s="1289"/>
      <c r="D142" s="1793"/>
      <c r="E142" s="1764">
        <f>BS!E71</f>
        <v>0</v>
      </c>
      <c r="F142" s="1764"/>
      <c r="G142" s="1737"/>
      <c r="H142" s="1343"/>
      <c r="I142" s="1351"/>
      <c r="J142" s="1737">
        <f>BS!G71</f>
        <v>0</v>
      </c>
      <c r="K142" s="1765"/>
      <c r="L142" s="1739"/>
    </row>
    <row r="143" spans="1:12" ht="27.9" customHeight="1">
      <c r="A143" s="1789" t="s">
        <v>547</v>
      </c>
      <c r="B143" s="1790" t="s">
        <v>2897</v>
      </c>
      <c r="C143" s="1293"/>
      <c r="D143" s="1792" t="s">
        <v>670</v>
      </c>
      <c r="E143" s="1764">
        <f>BS!D72</f>
        <v>14549</v>
      </c>
      <c r="F143" s="1764"/>
      <c r="G143" s="1737"/>
      <c r="H143" s="1352"/>
      <c r="I143" s="1737">
        <f>E143-E144</f>
        <v>14549</v>
      </c>
      <c r="J143" s="1765"/>
      <c r="K143" s="1738"/>
      <c r="L143" s="1230"/>
    </row>
    <row r="144" spans="1:12" s="1232" customFormat="1" ht="27.9" customHeight="1">
      <c r="A144" s="1789"/>
      <c r="B144" s="1791"/>
      <c r="C144" s="1289"/>
      <c r="D144" s="1793"/>
      <c r="E144" s="1764">
        <f>BS!E72</f>
        <v>0</v>
      </c>
      <c r="F144" s="1764"/>
      <c r="G144" s="1737"/>
      <c r="H144" s="1343"/>
      <c r="I144" s="1351"/>
      <c r="J144" s="1737">
        <f>BS!G72</f>
        <v>31158</v>
      </c>
      <c r="K144" s="1765"/>
      <c r="L144" s="1739"/>
    </row>
    <row r="145" spans="1:12" s="1232" customFormat="1" ht="27.9" customHeight="1">
      <c r="A145" s="1789" t="s">
        <v>568</v>
      </c>
      <c r="B145" s="1790" t="s">
        <v>2886</v>
      </c>
      <c r="C145" s="1293"/>
      <c r="D145" s="1792" t="s">
        <v>672</v>
      </c>
      <c r="E145" s="1764">
        <f>BS!D73</f>
        <v>0</v>
      </c>
      <c r="F145" s="1764"/>
      <c r="G145" s="1737"/>
      <c r="H145" s="1352"/>
      <c r="I145" s="1737">
        <f>E145-E146</f>
        <v>0</v>
      </c>
      <c r="J145" s="1765"/>
      <c r="K145" s="1738"/>
      <c r="L145" s="1230"/>
    </row>
    <row r="146" spans="1:12" ht="27.9" customHeight="1">
      <c r="A146" s="1789"/>
      <c r="B146" s="1791"/>
      <c r="C146" s="1289"/>
      <c r="D146" s="1793"/>
      <c r="E146" s="1764">
        <f>BS!E73</f>
        <v>0</v>
      </c>
      <c r="F146" s="1764"/>
      <c r="G146" s="1737"/>
      <c r="H146" s="1343"/>
      <c r="I146" s="1351"/>
      <c r="J146" s="1737">
        <f>BS!G73</f>
        <v>0</v>
      </c>
      <c r="K146" s="1765"/>
      <c r="L146" s="1739"/>
    </row>
    <row r="147" spans="1:12" ht="27.9" customHeight="1">
      <c r="A147" s="1789" t="s">
        <v>571</v>
      </c>
      <c r="B147" s="1817" t="s">
        <v>2898</v>
      </c>
      <c r="C147" s="1301"/>
      <c r="D147" s="1792" t="s">
        <v>674</v>
      </c>
      <c r="E147" s="1764">
        <f>BS!D74</f>
        <v>1540</v>
      </c>
      <c r="F147" s="1764"/>
      <c r="G147" s="1737"/>
      <c r="H147" s="1352"/>
      <c r="I147" s="1737">
        <f>E147-E148</f>
        <v>1540</v>
      </c>
      <c r="J147" s="1765"/>
      <c r="K147" s="1738"/>
      <c r="L147" s="1230"/>
    </row>
    <row r="148" spans="1:12" s="1233" customFormat="1" ht="27.9" customHeight="1">
      <c r="A148" s="1789"/>
      <c r="B148" s="1818"/>
      <c r="C148" s="1302"/>
      <c r="D148" s="1793"/>
      <c r="E148" s="1764">
        <f>BS!E74</f>
        <v>0</v>
      </c>
      <c r="F148" s="1764"/>
      <c r="G148" s="1737"/>
      <c r="H148" s="1343"/>
      <c r="I148" s="1351"/>
      <c r="J148" s="1737">
        <f>BS!G74</f>
        <v>1348</v>
      </c>
      <c r="K148" s="1765"/>
      <c r="L148" s="1739"/>
    </row>
    <row r="149" spans="1:12" s="1226" customFormat="1" ht="27.9" customHeight="1">
      <c r="A149" s="1758" t="s">
        <v>649</v>
      </c>
      <c r="B149" s="1794" t="s">
        <v>2899</v>
      </c>
      <c r="C149" s="1300"/>
      <c r="D149" s="1796" t="s">
        <v>681</v>
      </c>
      <c r="E149" s="1770">
        <f>BS!D75</f>
        <v>0</v>
      </c>
      <c r="F149" s="1770"/>
      <c r="G149" s="1771"/>
      <c r="H149" s="1358"/>
      <c r="I149" s="1771">
        <f>E149-E150</f>
        <v>0</v>
      </c>
      <c r="J149" s="1772"/>
      <c r="K149" s="1773"/>
      <c r="L149" s="1227"/>
    </row>
    <row r="150" spans="1:12" s="1226" customFormat="1" ht="27.9" customHeight="1">
      <c r="A150" s="1758"/>
      <c r="B150" s="1795"/>
      <c r="C150" s="1364"/>
      <c r="D150" s="1797"/>
      <c r="E150" s="1770">
        <f>BS!E75</f>
        <v>0</v>
      </c>
      <c r="F150" s="1770"/>
      <c r="G150" s="1771"/>
      <c r="H150" s="1345"/>
      <c r="I150" s="1357"/>
      <c r="J150" s="1771">
        <f>BS!G75</f>
        <v>0</v>
      </c>
      <c r="K150" s="1772"/>
      <c r="L150" s="1777"/>
    </row>
    <row r="151" spans="1:12" s="1226" customFormat="1" ht="27.9" customHeight="1">
      <c r="A151" s="1789" t="s">
        <v>652</v>
      </c>
      <c r="B151" s="1790" t="s">
        <v>2900</v>
      </c>
      <c r="C151" s="1293"/>
      <c r="D151" s="1792" t="s">
        <v>683</v>
      </c>
      <c r="E151" s="1764">
        <f>BS!D76</f>
        <v>0</v>
      </c>
      <c r="F151" s="1764"/>
      <c r="G151" s="1737"/>
      <c r="H151" s="1352"/>
      <c r="I151" s="1737">
        <f>E151-E152</f>
        <v>0</v>
      </c>
      <c r="J151" s="1765"/>
      <c r="K151" s="1738"/>
      <c r="L151" s="1230"/>
    </row>
    <row r="152" spans="1:12" ht="27.9" customHeight="1">
      <c r="A152" s="1789"/>
      <c r="B152" s="1791"/>
      <c r="C152" s="1289"/>
      <c r="D152" s="1793"/>
      <c r="E152" s="1764">
        <f>BS!E76</f>
        <v>0</v>
      </c>
      <c r="F152" s="1764"/>
      <c r="G152" s="1737"/>
      <c r="H152" s="1343"/>
      <c r="I152" s="1351"/>
      <c r="J152" s="1737">
        <f>BS!G76</f>
        <v>0</v>
      </c>
      <c r="K152" s="1765"/>
      <c r="L152" s="1739"/>
    </row>
    <row r="153" spans="1:12" ht="27.9" customHeight="1">
      <c r="A153" s="1789" t="s">
        <v>532</v>
      </c>
      <c r="B153" s="1815" t="s">
        <v>2901</v>
      </c>
      <c r="C153" s="1293"/>
      <c r="D153" s="1792" t="s">
        <v>685</v>
      </c>
      <c r="E153" s="1764">
        <f>BS!D77</f>
        <v>0</v>
      </c>
      <c r="F153" s="1764"/>
      <c r="G153" s="1737"/>
      <c r="H153" s="1352"/>
      <c r="I153" s="1737">
        <f>E153-E154</f>
        <v>0</v>
      </c>
      <c r="J153" s="1765"/>
      <c r="K153" s="1738"/>
      <c r="L153" s="1230"/>
    </row>
    <row r="154" spans="1:12" ht="39.75" customHeight="1">
      <c r="A154" s="1789"/>
      <c r="B154" s="1816"/>
      <c r="C154" s="1289"/>
      <c r="D154" s="1793"/>
      <c r="E154" s="1764">
        <f>BS!E78</f>
        <v>0</v>
      </c>
      <c r="F154" s="1764"/>
      <c r="G154" s="1737"/>
      <c r="H154" s="1343"/>
      <c r="I154" s="1351"/>
      <c r="J154" s="1737">
        <f>BS!G77</f>
        <v>0</v>
      </c>
      <c r="K154" s="1765"/>
      <c r="L154" s="1739"/>
    </row>
    <row r="155" spans="1:12" ht="27.9" customHeight="1">
      <c r="A155" s="1789" t="s">
        <v>535</v>
      </c>
      <c r="B155" s="1790" t="s">
        <v>2902</v>
      </c>
      <c r="C155" s="1293"/>
      <c r="D155" s="1792" t="s">
        <v>687</v>
      </c>
      <c r="E155" s="1764">
        <f>BS!D78</f>
        <v>0</v>
      </c>
      <c r="F155" s="1764"/>
      <c r="G155" s="1737"/>
      <c r="H155" s="1352"/>
      <c r="I155" s="1737">
        <f>E155-E156</f>
        <v>0</v>
      </c>
      <c r="J155" s="1765"/>
      <c r="K155" s="1738"/>
      <c r="L155" s="1230"/>
    </row>
    <row r="156" spans="1:12" ht="27.9" customHeight="1">
      <c r="A156" s="1789"/>
      <c r="B156" s="1791"/>
      <c r="C156" s="1289"/>
      <c r="D156" s="1793"/>
      <c r="E156" s="1764">
        <f>BS!E78</f>
        <v>0</v>
      </c>
      <c r="F156" s="1764"/>
      <c r="G156" s="1737"/>
      <c r="H156" s="1343"/>
      <c r="I156" s="1351"/>
      <c r="J156" s="1737">
        <f>BS!G78</f>
        <v>0</v>
      </c>
      <c r="K156" s="1765"/>
      <c r="L156" s="1739"/>
    </row>
    <row r="157" spans="1:12" ht="27.9" customHeight="1">
      <c r="A157" s="1789" t="s">
        <v>538</v>
      </c>
      <c r="B157" s="1790" t="s">
        <v>2903</v>
      </c>
      <c r="C157" s="1293"/>
      <c r="D157" s="1792" t="s">
        <v>689</v>
      </c>
      <c r="E157" s="1764">
        <f>BS!D79</f>
        <v>0</v>
      </c>
      <c r="F157" s="1764"/>
      <c r="G157" s="1737"/>
      <c r="H157" s="1352"/>
      <c r="I157" s="1737">
        <f>E157-E158</f>
        <v>0</v>
      </c>
      <c r="J157" s="1765"/>
      <c r="K157" s="1738"/>
      <c r="L157" s="1230"/>
    </row>
    <row r="158" spans="1:12" ht="27.9" customHeight="1" thickBot="1">
      <c r="A158" s="1801"/>
      <c r="B158" s="1802"/>
      <c r="C158" s="1404"/>
      <c r="D158" s="1803"/>
      <c r="E158" s="1766">
        <f>BS!E79</f>
        <v>0</v>
      </c>
      <c r="F158" s="1766"/>
      <c r="G158" s="1731"/>
      <c r="H158" s="1397"/>
      <c r="I158" s="1399"/>
      <c r="J158" s="1731">
        <f>BS!G79</f>
        <v>0</v>
      </c>
      <c r="K158" s="1767"/>
      <c r="L158" s="1733"/>
    </row>
    <row r="159" spans="1:12" ht="11.25" customHeight="1">
      <c r="A159" s="1742" t="s">
        <v>1137</v>
      </c>
      <c r="B159" s="1751" t="s">
        <v>1181</v>
      </c>
      <c r="C159" s="1298"/>
      <c r="D159" s="1805" t="s">
        <v>1135</v>
      </c>
      <c r="E159" s="1751" t="s">
        <v>2</v>
      </c>
      <c r="F159" s="1807"/>
      <c r="G159" s="1807"/>
      <c r="H159" s="1807"/>
      <c r="I159" s="1807"/>
      <c r="J159" s="1808"/>
      <c r="K159" s="1809" t="s">
        <v>1180</v>
      </c>
      <c r="L159" s="1810"/>
    </row>
    <row r="160" spans="1:12" ht="11.25" customHeight="1">
      <c r="A160" s="1804"/>
      <c r="B160" s="1726"/>
      <c r="C160" s="1299"/>
      <c r="D160" s="1806"/>
      <c r="E160" s="1811">
        <v>1</v>
      </c>
      <c r="F160" s="1812" t="s">
        <v>1179</v>
      </c>
      <c r="G160" s="1726"/>
      <c r="H160" s="1248"/>
      <c r="I160" s="1813" t="s">
        <v>1178</v>
      </c>
      <c r="J160" s="1814"/>
      <c r="K160" s="1751"/>
      <c r="L160" s="1752"/>
    </row>
    <row r="161" spans="1:12" ht="12" customHeight="1">
      <c r="A161" s="1804"/>
      <c r="B161" s="1726"/>
      <c r="C161" s="1249"/>
      <c r="D161" s="1806"/>
      <c r="E161" s="1811"/>
      <c r="F161" s="1812" t="s">
        <v>1177</v>
      </c>
      <c r="G161" s="1726"/>
      <c r="H161" s="1248"/>
      <c r="I161" s="1813"/>
      <c r="J161" s="1814"/>
      <c r="K161" s="1726" t="s">
        <v>1176</v>
      </c>
      <c r="L161" s="1727"/>
    </row>
    <row r="162" spans="1:12" ht="27.9" customHeight="1">
      <c r="A162" s="1758" t="s">
        <v>787</v>
      </c>
      <c r="B162" s="1794" t="s">
        <v>2904</v>
      </c>
      <c r="C162" s="1300"/>
      <c r="D162" s="1796" t="s">
        <v>691</v>
      </c>
      <c r="E162" s="1770">
        <f>BS!D80</f>
        <v>66553</v>
      </c>
      <c r="F162" s="1770"/>
      <c r="G162" s="1771"/>
      <c r="H162" s="1265"/>
      <c r="I162" s="1771">
        <f>E162-E163</f>
        <v>66553</v>
      </c>
      <c r="J162" s="1772"/>
      <c r="K162" s="1773"/>
      <c r="L162" s="1460"/>
    </row>
    <row r="163" spans="1:12" ht="27.9" customHeight="1">
      <c r="A163" s="1758"/>
      <c r="B163" s="1795"/>
      <c r="C163" s="1282"/>
      <c r="D163" s="1797"/>
      <c r="E163" s="1799">
        <f>BS!E80</f>
        <v>0</v>
      </c>
      <c r="F163" s="1799"/>
      <c r="G163" s="1800"/>
      <c r="H163" s="1303"/>
      <c r="I163" s="1234"/>
      <c r="J163" s="1771">
        <f>BS!G80</f>
        <v>163471</v>
      </c>
      <c r="K163" s="1772"/>
      <c r="L163" s="1777"/>
    </row>
    <row r="164" spans="1:12" ht="27.9" customHeight="1">
      <c r="A164" s="1789" t="s">
        <v>790</v>
      </c>
      <c r="B164" s="1790" t="s">
        <v>2905</v>
      </c>
      <c r="C164" s="1293"/>
      <c r="D164" s="1792" t="s">
        <v>693</v>
      </c>
      <c r="E164" s="1764">
        <f>BS!D81</f>
        <v>15001</v>
      </c>
      <c r="F164" s="1764"/>
      <c r="G164" s="1737"/>
      <c r="H164" s="1247"/>
      <c r="I164" s="1737">
        <f>E164-E165</f>
        <v>15001</v>
      </c>
      <c r="J164" s="1798"/>
      <c r="K164" s="1785"/>
      <c r="L164" s="1461"/>
    </row>
    <row r="165" spans="1:12" s="1232" customFormat="1" ht="27.9" customHeight="1">
      <c r="A165" s="1789"/>
      <c r="B165" s="1791"/>
      <c r="C165" s="1289"/>
      <c r="D165" s="1793"/>
      <c r="E165" s="1764">
        <f>BS!E81</f>
        <v>0</v>
      </c>
      <c r="F165" s="1764"/>
      <c r="G165" s="1737"/>
      <c r="H165" s="1262"/>
      <c r="I165" s="1231"/>
      <c r="J165" s="1737">
        <f>BS!G81</f>
        <v>11781</v>
      </c>
      <c r="K165" s="1765"/>
      <c r="L165" s="1739"/>
    </row>
    <row r="166" spans="1:12" s="1232" customFormat="1" ht="27.9" customHeight="1">
      <c r="A166" s="1789" t="s">
        <v>532</v>
      </c>
      <c r="B166" s="1790" t="s">
        <v>2906</v>
      </c>
      <c r="C166" s="1293"/>
      <c r="D166" s="1792" t="s">
        <v>695</v>
      </c>
      <c r="E166" s="1764">
        <f>BS!D82</f>
        <v>51552</v>
      </c>
      <c r="F166" s="1764"/>
      <c r="G166" s="1737"/>
      <c r="H166" s="1247"/>
      <c r="I166" s="1737">
        <f>E166-E167</f>
        <v>51552</v>
      </c>
      <c r="J166" s="1765"/>
      <c r="K166" s="1738"/>
      <c r="L166" s="1461"/>
    </row>
    <row r="167" spans="1:12" ht="27.9" customHeight="1">
      <c r="A167" s="1789"/>
      <c r="B167" s="1791"/>
      <c r="C167" s="1289"/>
      <c r="D167" s="1793"/>
      <c r="E167" s="1764">
        <f>BS!E82</f>
        <v>0</v>
      </c>
      <c r="F167" s="1764"/>
      <c r="G167" s="1737"/>
      <c r="H167" s="1262"/>
      <c r="I167" s="1231"/>
      <c r="J167" s="1737">
        <f>BS!G82</f>
        <v>151690</v>
      </c>
      <c r="K167" s="1765"/>
      <c r="L167" s="1739"/>
    </row>
    <row r="168" spans="1:12" ht="27.9" customHeight="1">
      <c r="A168" s="1758" t="s">
        <v>663</v>
      </c>
      <c r="B168" s="1794" t="s">
        <v>2907</v>
      </c>
      <c r="C168" s="1300"/>
      <c r="D168" s="1796" t="s">
        <v>697</v>
      </c>
      <c r="E168" s="1770">
        <f>BS!D83</f>
        <v>23406</v>
      </c>
      <c r="F168" s="1770"/>
      <c r="G168" s="1771"/>
      <c r="H168" s="1265"/>
      <c r="I168" s="1771">
        <f>E168-E169</f>
        <v>23406</v>
      </c>
      <c r="J168" s="1772"/>
      <c r="K168" s="1773"/>
      <c r="L168" s="1460"/>
    </row>
    <row r="169" spans="1:12" s="1233" customFormat="1" ht="27.9" customHeight="1">
      <c r="A169" s="1758"/>
      <c r="B169" s="1795"/>
      <c r="C169" s="1282"/>
      <c r="D169" s="1797"/>
      <c r="E169" s="1770">
        <f>BS!E83</f>
        <v>0</v>
      </c>
      <c r="F169" s="1770"/>
      <c r="G169" s="1771"/>
      <c r="H169" s="1261"/>
      <c r="I169" s="1229"/>
      <c r="J169" s="1771">
        <f>BS!G83</f>
        <v>22592</v>
      </c>
      <c r="K169" s="1772"/>
      <c r="L169" s="1777"/>
    </row>
    <row r="170" spans="1:12" ht="27.9" customHeight="1">
      <c r="A170" s="1789" t="s">
        <v>666</v>
      </c>
      <c r="B170" s="1790" t="s">
        <v>2908</v>
      </c>
      <c r="C170" s="1293"/>
      <c r="D170" s="1792" t="s">
        <v>699</v>
      </c>
      <c r="E170" s="1764">
        <f>BS!D84</f>
        <v>0</v>
      </c>
      <c r="F170" s="1764"/>
      <c r="G170" s="1737"/>
      <c r="H170" s="1247"/>
      <c r="I170" s="1737">
        <f>E170-E171</f>
        <v>0</v>
      </c>
      <c r="J170" s="1765"/>
      <c r="K170" s="1738"/>
      <c r="L170" s="1230"/>
    </row>
    <row r="171" spans="1:12" s="1232" customFormat="1" ht="27.9" customHeight="1">
      <c r="A171" s="1789"/>
      <c r="B171" s="1791"/>
      <c r="C171" s="1289"/>
      <c r="D171" s="1793"/>
      <c r="E171" s="1764">
        <f>BS!E84</f>
        <v>0</v>
      </c>
      <c r="F171" s="1764"/>
      <c r="G171" s="1737"/>
      <c r="H171" s="1262"/>
      <c r="I171" s="1231"/>
      <c r="J171" s="1737">
        <f>BS!G84</f>
        <v>0</v>
      </c>
      <c r="K171" s="1765"/>
      <c r="L171" s="1739"/>
    </row>
    <row r="172" spans="1:12" s="1232" customFormat="1" ht="27.9" customHeight="1">
      <c r="A172" s="1789" t="s">
        <v>532</v>
      </c>
      <c r="B172" s="1790" t="s">
        <v>2909</v>
      </c>
      <c r="C172" s="1293"/>
      <c r="D172" s="1792" t="s">
        <v>701</v>
      </c>
      <c r="E172" s="1764">
        <f>BS!D85</f>
        <v>23406</v>
      </c>
      <c r="F172" s="1764"/>
      <c r="G172" s="1737"/>
      <c r="H172" s="1247"/>
      <c r="I172" s="1737">
        <f>E172-E173</f>
        <v>23406</v>
      </c>
      <c r="J172" s="1765"/>
      <c r="K172" s="1738"/>
      <c r="L172" s="1230"/>
    </row>
    <row r="173" spans="1:12" ht="27.9" customHeight="1">
      <c r="A173" s="1789"/>
      <c r="B173" s="1791"/>
      <c r="C173" s="1289"/>
      <c r="D173" s="1793"/>
      <c r="E173" s="1764">
        <f>BS!E85</f>
        <v>0</v>
      </c>
      <c r="F173" s="1764"/>
      <c r="G173" s="1737"/>
      <c r="H173" s="1262"/>
      <c r="I173" s="1231"/>
      <c r="J173" s="1737">
        <f>BS!G85</f>
        <v>22592</v>
      </c>
      <c r="K173" s="1765"/>
      <c r="L173" s="1739"/>
    </row>
    <row r="174" spans="1:12" ht="27.9" customHeight="1">
      <c r="A174" s="1789" t="s">
        <v>535</v>
      </c>
      <c r="B174" s="1790" t="s">
        <v>2910</v>
      </c>
      <c r="C174" s="1293"/>
      <c r="D174" s="1792" t="s">
        <v>703</v>
      </c>
      <c r="E174" s="1764">
        <f>BS!D86</f>
        <v>0</v>
      </c>
      <c r="F174" s="1764"/>
      <c r="G174" s="1737"/>
      <c r="H174" s="1247"/>
      <c r="I174" s="1737">
        <f>E174-E175</f>
        <v>0</v>
      </c>
      <c r="J174" s="1765"/>
      <c r="K174" s="1738"/>
      <c r="L174" s="1230"/>
    </row>
    <row r="175" spans="1:12" s="1233" customFormat="1" ht="27.9" customHeight="1">
      <c r="A175" s="1789"/>
      <c r="B175" s="1791"/>
      <c r="C175" s="1289"/>
      <c r="D175" s="1793"/>
      <c r="E175" s="1764">
        <f>BS!E86</f>
        <v>0</v>
      </c>
      <c r="F175" s="1764"/>
      <c r="G175" s="1737"/>
      <c r="H175" s="1262"/>
      <c r="I175" s="1231"/>
      <c r="J175" s="1737">
        <f>BS!G86</f>
        <v>0</v>
      </c>
      <c r="K175" s="1765"/>
      <c r="L175" s="1739"/>
    </row>
    <row r="176" spans="1:12" ht="27.9" customHeight="1">
      <c r="A176" s="1789" t="s">
        <v>538</v>
      </c>
      <c r="B176" s="1790" t="s">
        <v>2911</v>
      </c>
      <c r="C176" s="1293"/>
      <c r="D176" s="1792" t="s">
        <v>705</v>
      </c>
      <c r="E176" s="1764">
        <f>BS!D87</f>
        <v>0</v>
      </c>
      <c r="F176" s="1764"/>
      <c r="G176" s="1737"/>
      <c r="H176" s="1247"/>
      <c r="I176" s="1737">
        <f>E176-E177</f>
        <v>0</v>
      </c>
      <c r="J176" s="1765"/>
      <c r="K176" s="1738"/>
      <c r="L176" s="1230"/>
    </row>
    <row r="177" spans="1:12" s="1232" customFormat="1" ht="27.9" customHeight="1">
      <c r="A177" s="1789"/>
      <c r="B177" s="1791"/>
      <c r="C177" s="1289"/>
      <c r="D177" s="1793"/>
      <c r="E177" s="1764">
        <f>BS!E87</f>
        <v>0</v>
      </c>
      <c r="F177" s="1764"/>
      <c r="G177" s="1737"/>
      <c r="H177" s="1262"/>
      <c r="I177" s="1231"/>
      <c r="J177" s="1737">
        <f>BS!G87</f>
        <v>0</v>
      </c>
      <c r="K177" s="1765"/>
      <c r="L177" s="1739"/>
    </row>
    <row r="178" spans="1:12" s="1232" customFormat="1" ht="2.25" customHeight="1" thickBot="1">
      <c r="A178" s="1405"/>
      <c r="B178" s="1236"/>
      <c r="C178" s="1236"/>
      <c r="D178" s="1237"/>
      <c r="E178" s="1238"/>
      <c r="F178" s="1268"/>
      <c r="G178" s="1238"/>
      <c r="H178" s="1268"/>
      <c r="I178" s="1238"/>
      <c r="J178" s="1238"/>
      <c r="K178" s="1238"/>
      <c r="L178" s="1268"/>
    </row>
    <row r="179" spans="1:12" s="1233" customFormat="1" ht="30" customHeight="1">
      <c r="A179" s="1406" t="s">
        <v>1137</v>
      </c>
      <c r="B179" s="1722" t="s">
        <v>1136</v>
      </c>
      <c r="C179" s="1723"/>
      <c r="D179" s="1723"/>
      <c r="E179" s="1723"/>
      <c r="F179" s="1724"/>
      <c r="G179" s="1407" t="s">
        <v>1135</v>
      </c>
      <c r="H179" s="1408"/>
      <c r="I179" s="1722" t="s">
        <v>1134</v>
      </c>
      <c r="J179" s="1724"/>
      <c r="K179" s="1722" t="s">
        <v>1133</v>
      </c>
      <c r="L179" s="1725"/>
    </row>
    <row r="180" spans="1:12" s="1233" customFormat="1" ht="27.75" customHeight="1">
      <c r="A180" s="1240"/>
      <c r="B180" s="1787" t="s">
        <v>2912</v>
      </c>
      <c r="C180" s="1787"/>
      <c r="D180" s="1788"/>
      <c r="E180" s="1788"/>
      <c r="F180" s="1788"/>
      <c r="G180" s="1252" t="s">
        <v>707</v>
      </c>
      <c r="H180" s="1306"/>
      <c r="I180" s="1771">
        <f>BS!D94</f>
        <v>7328083</v>
      </c>
      <c r="J180" s="1773"/>
      <c r="K180" s="1771">
        <f>BS!E94</f>
        <v>7113787</v>
      </c>
      <c r="L180" s="1777"/>
    </row>
    <row r="181" spans="1:12" s="1233" customFormat="1" ht="27.75" customHeight="1">
      <c r="A181" s="1240" t="s">
        <v>523</v>
      </c>
      <c r="B181" s="1774" t="s">
        <v>2913</v>
      </c>
      <c r="C181" s="1775"/>
      <c r="D181" s="1775"/>
      <c r="E181" s="1775"/>
      <c r="F181" s="1776"/>
      <c r="G181" s="1253" t="s">
        <v>709</v>
      </c>
      <c r="H181" s="1295"/>
      <c r="I181" s="1771">
        <f>BS!D95</f>
        <v>1851956</v>
      </c>
      <c r="J181" s="1773"/>
      <c r="K181" s="1771">
        <f>BS!E95</f>
        <v>2675607</v>
      </c>
      <c r="L181" s="1777"/>
    </row>
    <row r="182" spans="1:12" ht="27.75" customHeight="1">
      <c r="A182" s="1240" t="s">
        <v>526</v>
      </c>
      <c r="B182" s="1774" t="s">
        <v>2914</v>
      </c>
      <c r="C182" s="1775"/>
      <c r="D182" s="1775"/>
      <c r="E182" s="1775"/>
      <c r="F182" s="1776"/>
      <c r="G182" s="1253" t="s">
        <v>711</v>
      </c>
      <c r="H182" s="1295"/>
      <c r="I182" s="1771">
        <f>BS!D96</f>
        <v>14000</v>
      </c>
      <c r="J182" s="1773"/>
      <c r="K182" s="1771">
        <f>BS!E96</f>
        <v>14000</v>
      </c>
      <c r="L182" s="1777"/>
    </row>
    <row r="183" spans="1:12" s="1232" customFormat="1" ht="27.75" customHeight="1">
      <c r="A183" s="1242" t="s">
        <v>529</v>
      </c>
      <c r="B183" s="1734" t="s">
        <v>1163</v>
      </c>
      <c r="C183" s="1735"/>
      <c r="D183" s="1735"/>
      <c r="E183" s="1735"/>
      <c r="F183" s="1736"/>
      <c r="G183" s="1254" t="s">
        <v>713</v>
      </c>
      <c r="H183" s="1296"/>
      <c r="I183" s="1737">
        <f>BS!D97</f>
        <v>14000</v>
      </c>
      <c r="J183" s="1738"/>
      <c r="K183" s="1737">
        <f>BS!E97</f>
        <v>14000</v>
      </c>
      <c r="L183" s="1739"/>
    </row>
    <row r="184" spans="1:12" s="1232" customFormat="1" ht="27.75" customHeight="1">
      <c r="A184" s="1240" t="s">
        <v>532</v>
      </c>
      <c r="B184" s="1734" t="s">
        <v>1161</v>
      </c>
      <c r="C184" s="1735"/>
      <c r="D184" s="1735"/>
      <c r="E184" s="1735"/>
      <c r="F184" s="1736"/>
      <c r="G184" s="1254" t="s">
        <v>715</v>
      </c>
      <c r="H184" s="1296"/>
      <c r="I184" s="1737">
        <f>BS!D98</f>
        <v>0</v>
      </c>
      <c r="J184" s="1738"/>
      <c r="K184" s="1737">
        <f>BS!E98</f>
        <v>0</v>
      </c>
      <c r="L184" s="1739"/>
    </row>
    <row r="185" spans="1:12" s="1232" customFormat="1" ht="27.75" customHeight="1">
      <c r="A185" s="1240" t="s">
        <v>535</v>
      </c>
      <c r="B185" s="1734" t="s">
        <v>1160</v>
      </c>
      <c r="C185" s="1735"/>
      <c r="D185" s="1735"/>
      <c r="E185" s="1735"/>
      <c r="F185" s="1736"/>
      <c r="G185" s="1254" t="s">
        <v>718</v>
      </c>
      <c r="H185" s="1296"/>
      <c r="I185" s="1737">
        <f>BS!D99</f>
        <v>0</v>
      </c>
      <c r="J185" s="1738"/>
      <c r="K185" s="1737">
        <f>BS!E99</f>
        <v>0</v>
      </c>
      <c r="L185" s="1739"/>
    </row>
    <row r="186" spans="1:12" ht="27.75" customHeight="1">
      <c r="A186" s="1240" t="s">
        <v>550</v>
      </c>
      <c r="B186" s="1774" t="s">
        <v>1158</v>
      </c>
      <c r="C186" s="1775"/>
      <c r="D186" s="1775"/>
      <c r="E186" s="1775"/>
      <c r="F186" s="1776"/>
      <c r="G186" s="1253" t="s">
        <v>721</v>
      </c>
      <c r="H186" s="1295"/>
      <c r="I186" s="1771">
        <f>BS!D100</f>
        <v>0</v>
      </c>
      <c r="J186" s="1773"/>
      <c r="K186" s="1771">
        <f>BS!E100</f>
        <v>0</v>
      </c>
      <c r="L186" s="1777"/>
    </row>
    <row r="187" spans="1:12" ht="27.75" customHeight="1">
      <c r="A187" s="1240" t="s">
        <v>574</v>
      </c>
      <c r="B187" s="1774" t="s">
        <v>1157</v>
      </c>
      <c r="C187" s="1775"/>
      <c r="D187" s="1775"/>
      <c r="E187" s="1775"/>
      <c r="F187" s="1776"/>
      <c r="G187" s="1253" t="s">
        <v>723</v>
      </c>
      <c r="H187" s="1295"/>
      <c r="I187" s="1771">
        <f>BS!D101</f>
        <v>0</v>
      </c>
      <c r="J187" s="1773"/>
      <c r="K187" s="1771">
        <f>BS!E101</f>
        <v>0</v>
      </c>
      <c r="L187" s="1777"/>
    </row>
    <row r="188" spans="1:12" ht="27.75" customHeight="1">
      <c r="A188" s="1240" t="s">
        <v>716</v>
      </c>
      <c r="B188" s="1774" t="s">
        <v>2915</v>
      </c>
      <c r="C188" s="1775"/>
      <c r="D188" s="1775"/>
      <c r="E188" s="1775"/>
      <c r="F188" s="1776"/>
      <c r="G188" s="1253" t="s">
        <v>726</v>
      </c>
      <c r="H188" s="1295"/>
      <c r="I188" s="1771">
        <f>BS!D102</f>
        <v>1925</v>
      </c>
      <c r="J188" s="1773"/>
      <c r="K188" s="1771">
        <f>BS!E102</f>
        <v>1925</v>
      </c>
      <c r="L188" s="1777"/>
    </row>
    <row r="189" spans="1:12" ht="27.75" customHeight="1">
      <c r="A189" s="1242" t="s">
        <v>719</v>
      </c>
      <c r="B189" s="1734" t="s">
        <v>2916</v>
      </c>
      <c r="C189" s="1735"/>
      <c r="D189" s="1735"/>
      <c r="E189" s="1735"/>
      <c r="F189" s="1736"/>
      <c r="G189" s="1254" t="s">
        <v>728</v>
      </c>
      <c r="H189" s="1296"/>
      <c r="I189" s="1737">
        <f>BS!D103</f>
        <v>1925</v>
      </c>
      <c r="J189" s="1738"/>
      <c r="K189" s="1737">
        <f>BS!E103</f>
        <v>1925</v>
      </c>
      <c r="L189" s="1739"/>
    </row>
    <row r="190" spans="1:12" s="1232" customFormat="1" ht="27.75" customHeight="1" thickBot="1">
      <c r="A190" s="1409" t="s">
        <v>532</v>
      </c>
      <c r="B190" s="1728" t="s">
        <v>2917</v>
      </c>
      <c r="C190" s="1729"/>
      <c r="D190" s="1729"/>
      <c r="E190" s="1729"/>
      <c r="F190" s="1730"/>
      <c r="G190" s="1410" t="s">
        <v>730</v>
      </c>
      <c r="H190" s="1411"/>
      <c r="I190" s="1731">
        <f>BS!D104</f>
        <v>0</v>
      </c>
      <c r="J190" s="1732"/>
      <c r="K190" s="1731">
        <f>BS!E104</f>
        <v>0</v>
      </c>
      <c r="L190" s="1733"/>
    </row>
    <row r="191" spans="1:12" s="1232" customFormat="1" ht="27.75" customHeight="1">
      <c r="A191" s="1406" t="s">
        <v>1137</v>
      </c>
      <c r="B191" s="1722" t="s">
        <v>1136</v>
      </c>
      <c r="C191" s="1723"/>
      <c r="D191" s="1723"/>
      <c r="E191" s="1723"/>
      <c r="F191" s="1724"/>
      <c r="G191" s="1407" t="s">
        <v>1135</v>
      </c>
      <c r="H191" s="1408"/>
      <c r="I191" s="1722" t="s">
        <v>1134</v>
      </c>
      <c r="J191" s="1724"/>
      <c r="K191" s="1722" t="s">
        <v>1133</v>
      </c>
      <c r="L191" s="1725"/>
    </row>
    <row r="192" spans="1:12" ht="27.75" customHeight="1">
      <c r="A192" s="1240" t="s">
        <v>724</v>
      </c>
      <c r="B192" s="1774" t="s">
        <v>2918</v>
      </c>
      <c r="C192" s="1775"/>
      <c r="D192" s="1775"/>
      <c r="E192" s="1775"/>
      <c r="F192" s="1776"/>
      <c r="G192" s="1253" t="s">
        <v>732</v>
      </c>
      <c r="H192" s="1295"/>
      <c r="I192" s="1771">
        <f>BS!D105</f>
        <v>0</v>
      </c>
      <c r="J192" s="1773"/>
      <c r="K192" s="1771">
        <f>BS!E105</f>
        <v>0</v>
      </c>
      <c r="L192" s="1777"/>
    </row>
    <row r="193" spans="1:12" ht="27.75" customHeight="1">
      <c r="A193" s="1242" t="s">
        <v>2734</v>
      </c>
      <c r="B193" s="1734" t="s">
        <v>2919</v>
      </c>
      <c r="C193" s="1735"/>
      <c r="D193" s="1735"/>
      <c r="E193" s="1735"/>
      <c r="F193" s="1736"/>
      <c r="G193" s="1254" t="s">
        <v>734</v>
      </c>
      <c r="H193" s="1296"/>
      <c r="I193" s="1737">
        <f>BS!D106</f>
        <v>0</v>
      </c>
      <c r="J193" s="1738"/>
      <c r="K193" s="1737">
        <f>BS!E106</f>
        <v>0</v>
      </c>
      <c r="L193" s="1739"/>
    </row>
    <row r="194" spans="1:12" ht="27.75" customHeight="1">
      <c r="A194" s="1240" t="s">
        <v>532</v>
      </c>
      <c r="B194" s="1734" t="s">
        <v>2920</v>
      </c>
      <c r="C194" s="1735"/>
      <c r="D194" s="1735"/>
      <c r="E194" s="1735"/>
      <c r="F194" s="1736"/>
      <c r="G194" s="1254" t="s">
        <v>736</v>
      </c>
      <c r="H194" s="1296"/>
      <c r="I194" s="1737">
        <f>BS!D107</f>
        <v>0</v>
      </c>
      <c r="J194" s="1738"/>
      <c r="K194" s="1737">
        <f>BS!E107</f>
        <v>0</v>
      </c>
      <c r="L194" s="1739"/>
    </row>
    <row r="195" spans="1:12" ht="27.75" customHeight="1">
      <c r="A195" s="1240" t="s">
        <v>2737</v>
      </c>
      <c r="B195" s="1774" t="s">
        <v>2921</v>
      </c>
      <c r="C195" s="1775"/>
      <c r="D195" s="1775"/>
      <c r="E195" s="1775"/>
      <c r="F195" s="1776"/>
      <c r="G195" s="1253" t="s">
        <v>738</v>
      </c>
      <c r="H195" s="1295"/>
      <c r="I195" s="1771">
        <f>BS!D108</f>
        <v>0</v>
      </c>
      <c r="J195" s="1773"/>
      <c r="K195" s="1771">
        <f>BS!E108</f>
        <v>0</v>
      </c>
      <c r="L195" s="1777"/>
    </row>
    <row r="196" spans="1:12" ht="27.75" customHeight="1">
      <c r="A196" s="1242" t="s">
        <v>2739</v>
      </c>
      <c r="B196" s="1734" t="s">
        <v>2922</v>
      </c>
      <c r="C196" s="1735"/>
      <c r="D196" s="1735"/>
      <c r="E196" s="1735"/>
      <c r="F196" s="1736"/>
      <c r="G196" s="1254" t="s">
        <v>740</v>
      </c>
      <c r="H196" s="1296"/>
      <c r="I196" s="1737">
        <f>BS!D109</f>
        <v>0</v>
      </c>
      <c r="J196" s="1738"/>
      <c r="K196" s="1737">
        <f>BS!E109</f>
        <v>0</v>
      </c>
      <c r="L196" s="1739"/>
    </row>
    <row r="197" spans="1:12" ht="27.75" customHeight="1">
      <c r="A197" s="1242" t="s">
        <v>532</v>
      </c>
      <c r="B197" s="1734" t="s">
        <v>1154</v>
      </c>
      <c r="C197" s="1735"/>
      <c r="D197" s="1735"/>
      <c r="E197" s="1735"/>
      <c r="F197" s="1736"/>
      <c r="G197" s="1254" t="s">
        <v>742</v>
      </c>
      <c r="H197" s="1296"/>
      <c r="I197" s="1737">
        <f>BS!D110</f>
        <v>0</v>
      </c>
      <c r="J197" s="1738"/>
      <c r="K197" s="1737">
        <f>BS!E110</f>
        <v>0</v>
      </c>
      <c r="L197" s="1739"/>
    </row>
    <row r="198" spans="1:12" s="1232" customFormat="1" ht="27.75" customHeight="1">
      <c r="A198" s="1242" t="s">
        <v>535</v>
      </c>
      <c r="B198" s="1734" t="s">
        <v>2923</v>
      </c>
      <c r="C198" s="1735"/>
      <c r="D198" s="1735"/>
      <c r="E198" s="1735"/>
      <c r="F198" s="1736"/>
      <c r="G198" s="1254" t="s">
        <v>743</v>
      </c>
      <c r="H198" s="1296"/>
      <c r="I198" s="1737">
        <f>BS!D111</f>
        <v>0</v>
      </c>
      <c r="J198" s="1738"/>
      <c r="K198" s="1737">
        <f>BS!E111</f>
        <v>0</v>
      </c>
      <c r="L198" s="1739"/>
    </row>
    <row r="199" spans="1:12" ht="27.75" customHeight="1">
      <c r="A199" s="1240" t="s">
        <v>2741</v>
      </c>
      <c r="B199" s="1774" t="s">
        <v>2924</v>
      </c>
      <c r="C199" s="1775"/>
      <c r="D199" s="1775"/>
      <c r="E199" s="1775"/>
      <c r="F199" s="1776"/>
      <c r="G199" s="1253" t="s">
        <v>745</v>
      </c>
      <c r="H199" s="1295"/>
      <c r="I199" s="1771">
        <f>BS!D112</f>
        <v>3530858</v>
      </c>
      <c r="J199" s="1773"/>
      <c r="K199" s="1771">
        <f>BS!E112</f>
        <v>3221101</v>
      </c>
      <c r="L199" s="1777"/>
    </row>
    <row r="200" spans="1:12" ht="27.75" customHeight="1">
      <c r="A200" s="1242" t="s">
        <v>2743</v>
      </c>
      <c r="B200" s="1734" t="s">
        <v>2925</v>
      </c>
      <c r="C200" s="1735"/>
      <c r="D200" s="1735"/>
      <c r="E200" s="1735"/>
      <c r="F200" s="1736"/>
      <c r="G200" s="1254" t="s">
        <v>747</v>
      </c>
      <c r="H200" s="1296"/>
      <c r="I200" s="1737">
        <f>BS!D113</f>
        <v>3530858</v>
      </c>
      <c r="J200" s="1738"/>
      <c r="K200" s="1737">
        <f>BS!E113</f>
        <v>3221101</v>
      </c>
      <c r="L200" s="1739"/>
    </row>
    <row r="201" spans="1:12" ht="27.75" customHeight="1">
      <c r="A201" s="1242" t="s">
        <v>532</v>
      </c>
      <c r="B201" s="1734" t="s">
        <v>1146</v>
      </c>
      <c r="C201" s="1735"/>
      <c r="D201" s="1735"/>
      <c r="E201" s="1735"/>
      <c r="F201" s="1736"/>
      <c r="G201" s="1254" t="s">
        <v>749</v>
      </c>
      <c r="H201" s="1296"/>
      <c r="I201" s="1737">
        <f>BS!D114</f>
        <v>0</v>
      </c>
      <c r="J201" s="1738"/>
      <c r="K201" s="1737">
        <f>BS!E114</f>
        <v>0</v>
      </c>
      <c r="L201" s="1739"/>
    </row>
    <row r="202" spans="1:12" s="1232" customFormat="1" ht="31.5" customHeight="1">
      <c r="A202" s="1240" t="s">
        <v>2744</v>
      </c>
      <c r="B202" s="1774" t="s">
        <v>3082</v>
      </c>
      <c r="C202" s="1775"/>
      <c r="D202" s="1775"/>
      <c r="E202" s="1775"/>
      <c r="F202" s="1776"/>
      <c r="G202" s="1253" t="s">
        <v>751</v>
      </c>
      <c r="H202" s="1295"/>
      <c r="I202" s="1771">
        <f>BS!D115</f>
        <v>-1694827</v>
      </c>
      <c r="J202" s="1773"/>
      <c r="K202" s="1771">
        <f>BS!E115</f>
        <v>-561419</v>
      </c>
      <c r="L202" s="1777"/>
    </row>
    <row r="203" spans="1:12" ht="27.75" customHeight="1">
      <c r="A203" s="1240" t="s">
        <v>594</v>
      </c>
      <c r="B203" s="1774" t="s">
        <v>2926</v>
      </c>
      <c r="C203" s="1775"/>
      <c r="D203" s="1775"/>
      <c r="E203" s="1775"/>
      <c r="F203" s="1776"/>
      <c r="G203" s="1253" t="s">
        <v>753</v>
      </c>
      <c r="H203" s="1295"/>
      <c r="I203" s="1771">
        <f>BS!D116</f>
        <v>5475327</v>
      </c>
      <c r="J203" s="1773"/>
      <c r="K203" s="1771">
        <f>BS!E116</f>
        <v>4438180</v>
      </c>
      <c r="L203" s="1777"/>
    </row>
    <row r="204" spans="1:12" ht="27.75" customHeight="1">
      <c r="A204" s="1240" t="s">
        <v>597</v>
      </c>
      <c r="B204" s="1774" t="s">
        <v>2927</v>
      </c>
      <c r="C204" s="1775"/>
      <c r="D204" s="1775"/>
      <c r="E204" s="1775"/>
      <c r="F204" s="1776"/>
      <c r="G204" s="1253" t="s">
        <v>755</v>
      </c>
      <c r="H204" s="1295"/>
      <c r="I204" s="1771">
        <f>BS!D117</f>
        <v>645841</v>
      </c>
      <c r="J204" s="1773"/>
      <c r="K204" s="1771">
        <f>BS!E117</f>
        <v>10287</v>
      </c>
      <c r="L204" s="1777"/>
    </row>
    <row r="205" spans="1:12" s="1232" customFormat="1" ht="27.75" customHeight="1">
      <c r="A205" s="1240" t="s">
        <v>600</v>
      </c>
      <c r="B205" s="1774" t="s">
        <v>2928</v>
      </c>
      <c r="C205" s="1775"/>
      <c r="D205" s="1775"/>
      <c r="E205" s="1775"/>
      <c r="F205" s="1776"/>
      <c r="G205" s="1253" t="s">
        <v>757</v>
      </c>
      <c r="H205" s="1296"/>
      <c r="I205" s="1737">
        <f>BS!D118</f>
        <v>0</v>
      </c>
      <c r="J205" s="1738"/>
      <c r="K205" s="1737">
        <f>BS!E118</f>
        <v>0</v>
      </c>
      <c r="L205" s="1739"/>
    </row>
    <row r="206" spans="1:12" s="1232" customFormat="1" ht="27.75" customHeight="1">
      <c r="A206" s="1242" t="s">
        <v>2710</v>
      </c>
      <c r="B206" s="1734" t="s">
        <v>2929</v>
      </c>
      <c r="C206" s="1735"/>
      <c r="D206" s="1735"/>
      <c r="E206" s="1735"/>
      <c r="F206" s="1736"/>
      <c r="G206" s="1254" t="s">
        <v>760</v>
      </c>
      <c r="H206" s="1296"/>
      <c r="I206" s="1737">
        <f>BS!D119</f>
        <v>0</v>
      </c>
      <c r="J206" s="1738"/>
      <c r="K206" s="1737">
        <f>BS!E119</f>
        <v>0</v>
      </c>
      <c r="L206" s="1739"/>
    </row>
    <row r="207" spans="1:12" s="1232" customFormat="1" ht="31.5" customHeight="1">
      <c r="A207" s="1242" t="s">
        <v>2711</v>
      </c>
      <c r="B207" s="1734" t="s">
        <v>2930</v>
      </c>
      <c r="C207" s="1735"/>
      <c r="D207" s="1735"/>
      <c r="E207" s="1735"/>
      <c r="F207" s="1736"/>
      <c r="G207" s="1254" t="s">
        <v>763</v>
      </c>
      <c r="H207" s="1296"/>
      <c r="I207" s="1737">
        <f>BS!D120</f>
        <v>0</v>
      </c>
      <c r="J207" s="1738"/>
      <c r="K207" s="1737">
        <f>BS!E120</f>
        <v>0</v>
      </c>
      <c r="L207" s="1739"/>
    </row>
    <row r="208" spans="1:12" ht="27.75" customHeight="1">
      <c r="A208" s="1242" t="s">
        <v>2712</v>
      </c>
      <c r="B208" s="1734" t="s">
        <v>2931</v>
      </c>
      <c r="C208" s="1735"/>
      <c r="D208" s="1735"/>
      <c r="E208" s="1735"/>
      <c r="F208" s="1736"/>
      <c r="G208" s="1254" t="s">
        <v>765</v>
      </c>
      <c r="H208" s="1296"/>
      <c r="I208" s="1737">
        <f>BS!D121</f>
        <v>0</v>
      </c>
      <c r="J208" s="1738"/>
      <c r="K208" s="1737">
        <f>BS!E121</f>
        <v>0</v>
      </c>
      <c r="L208" s="1739"/>
    </row>
    <row r="209" spans="1:12" ht="25.5" customHeight="1">
      <c r="A209" s="1242" t="s">
        <v>532</v>
      </c>
      <c r="B209" s="1734" t="s">
        <v>2893</v>
      </c>
      <c r="C209" s="1735"/>
      <c r="D209" s="1735"/>
      <c r="E209" s="1735"/>
      <c r="F209" s="1736"/>
      <c r="G209" s="1253" t="s">
        <v>767</v>
      </c>
      <c r="H209" s="1295"/>
      <c r="I209" s="1737">
        <f>BS!D122</f>
        <v>0</v>
      </c>
      <c r="J209" s="1738"/>
      <c r="K209" s="1737">
        <f>BS!E122</f>
        <v>0</v>
      </c>
      <c r="L209" s="1739"/>
    </row>
    <row r="210" spans="1:12" ht="27.75" customHeight="1">
      <c r="A210" s="1288" t="s">
        <v>535</v>
      </c>
      <c r="B210" s="1782" t="s">
        <v>2932</v>
      </c>
      <c r="C210" s="1782"/>
      <c r="D210" s="1783"/>
      <c r="E210" s="1783"/>
      <c r="F210" s="1783"/>
      <c r="G210" s="1307" t="s">
        <v>768</v>
      </c>
      <c r="H210" s="1304"/>
      <c r="I210" s="1784">
        <f>BS!D123</f>
        <v>600000</v>
      </c>
      <c r="J210" s="1785"/>
      <c r="K210" s="1784">
        <f>BS!E123</f>
        <v>0</v>
      </c>
      <c r="L210" s="1786"/>
    </row>
    <row r="211" spans="1:12" ht="32.25" customHeight="1">
      <c r="A211" s="1244" t="s">
        <v>538</v>
      </c>
      <c r="B211" s="1734" t="s">
        <v>2933</v>
      </c>
      <c r="C211" s="1735"/>
      <c r="D211" s="1735"/>
      <c r="E211" s="1735"/>
      <c r="F211" s="1736"/>
      <c r="G211" s="1254" t="s">
        <v>770</v>
      </c>
      <c r="H211" s="1296"/>
      <c r="I211" s="1737">
        <f>BS!D124</f>
        <v>0</v>
      </c>
      <c r="J211" s="1738"/>
      <c r="K211" s="1737">
        <f>BS!E124</f>
        <v>0</v>
      </c>
      <c r="L211" s="1739"/>
    </row>
    <row r="212" spans="1:12" s="1232" customFormat="1" ht="27.75" customHeight="1">
      <c r="A212" s="1244" t="s">
        <v>541</v>
      </c>
      <c r="B212" s="1734" t="s">
        <v>2934</v>
      </c>
      <c r="C212" s="1735"/>
      <c r="D212" s="1735"/>
      <c r="E212" s="1735"/>
      <c r="F212" s="1736"/>
      <c r="G212" s="1254" t="s">
        <v>772</v>
      </c>
      <c r="H212" s="1296"/>
      <c r="I212" s="1737">
        <f>BS!D125</f>
        <v>0</v>
      </c>
      <c r="J212" s="1738"/>
      <c r="K212" s="1737">
        <f>BS!E125</f>
        <v>0</v>
      </c>
      <c r="L212" s="1739"/>
    </row>
    <row r="213" spans="1:12" ht="27.75" customHeight="1">
      <c r="A213" s="1244" t="s">
        <v>544</v>
      </c>
      <c r="B213" s="1734" t="s">
        <v>1128</v>
      </c>
      <c r="C213" s="1735"/>
      <c r="D213" s="1735"/>
      <c r="E213" s="1735"/>
      <c r="F213" s="1736"/>
      <c r="G213" s="1254" t="s">
        <v>774</v>
      </c>
      <c r="H213" s="1296"/>
      <c r="I213" s="1737">
        <f>BS!D126</f>
        <v>0</v>
      </c>
      <c r="J213" s="1738"/>
      <c r="K213" s="1737">
        <f>BS!E126</f>
        <v>0</v>
      </c>
      <c r="L213" s="1739"/>
    </row>
    <row r="214" spans="1:12" ht="27.75" customHeight="1">
      <c r="A214" s="1244" t="s">
        <v>547</v>
      </c>
      <c r="B214" s="1734" t="s">
        <v>1127</v>
      </c>
      <c r="C214" s="1735"/>
      <c r="D214" s="1735"/>
      <c r="E214" s="1735"/>
      <c r="F214" s="1736"/>
      <c r="G214" s="1254" t="s">
        <v>776</v>
      </c>
      <c r="H214" s="1296"/>
      <c r="I214" s="1737">
        <f>BS!D127</f>
        <v>0</v>
      </c>
      <c r="J214" s="1738"/>
      <c r="K214" s="1737">
        <f>BS!E127</f>
        <v>0</v>
      </c>
      <c r="L214" s="1739"/>
    </row>
    <row r="215" spans="1:12" ht="27.75" customHeight="1">
      <c r="A215" s="1244" t="s">
        <v>568</v>
      </c>
      <c r="B215" s="1734" t="s">
        <v>2935</v>
      </c>
      <c r="C215" s="1735"/>
      <c r="D215" s="1735"/>
      <c r="E215" s="1735"/>
      <c r="F215" s="1736"/>
      <c r="G215" s="1254" t="s">
        <v>778</v>
      </c>
      <c r="H215" s="1296"/>
      <c r="I215" s="1737">
        <f>BS!D128</f>
        <v>0</v>
      </c>
      <c r="J215" s="1738"/>
      <c r="K215" s="1737">
        <f>BS!E128</f>
        <v>0</v>
      </c>
      <c r="L215" s="1739"/>
    </row>
    <row r="216" spans="1:12" ht="27.75" customHeight="1">
      <c r="A216" s="1244" t="s">
        <v>571</v>
      </c>
      <c r="B216" s="1734" t="s">
        <v>1125</v>
      </c>
      <c r="C216" s="1735"/>
      <c r="D216" s="1735"/>
      <c r="E216" s="1735"/>
      <c r="F216" s="1736"/>
      <c r="G216" s="1254" t="s">
        <v>780</v>
      </c>
      <c r="H216" s="1296"/>
      <c r="I216" s="1737">
        <f>BS!D129</f>
        <v>11808</v>
      </c>
      <c r="J216" s="1738"/>
      <c r="K216" s="1737">
        <f>BS!E129</f>
        <v>10287</v>
      </c>
      <c r="L216" s="1739"/>
    </row>
    <row r="217" spans="1:12" ht="27.75" customHeight="1">
      <c r="A217" s="1244" t="s">
        <v>758</v>
      </c>
      <c r="B217" s="1734" t="s">
        <v>2936</v>
      </c>
      <c r="C217" s="1735"/>
      <c r="D217" s="1735"/>
      <c r="E217" s="1735"/>
      <c r="F217" s="1736"/>
      <c r="G217" s="1254" t="s">
        <v>782</v>
      </c>
      <c r="H217" s="1296"/>
      <c r="I217" s="1737">
        <f>BS!D130</f>
        <v>34033</v>
      </c>
      <c r="J217" s="1738"/>
      <c r="K217" s="1737">
        <f>BS!E130</f>
        <v>0</v>
      </c>
      <c r="L217" s="1739"/>
    </row>
    <row r="218" spans="1:12" ht="27.75" customHeight="1">
      <c r="A218" s="1244" t="s">
        <v>761</v>
      </c>
      <c r="B218" s="1734" t="s">
        <v>2937</v>
      </c>
      <c r="C218" s="1735"/>
      <c r="D218" s="1735"/>
      <c r="E218" s="1735"/>
      <c r="F218" s="1736"/>
      <c r="G218" s="1254" t="s">
        <v>784</v>
      </c>
      <c r="H218" s="1296"/>
      <c r="I218" s="1737">
        <f>BS!D131</f>
        <v>0</v>
      </c>
      <c r="J218" s="1738"/>
      <c r="K218" s="1737">
        <f>BS!E131</f>
        <v>0</v>
      </c>
      <c r="L218" s="1739"/>
    </row>
    <row r="219" spans="1:12" ht="27.75" customHeight="1" thickBot="1">
      <c r="A219" s="1412" t="s">
        <v>2753</v>
      </c>
      <c r="B219" s="1728" t="s">
        <v>1123</v>
      </c>
      <c r="C219" s="1729"/>
      <c r="D219" s="1729"/>
      <c r="E219" s="1729"/>
      <c r="F219" s="1730"/>
      <c r="G219" s="1410" t="s">
        <v>786</v>
      </c>
      <c r="H219" s="1411"/>
      <c r="I219" s="1731">
        <f>BS!D132</f>
        <v>0</v>
      </c>
      <c r="J219" s="1732"/>
      <c r="K219" s="1731">
        <f>BS!E132</f>
        <v>0</v>
      </c>
      <c r="L219" s="1733"/>
    </row>
    <row r="220" spans="1:12" ht="27.75" customHeight="1">
      <c r="A220" s="1406" t="s">
        <v>1137</v>
      </c>
      <c r="B220" s="1722" t="s">
        <v>1136</v>
      </c>
      <c r="C220" s="1723"/>
      <c r="D220" s="1723"/>
      <c r="E220" s="1723"/>
      <c r="F220" s="1724"/>
      <c r="G220" s="1407" t="s">
        <v>1135</v>
      </c>
      <c r="H220" s="1408"/>
      <c r="I220" s="1722" t="s">
        <v>1134</v>
      </c>
      <c r="J220" s="1724"/>
      <c r="K220" s="1722" t="s">
        <v>1133</v>
      </c>
      <c r="L220" s="1725"/>
    </row>
    <row r="221" spans="1:12" ht="27.75" customHeight="1">
      <c r="A221" s="1245" t="s">
        <v>613</v>
      </c>
      <c r="B221" s="1774" t="s">
        <v>2938</v>
      </c>
      <c r="C221" s="1775"/>
      <c r="D221" s="1775"/>
      <c r="E221" s="1775"/>
      <c r="F221" s="1776"/>
      <c r="G221" s="1253" t="s">
        <v>789</v>
      </c>
      <c r="H221" s="1295"/>
      <c r="I221" s="1771">
        <f>BS!D133</f>
        <v>0</v>
      </c>
      <c r="J221" s="1773"/>
      <c r="K221" s="1771">
        <f>BS!E133</f>
        <v>0</v>
      </c>
      <c r="L221" s="1777"/>
    </row>
    <row r="222" spans="1:12" ht="27.75" customHeight="1">
      <c r="A222" s="1244" t="s">
        <v>616</v>
      </c>
      <c r="B222" s="1734" t="s">
        <v>2939</v>
      </c>
      <c r="C222" s="1735"/>
      <c r="D222" s="1735"/>
      <c r="E222" s="1735"/>
      <c r="F222" s="1736"/>
      <c r="G222" s="1254" t="s">
        <v>792</v>
      </c>
      <c r="H222" s="1296"/>
      <c r="I222" s="1737">
        <f>BS!D134</f>
        <v>0</v>
      </c>
      <c r="J222" s="1738"/>
      <c r="K222" s="1737">
        <f>BS!E134</f>
        <v>0</v>
      </c>
      <c r="L222" s="1739"/>
    </row>
    <row r="223" spans="1:12" ht="27.75" customHeight="1">
      <c r="A223" s="1244" t="s">
        <v>532</v>
      </c>
      <c r="B223" s="1734" t="s">
        <v>2940</v>
      </c>
      <c r="C223" s="1735"/>
      <c r="D223" s="1735"/>
      <c r="E223" s="1735"/>
      <c r="F223" s="1736"/>
      <c r="G223" s="1254" t="s">
        <v>794</v>
      </c>
      <c r="H223" s="1296"/>
      <c r="I223" s="1737">
        <f>BS!D135</f>
        <v>0</v>
      </c>
      <c r="J223" s="1738"/>
      <c r="K223" s="1737">
        <f>BS!E135</f>
        <v>0</v>
      </c>
      <c r="L223" s="1739"/>
    </row>
    <row r="224" spans="1:12" ht="27.75" customHeight="1">
      <c r="A224" s="1245" t="s">
        <v>631</v>
      </c>
      <c r="B224" s="1774" t="s">
        <v>2941</v>
      </c>
      <c r="C224" s="1775"/>
      <c r="D224" s="1775"/>
      <c r="E224" s="1775"/>
      <c r="F224" s="1776"/>
      <c r="G224" s="1253" t="s">
        <v>796</v>
      </c>
      <c r="H224" s="1295"/>
      <c r="I224" s="1771">
        <f>BS!D136</f>
        <v>303458</v>
      </c>
      <c r="J224" s="1773"/>
      <c r="K224" s="1771">
        <f>BS!E136</f>
        <v>684158</v>
      </c>
      <c r="L224" s="1777"/>
    </row>
    <row r="225" spans="1:12" ht="27.75" customHeight="1">
      <c r="A225" s="1245" t="s">
        <v>649</v>
      </c>
      <c r="B225" s="1774" t="s">
        <v>3013</v>
      </c>
      <c r="C225" s="1775"/>
      <c r="D225" s="1775"/>
      <c r="E225" s="1775"/>
      <c r="F225" s="1776"/>
      <c r="G225" s="1253" t="s">
        <v>798</v>
      </c>
      <c r="H225" s="1295"/>
      <c r="I225" s="1771">
        <f>BS!D137</f>
        <v>2550445</v>
      </c>
      <c r="J225" s="1773"/>
      <c r="K225" s="1771">
        <f>BS!E137</f>
        <v>2170055</v>
      </c>
      <c r="L225" s="1777"/>
    </row>
    <row r="226" spans="1:12" s="1232" customFormat="1" ht="27.75" customHeight="1">
      <c r="A226" s="1245" t="s">
        <v>652</v>
      </c>
      <c r="B226" s="1774" t="s">
        <v>2942</v>
      </c>
      <c r="C226" s="1775"/>
      <c r="D226" s="1775"/>
      <c r="E226" s="1775"/>
      <c r="F226" s="1776"/>
      <c r="G226" s="1253" t="s">
        <v>800</v>
      </c>
      <c r="H226" s="1296"/>
      <c r="I226" s="1771">
        <f>BS!D138</f>
        <v>2000722</v>
      </c>
      <c r="J226" s="1773"/>
      <c r="K226" s="1771">
        <f>BS!E138</f>
        <v>1620804</v>
      </c>
      <c r="L226" s="1777"/>
    </row>
    <row r="227" spans="1:12" ht="31.5" customHeight="1">
      <c r="A227" s="1244" t="s">
        <v>2710</v>
      </c>
      <c r="B227" s="1734" t="s">
        <v>2943</v>
      </c>
      <c r="C227" s="1735"/>
      <c r="D227" s="1735"/>
      <c r="E227" s="1735"/>
      <c r="F227" s="1736"/>
      <c r="G227" s="1254" t="s">
        <v>802</v>
      </c>
      <c r="H227" s="1296"/>
      <c r="I227" s="1737">
        <f>BS!D139</f>
        <v>285443</v>
      </c>
      <c r="J227" s="1738"/>
      <c r="K227" s="1737">
        <f>BS!E139</f>
        <v>0</v>
      </c>
      <c r="L227" s="1739"/>
    </row>
    <row r="228" spans="1:12" ht="30.75" customHeight="1">
      <c r="A228" s="1244" t="s">
        <v>2711</v>
      </c>
      <c r="B228" s="1734" t="s">
        <v>2944</v>
      </c>
      <c r="C228" s="1735"/>
      <c r="D228" s="1735"/>
      <c r="E228" s="1735"/>
      <c r="F228" s="1736"/>
      <c r="G228" s="1254" t="s">
        <v>804</v>
      </c>
      <c r="H228" s="1296"/>
      <c r="I228" s="1737">
        <f>BS!D140</f>
        <v>0</v>
      </c>
      <c r="J228" s="1738"/>
      <c r="K228" s="1737">
        <f>BS!E140</f>
        <v>0</v>
      </c>
      <c r="L228" s="1739"/>
    </row>
    <row r="229" spans="1:12" ht="31.5" customHeight="1">
      <c r="A229" s="1244" t="s">
        <v>2712</v>
      </c>
      <c r="B229" s="1734" t="s">
        <v>2945</v>
      </c>
      <c r="C229" s="1735"/>
      <c r="D229" s="1735"/>
      <c r="E229" s="1735"/>
      <c r="F229" s="1736"/>
      <c r="G229" s="1254" t="s">
        <v>2758</v>
      </c>
      <c r="H229" s="1296"/>
      <c r="I229" s="1737">
        <f>BS!D141</f>
        <v>1715279</v>
      </c>
      <c r="J229" s="1738"/>
      <c r="K229" s="1737">
        <f>BS!E141</f>
        <v>1620804</v>
      </c>
      <c r="L229" s="1739"/>
    </row>
    <row r="230" spans="1:12" ht="27.75" customHeight="1">
      <c r="A230" s="1244" t="s">
        <v>532</v>
      </c>
      <c r="B230" s="1734" t="s">
        <v>1120</v>
      </c>
      <c r="C230" s="1735"/>
      <c r="D230" s="1735"/>
      <c r="E230" s="1735"/>
      <c r="F230" s="1736"/>
      <c r="G230" s="1254" t="s">
        <v>2759</v>
      </c>
      <c r="H230" s="1296"/>
      <c r="I230" s="1737">
        <f>BS!D142</f>
        <v>0</v>
      </c>
      <c r="J230" s="1738"/>
      <c r="K230" s="1737">
        <f>BS!E142</f>
        <v>0</v>
      </c>
      <c r="L230" s="1739"/>
    </row>
    <row r="231" spans="1:12" ht="27.75" customHeight="1">
      <c r="A231" s="1244" t="s">
        <v>535</v>
      </c>
      <c r="B231" s="1734" t="s">
        <v>2946</v>
      </c>
      <c r="C231" s="1735"/>
      <c r="D231" s="1735"/>
      <c r="E231" s="1735"/>
      <c r="F231" s="1736"/>
      <c r="G231" s="1254" t="s">
        <v>2760</v>
      </c>
      <c r="H231" s="1296"/>
      <c r="I231" s="1737">
        <f>BS!D143</f>
        <v>0</v>
      </c>
      <c r="J231" s="1738"/>
      <c r="K231" s="1737">
        <f>BS!E143</f>
        <v>0</v>
      </c>
      <c r="L231" s="1739"/>
    </row>
    <row r="232" spans="1:12" ht="30.75" customHeight="1">
      <c r="A232" s="1244" t="s">
        <v>538</v>
      </c>
      <c r="B232" s="1734" t="s">
        <v>2947</v>
      </c>
      <c r="C232" s="1735"/>
      <c r="D232" s="1735"/>
      <c r="E232" s="1735"/>
      <c r="F232" s="1736"/>
      <c r="G232" s="1254" t="s">
        <v>2761</v>
      </c>
      <c r="H232" s="1296"/>
      <c r="I232" s="1737">
        <f>BS!D144</f>
        <v>0</v>
      </c>
      <c r="J232" s="1738"/>
      <c r="K232" s="1737">
        <f>BS!E144</f>
        <v>0</v>
      </c>
      <c r="L232" s="1739"/>
    </row>
    <row r="233" spans="1:12" ht="27.75" customHeight="1">
      <c r="A233" s="1244" t="s">
        <v>541</v>
      </c>
      <c r="B233" s="1734" t="s">
        <v>2948</v>
      </c>
      <c r="C233" s="1735"/>
      <c r="D233" s="1735"/>
      <c r="E233" s="1735"/>
      <c r="F233" s="1736"/>
      <c r="G233" s="1254" t="s">
        <v>2762</v>
      </c>
      <c r="H233" s="1296"/>
      <c r="I233" s="1737">
        <f>BS!D145</f>
        <v>0</v>
      </c>
      <c r="J233" s="1738"/>
      <c r="K233" s="1737">
        <f>BS!E145</f>
        <v>0</v>
      </c>
      <c r="L233" s="1739"/>
    </row>
    <row r="234" spans="1:12" ht="27.75" customHeight="1">
      <c r="A234" s="1244" t="s">
        <v>544</v>
      </c>
      <c r="B234" s="1734" t="s">
        <v>1115</v>
      </c>
      <c r="C234" s="1735"/>
      <c r="D234" s="1735"/>
      <c r="E234" s="1735"/>
      <c r="F234" s="1736"/>
      <c r="G234" s="1254" t="s">
        <v>2763</v>
      </c>
      <c r="H234" s="1296"/>
      <c r="I234" s="1737">
        <f>BS!D146</f>
        <v>132700</v>
      </c>
      <c r="J234" s="1738"/>
      <c r="K234" s="1737">
        <f>BS!E146</f>
        <v>122470</v>
      </c>
      <c r="L234" s="1739"/>
    </row>
    <row r="235" spans="1:12" ht="27.75" customHeight="1">
      <c r="A235" s="1244" t="s">
        <v>547</v>
      </c>
      <c r="B235" s="1734" t="s">
        <v>2949</v>
      </c>
      <c r="C235" s="1735"/>
      <c r="D235" s="1735"/>
      <c r="E235" s="1735"/>
      <c r="F235" s="1736"/>
      <c r="G235" s="1254" t="s">
        <v>2765</v>
      </c>
      <c r="H235" s="1296"/>
      <c r="I235" s="1737">
        <f>BS!D147</f>
        <v>95149</v>
      </c>
      <c r="J235" s="1738"/>
      <c r="K235" s="1737">
        <f>BS!E147</f>
        <v>87067</v>
      </c>
      <c r="L235" s="1739"/>
    </row>
    <row r="236" spans="1:12" s="1232" customFormat="1" ht="27.75" customHeight="1">
      <c r="A236" s="1244" t="s">
        <v>568</v>
      </c>
      <c r="B236" s="1734" t="s">
        <v>2950</v>
      </c>
      <c r="C236" s="1735"/>
      <c r="D236" s="1735"/>
      <c r="E236" s="1735"/>
      <c r="F236" s="1736"/>
      <c r="G236" s="1254" t="s">
        <v>2766</v>
      </c>
      <c r="H236" s="1296"/>
      <c r="I236" s="1737">
        <f>BS!D148</f>
        <v>293548</v>
      </c>
      <c r="J236" s="1738"/>
      <c r="K236" s="1737">
        <f>BS!E148</f>
        <v>265778</v>
      </c>
      <c r="L236" s="1739"/>
    </row>
    <row r="237" spans="1:12" ht="27.75" customHeight="1">
      <c r="A237" s="1244" t="s">
        <v>571</v>
      </c>
      <c r="B237" s="1734" t="s">
        <v>2951</v>
      </c>
      <c r="C237" s="1735"/>
      <c r="D237" s="1735"/>
      <c r="E237" s="1735"/>
      <c r="F237" s="1736"/>
      <c r="G237" s="1254" t="s">
        <v>2768</v>
      </c>
      <c r="H237" s="1296"/>
      <c r="I237" s="1737">
        <f>BS!D149</f>
        <v>0</v>
      </c>
      <c r="J237" s="1738"/>
      <c r="K237" s="1737">
        <f>BS!E149</f>
        <v>0</v>
      </c>
      <c r="L237" s="1739"/>
    </row>
    <row r="238" spans="1:12" ht="27.75" customHeight="1">
      <c r="A238" s="1244" t="s">
        <v>758</v>
      </c>
      <c r="B238" s="1734" t="s">
        <v>2952</v>
      </c>
      <c r="C238" s="1735"/>
      <c r="D238" s="1735"/>
      <c r="E238" s="1735"/>
      <c r="F238" s="1736"/>
      <c r="G238" s="1254" t="s">
        <v>2770</v>
      </c>
      <c r="H238" s="1296"/>
      <c r="I238" s="1737">
        <f>BS!D150</f>
        <v>28326</v>
      </c>
      <c r="J238" s="1738"/>
      <c r="K238" s="1737">
        <f>BS!E150</f>
        <v>73936</v>
      </c>
      <c r="L238" s="1739"/>
    </row>
    <row r="239" spans="1:12" ht="27.75" customHeight="1">
      <c r="A239" s="1245" t="s">
        <v>787</v>
      </c>
      <c r="B239" s="1774" t="s">
        <v>2953</v>
      </c>
      <c r="C239" s="1775"/>
      <c r="D239" s="1775"/>
      <c r="E239" s="1775"/>
      <c r="F239" s="1776"/>
      <c r="G239" s="1253" t="s">
        <v>2772</v>
      </c>
      <c r="H239" s="1295"/>
      <c r="I239" s="1771">
        <f>BS!D151</f>
        <v>14718</v>
      </c>
      <c r="J239" s="1773"/>
      <c r="K239" s="1771">
        <f>BS!E151</f>
        <v>25547</v>
      </c>
      <c r="L239" s="1777"/>
    </row>
    <row r="240" spans="1:12" s="1232" customFormat="1" ht="27.75" customHeight="1">
      <c r="A240" s="1244" t="s">
        <v>790</v>
      </c>
      <c r="B240" s="1734" t="s">
        <v>2954</v>
      </c>
      <c r="C240" s="1735"/>
      <c r="D240" s="1735"/>
      <c r="E240" s="1735"/>
      <c r="F240" s="1736"/>
      <c r="G240" s="1254" t="s">
        <v>2773</v>
      </c>
      <c r="H240" s="1296"/>
      <c r="I240" s="1737">
        <f>BS!D152</f>
        <v>10979</v>
      </c>
      <c r="J240" s="1738"/>
      <c r="K240" s="1737">
        <f>BS!E152</f>
        <v>21551</v>
      </c>
      <c r="L240" s="1739"/>
    </row>
    <row r="241" spans="1:12" s="1232" customFormat="1" ht="27.75" customHeight="1">
      <c r="A241" s="1244" t="s">
        <v>532</v>
      </c>
      <c r="B241" s="1734" t="s">
        <v>2955</v>
      </c>
      <c r="C241" s="1735"/>
      <c r="D241" s="1735"/>
      <c r="E241" s="1735"/>
      <c r="F241" s="1736"/>
      <c r="G241" s="1254" t="s">
        <v>2774</v>
      </c>
      <c r="H241" s="1296"/>
      <c r="I241" s="1737">
        <f>BS!D153</f>
        <v>3739</v>
      </c>
      <c r="J241" s="1738"/>
      <c r="K241" s="1737">
        <f>BS!E153</f>
        <v>3996</v>
      </c>
      <c r="L241" s="1739"/>
    </row>
    <row r="242" spans="1:12" s="1232" customFormat="1" ht="27.75" customHeight="1">
      <c r="A242" s="1363" t="s">
        <v>2775</v>
      </c>
      <c r="B242" s="1768" t="s">
        <v>2956</v>
      </c>
      <c r="C242" s="1768"/>
      <c r="D242" s="1778"/>
      <c r="E242" s="1778"/>
      <c r="F242" s="1778"/>
      <c r="G242" s="1308" t="s">
        <v>2776</v>
      </c>
      <c r="H242" s="1309"/>
      <c r="I242" s="1779">
        <f>BS!D154</f>
        <v>1960865</v>
      </c>
      <c r="J242" s="1780"/>
      <c r="K242" s="1779">
        <f>BS!E154</f>
        <v>1548133</v>
      </c>
      <c r="L242" s="1781"/>
    </row>
    <row r="243" spans="1:12" s="1232" customFormat="1" ht="27.75" customHeight="1">
      <c r="A243" s="1353" t="s">
        <v>2777</v>
      </c>
      <c r="B243" s="1774" t="s">
        <v>1111</v>
      </c>
      <c r="C243" s="1775"/>
      <c r="D243" s="1775"/>
      <c r="E243" s="1775"/>
      <c r="F243" s="1776"/>
      <c r="G243" s="1253" t="s">
        <v>2778</v>
      </c>
      <c r="H243" s="1295"/>
      <c r="I243" s="1771">
        <f>BS!D155</f>
        <v>0</v>
      </c>
      <c r="J243" s="1773"/>
      <c r="K243" s="1771">
        <f>BS!E155</f>
        <v>0</v>
      </c>
      <c r="L243" s="1777"/>
    </row>
    <row r="244" spans="1:12" s="1232" customFormat="1" ht="27.75" customHeight="1">
      <c r="A244" s="1353" t="s">
        <v>663</v>
      </c>
      <c r="B244" s="1774" t="s">
        <v>2957</v>
      </c>
      <c r="C244" s="1775"/>
      <c r="D244" s="1775"/>
      <c r="E244" s="1775"/>
      <c r="F244" s="1776"/>
      <c r="G244" s="1253" t="s">
        <v>2780</v>
      </c>
      <c r="H244" s="1295"/>
      <c r="I244" s="1771">
        <f>BS!D156</f>
        <v>800</v>
      </c>
      <c r="J244" s="1773"/>
      <c r="K244" s="1771">
        <f>BS!E156</f>
        <v>0</v>
      </c>
      <c r="L244" s="1777"/>
    </row>
    <row r="245" spans="1:12" s="1232" customFormat="1" ht="27.75" customHeight="1">
      <c r="A245" s="1347" t="s">
        <v>666</v>
      </c>
      <c r="B245" s="1734" t="s">
        <v>1106</v>
      </c>
      <c r="C245" s="1735"/>
      <c r="D245" s="1735"/>
      <c r="E245" s="1735"/>
      <c r="F245" s="1736"/>
      <c r="G245" s="1254" t="s">
        <v>2781</v>
      </c>
      <c r="H245" s="1296"/>
      <c r="I245" s="1737">
        <f>BS!D157</f>
        <v>0</v>
      </c>
      <c r="J245" s="1738"/>
      <c r="K245" s="1737">
        <f>BS!E157</f>
        <v>0</v>
      </c>
      <c r="L245" s="1739"/>
    </row>
    <row r="246" spans="1:12" s="1232" customFormat="1" ht="27.75" customHeight="1">
      <c r="A246" s="1347" t="s">
        <v>532</v>
      </c>
      <c r="B246" s="1734" t="s">
        <v>1105</v>
      </c>
      <c r="C246" s="1735"/>
      <c r="D246" s="1735"/>
      <c r="E246" s="1735"/>
      <c r="F246" s="1736"/>
      <c r="G246" s="1254" t="s">
        <v>2782</v>
      </c>
      <c r="H246" s="1296"/>
      <c r="I246" s="1737">
        <f>BS!D158</f>
        <v>0</v>
      </c>
      <c r="J246" s="1738"/>
      <c r="K246" s="1737">
        <f>BS!E158</f>
        <v>0</v>
      </c>
      <c r="L246" s="1739"/>
    </row>
    <row r="247" spans="1:12" s="1232" customFormat="1" ht="27.75" customHeight="1">
      <c r="A247" s="1347" t="s">
        <v>535</v>
      </c>
      <c r="B247" s="1734" t="s">
        <v>1104</v>
      </c>
      <c r="C247" s="1735"/>
      <c r="D247" s="1735"/>
      <c r="E247" s="1735"/>
      <c r="F247" s="1736"/>
      <c r="G247" s="1254" t="s">
        <v>2783</v>
      </c>
      <c r="H247" s="1296"/>
      <c r="I247" s="1737">
        <f>BS!D159</f>
        <v>0</v>
      </c>
      <c r="J247" s="1738"/>
      <c r="K247" s="1737">
        <f>BS!E159</f>
        <v>0</v>
      </c>
      <c r="L247" s="1739"/>
    </row>
    <row r="248" spans="1:12" ht="27.75" customHeight="1" thickBot="1">
      <c r="A248" s="1413" t="s">
        <v>538</v>
      </c>
      <c r="B248" s="1728" t="s">
        <v>1103</v>
      </c>
      <c r="C248" s="1729"/>
      <c r="D248" s="1729"/>
      <c r="E248" s="1729"/>
      <c r="F248" s="1730"/>
      <c r="G248" s="1410" t="s">
        <v>2784</v>
      </c>
      <c r="H248" s="1411"/>
      <c r="I248" s="1731">
        <f>BS!D160</f>
        <v>800</v>
      </c>
      <c r="J248" s="1732"/>
      <c r="K248" s="1731">
        <f>BS!E160</f>
        <v>0</v>
      </c>
      <c r="L248" s="1733"/>
    </row>
    <row r="249" spans="1:12" ht="27.75" customHeight="1">
      <c r="A249" s="1235"/>
      <c r="B249" s="1236"/>
      <c r="C249" s="1236"/>
      <c r="D249" s="1246"/>
      <c r="E249" s="1246"/>
      <c r="F249" s="1246"/>
      <c r="G249" s="1237"/>
      <c r="H249" s="1237"/>
      <c r="I249" s="1238"/>
      <c r="J249" s="1238"/>
      <c r="K249" s="1238"/>
      <c r="L249" s="1238"/>
    </row>
    <row r="250" spans="1:12" ht="24.75" customHeight="1"/>
    <row r="251" spans="1:12" ht="24.75" customHeight="1"/>
    <row r="252" spans="1:12" ht="24.75" customHeight="1"/>
  </sheetData>
  <mergeCells count="822">
    <mergeCell ref="K6:L6"/>
    <mergeCell ref="A7:A8"/>
    <mergeCell ref="B7:B8"/>
    <mergeCell ref="D7:D8"/>
    <mergeCell ref="E7:G7"/>
    <mergeCell ref="I7:K7"/>
    <mergeCell ref="E8:G8"/>
    <mergeCell ref="J8:L8"/>
    <mergeCell ref="A4:A6"/>
    <mergeCell ref="B4:B6"/>
    <mergeCell ref="D4:D6"/>
    <mergeCell ref="E4:J4"/>
    <mergeCell ref="K4:L5"/>
    <mergeCell ref="E5:E6"/>
    <mergeCell ref="F5:G5"/>
    <mergeCell ref="I5:J5"/>
    <mergeCell ref="F6:G6"/>
    <mergeCell ref="I6:J6"/>
    <mergeCell ref="A11:A12"/>
    <mergeCell ref="B11:B12"/>
    <mergeCell ref="D11:D12"/>
    <mergeCell ref="E11:G11"/>
    <mergeCell ref="I11:K11"/>
    <mergeCell ref="E12:G12"/>
    <mergeCell ref="J12:L12"/>
    <mergeCell ref="A9:A10"/>
    <mergeCell ref="B9:B10"/>
    <mergeCell ref="D9:D10"/>
    <mergeCell ref="E9:G9"/>
    <mergeCell ref="I9:K9"/>
    <mergeCell ref="E10:G10"/>
    <mergeCell ref="J10:L10"/>
    <mergeCell ref="A15:A16"/>
    <mergeCell ref="B15:B16"/>
    <mergeCell ref="D15:D16"/>
    <mergeCell ref="E15:G15"/>
    <mergeCell ref="I15:K15"/>
    <mergeCell ref="E16:G16"/>
    <mergeCell ref="J16:L16"/>
    <mergeCell ref="A13:A14"/>
    <mergeCell ref="B13:B14"/>
    <mergeCell ref="D13:D14"/>
    <mergeCell ref="E13:G13"/>
    <mergeCell ref="I13:K13"/>
    <mergeCell ref="E14:G14"/>
    <mergeCell ref="J14:L14"/>
    <mergeCell ref="A19:A20"/>
    <mergeCell ref="B19:B20"/>
    <mergeCell ref="D19:D20"/>
    <mergeCell ref="E19:G19"/>
    <mergeCell ref="I19:K19"/>
    <mergeCell ref="E20:G20"/>
    <mergeCell ref="J20:L20"/>
    <mergeCell ref="A17:A18"/>
    <mergeCell ref="B17:B18"/>
    <mergeCell ref="D17:D18"/>
    <mergeCell ref="E17:G17"/>
    <mergeCell ref="I17:K17"/>
    <mergeCell ref="E18:G18"/>
    <mergeCell ref="J18:L18"/>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38:A39"/>
    <mergeCell ref="B38:B39"/>
    <mergeCell ref="D38:D39"/>
    <mergeCell ref="E38:G38"/>
    <mergeCell ref="I38:K38"/>
    <mergeCell ref="E39:G39"/>
    <mergeCell ref="J39:L39"/>
    <mergeCell ref="A33:A34"/>
    <mergeCell ref="B33:B34"/>
    <mergeCell ref="D33:D34"/>
    <mergeCell ref="E33:G33"/>
    <mergeCell ref="I33:K33"/>
    <mergeCell ref="E34:G34"/>
    <mergeCell ref="J34:L34"/>
    <mergeCell ref="A35:A37"/>
    <mergeCell ref="B35:B37"/>
    <mergeCell ref="D35:D37"/>
    <mergeCell ref="E35:J35"/>
    <mergeCell ref="K35:L36"/>
    <mergeCell ref="E36:E37"/>
    <mergeCell ref="F36:G36"/>
    <mergeCell ref="I36:J36"/>
    <mergeCell ref="F37:G37"/>
    <mergeCell ref="I37:J37"/>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64:A65"/>
    <mergeCell ref="B64:B65"/>
    <mergeCell ref="D64:D65"/>
    <mergeCell ref="E64:G64"/>
    <mergeCell ref="I64:K64"/>
    <mergeCell ref="E65:G65"/>
    <mergeCell ref="J65:L65"/>
    <mergeCell ref="F68:G68"/>
    <mergeCell ref="I68:J68"/>
    <mergeCell ref="A66:A68"/>
    <mergeCell ref="B66:B68"/>
    <mergeCell ref="D66:D68"/>
    <mergeCell ref="E66:J66"/>
    <mergeCell ref="K66:L67"/>
    <mergeCell ref="E67:E68"/>
    <mergeCell ref="F67:G67"/>
    <mergeCell ref="I67:J67"/>
    <mergeCell ref="K68:L68"/>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K130:L130"/>
    <mergeCell ref="A131:A132"/>
    <mergeCell ref="B131:B132"/>
    <mergeCell ref="D131:D132"/>
    <mergeCell ref="E131:G131"/>
    <mergeCell ref="I131:K131"/>
    <mergeCell ref="E132:G132"/>
    <mergeCell ref="J132:L132"/>
    <mergeCell ref="A128:A130"/>
    <mergeCell ref="B128:B130"/>
    <mergeCell ref="D128:D130"/>
    <mergeCell ref="E128:J128"/>
    <mergeCell ref="K128:L129"/>
    <mergeCell ref="E129:E130"/>
    <mergeCell ref="F129:G129"/>
    <mergeCell ref="I129:J129"/>
    <mergeCell ref="F130:G130"/>
    <mergeCell ref="I130:J130"/>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7:A158"/>
    <mergeCell ref="B157:B158"/>
    <mergeCell ref="D157:D158"/>
    <mergeCell ref="E157:G157"/>
    <mergeCell ref="I157:K157"/>
    <mergeCell ref="E158:G158"/>
    <mergeCell ref="J158:L158"/>
    <mergeCell ref="A159:A161"/>
    <mergeCell ref="B159:B161"/>
    <mergeCell ref="D159:D161"/>
    <mergeCell ref="E159:J159"/>
    <mergeCell ref="K159:L160"/>
    <mergeCell ref="E160:E161"/>
    <mergeCell ref="F160:G160"/>
    <mergeCell ref="I160:J160"/>
    <mergeCell ref="F161:G161"/>
    <mergeCell ref="I161:J161"/>
    <mergeCell ref="K161:L161"/>
    <mergeCell ref="A164:A165"/>
    <mergeCell ref="B164:B165"/>
    <mergeCell ref="D164:D165"/>
    <mergeCell ref="E164:G164"/>
    <mergeCell ref="I164:K164"/>
    <mergeCell ref="E165:G165"/>
    <mergeCell ref="J165:L165"/>
    <mergeCell ref="A162:A163"/>
    <mergeCell ref="B162:B163"/>
    <mergeCell ref="D162:D163"/>
    <mergeCell ref="E162:G162"/>
    <mergeCell ref="I162:K162"/>
    <mergeCell ref="E163:G163"/>
    <mergeCell ref="J163:L163"/>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B181:F181"/>
    <mergeCell ref="I181:J181"/>
    <mergeCell ref="K181:L181"/>
    <mergeCell ref="B182:F182"/>
    <mergeCell ref="I182:J182"/>
    <mergeCell ref="K182:L182"/>
    <mergeCell ref="B179:F179"/>
    <mergeCell ref="I179:J179"/>
    <mergeCell ref="K179:L179"/>
    <mergeCell ref="B180:F180"/>
    <mergeCell ref="I180:J180"/>
    <mergeCell ref="K180:L180"/>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94:F194"/>
    <mergeCell ref="I194:J194"/>
    <mergeCell ref="K194:L194"/>
    <mergeCell ref="B195:F195"/>
    <mergeCell ref="I195:J195"/>
    <mergeCell ref="K195:L195"/>
    <mergeCell ref="B192:F192"/>
    <mergeCell ref="I192:J192"/>
    <mergeCell ref="K192:L192"/>
    <mergeCell ref="B193:F193"/>
    <mergeCell ref="I193:J193"/>
    <mergeCell ref="K193:L193"/>
    <mergeCell ref="B198:F198"/>
    <mergeCell ref="I198:J198"/>
    <mergeCell ref="K198:L198"/>
    <mergeCell ref="B199:F199"/>
    <mergeCell ref="I199:J199"/>
    <mergeCell ref="K199:L199"/>
    <mergeCell ref="B196:F196"/>
    <mergeCell ref="I196:J196"/>
    <mergeCell ref="K196:L196"/>
    <mergeCell ref="B197:F197"/>
    <mergeCell ref="I197:J197"/>
    <mergeCell ref="K197:L197"/>
    <mergeCell ref="B202:F202"/>
    <mergeCell ref="I202:J202"/>
    <mergeCell ref="K202:L202"/>
    <mergeCell ref="B203:F203"/>
    <mergeCell ref="I203:J203"/>
    <mergeCell ref="K203:L203"/>
    <mergeCell ref="B200:F200"/>
    <mergeCell ref="I200:J200"/>
    <mergeCell ref="K200:L200"/>
    <mergeCell ref="B201:F201"/>
    <mergeCell ref="I201:J201"/>
    <mergeCell ref="K201:L201"/>
    <mergeCell ref="B206:F206"/>
    <mergeCell ref="I206:J206"/>
    <mergeCell ref="K206:L206"/>
    <mergeCell ref="B207:F207"/>
    <mergeCell ref="I207:J207"/>
    <mergeCell ref="K207:L207"/>
    <mergeCell ref="B204:F204"/>
    <mergeCell ref="I204:J204"/>
    <mergeCell ref="K204:L204"/>
    <mergeCell ref="B205:F205"/>
    <mergeCell ref="I205:J205"/>
    <mergeCell ref="K205:L205"/>
    <mergeCell ref="K211:L211"/>
    <mergeCell ref="B212:F212"/>
    <mergeCell ref="I212:J212"/>
    <mergeCell ref="K212:L212"/>
    <mergeCell ref="B210:F210"/>
    <mergeCell ref="I210:J210"/>
    <mergeCell ref="K210:L210"/>
    <mergeCell ref="B208:F208"/>
    <mergeCell ref="I208:J208"/>
    <mergeCell ref="K208:L208"/>
    <mergeCell ref="B209:F209"/>
    <mergeCell ref="I209:J209"/>
    <mergeCell ref="K209:L209"/>
    <mergeCell ref="B221:F221"/>
    <mergeCell ref="I221:J221"/>
    <mergeCell ref="K221:L221"/>
    <mergeCell ref="B217:F217"/>
    <mergeCell ref="I217:J217"/>
    <mergeCell ref="K217:L217"/>
    <mergeCell ref="B218:F218"/>
    <mergeCell ref="I218:J218"/>
    <mergeCell ref="K218:L218"/>
    <mergeCell ref="B224:F224"/>
    <mergeCell ref="I224:J224"/>
    <mergeCell ref="K224:L224"/>
    <mergeCell ref="B225:F225"/>
    <mergeCell ref="I225:J225"/>
    <mergeCell ref="K225:L225"/>
    <mergeCell ref="B222:F222"/>
    <mergeCell ref="I222:J222"/>
    <mergeCell ref="K222:L222"/>
    <mergeCell ref="B223:F223"/>
    <mergeCell ref="I223:J223"/>
    <mergeCell ref="K223:L223"/>
    <mergeCell ref="B228:F228"/>
    <mergeCell ref="I228:J228"/>
    <mergeCell ref="K228:L228"/>
    <mergeCell ref="B229:F229"/>
    <mergeCell ref="I229:J229"/>
    <mergeCell ref="K229:L229"/>
    <mergeCell ref="B226:F226"/>
    <mergeCell ref="I226:J226"/>
    <mergeCell ref="K226:L226"/>
    <mergeCell ref="B227:F227"/>
    <mergeCell ref="I227:J227"/>
    <mergeCell ref="K227:L227"/>
    <mergeCell ref="B232:F232"/>
    <mergeCell ref="I232:J232"/>
    <mergeCell ref="K232:L232"/>
    <mergeCell ref="B233:F233"/>
    <mergeCell ref="I233:J233"/>
    <mergeCell ref="K233:L233"/>
    <mergeCell ref="B230:F230"/>
    <mergeCell ref="I230:J230"/>
    <mergeCell ref="K230:L230"/>
    <mergeCell ref="B231:F231"/>
    <mergeCell ref="I231:J231"/>
    <mergeCell ref="K231:L231"/>
    <mergeCell ref="B236:F236"/>
    <mergeCell ref="I236:J236"/>
    <mergeCell ref="K236:L236"/>
    <mergeCell ref="B237:F237"/>
    <mergeCell ref="I237:J237"/>
    <mergeCell ref="K237:L237"/>
    <mergeCell ref="B234:F234"/>
    <mergeCell ref="I234:J234"/>
    <mergeCell ref="K234:L234"/>
    <mergeCell ref="B235:F235"/>
    <mergeCell ref="I235:J235"/>
    <mergeCell ref="K235:L235"/>
    <mergeCell ref="B240:F240"/>
    <mergeCell ref="I240:J240"/>
    <mergeCell ref="K240:L240"/>
    <mergeCell ref="B241:F241"/>
    <mergeCell ref="I241:J241"/>
    <mergeCell ref="K241:L241"/>
    <mergeCell ref="B238:F238"/>
    <mergeCell ref="I238:J238"/>
    <mergeCell ref="K238:L238"/>
    <mergeCell ref="B239:F239"/>
    <mergeCell ref="I239:J239"/>
    <mergeCell ref="K239:L239"/>
    <mergeCell ref="B243:F243"/>
    <mergeCell ref="I243:J243"/>
    <mergeCell ref="K243:L243"/>
    <mergeCell ref="B244:F244"/>
    <mergeCell ref="I244:J244"/>
    <mergeCell ref="K244:L244"/>
    <mergeCell ref="B242:F242"/>
    <mergeCell ref="I242:J242"/>
    <mergeCell ref="K242:L242"/>
    <mergeCell ref="B247:F247"/>
    <mergeCell ref="I247:J247"/>
    <mergeCell ref="K247:L247"/>
    <mergeCell ref="B248:F248"/>
    <mergeCell ref="I248:J248"/>
    <mergeCell ref="K248:L248"/>
    <mergeCell ref="B245:F245"/>
    <mergeCell ref="I245:J245"/>
    <mergeCell ref="K245:L245"/>
    <mergeCell ref="B246:F246"/>
    <mergeCell ref="I246:J246"/>
    <mergeCell ref="K246:L246"/>
    <mergeCell ref="K37:L37"/>
    <mergeCell ref="A97:A99"/>
    <mergeCell ref="B97:B99"/>
    <mergeCell ref="D97:D99"/>
    <mergeCell ref="E97:J97"/>
    <mergeCell ref="K97:L98"/>
    <mergeCell ref="E98:E99"/>
    <mergeCell ref="F98:G98"/>
    <mergeCell ref="I98:J98"/>
    <mergeCell ref="F99:G99"/>
    <mergeCell ref="I99:J99"/>
    <mergeCell ref="A95:A96"/>
    <mergeCell ref="B95:B96"/>
    <mergeCell ref="D95:D96"/>
    <mergeCell ref="E95:G95"/>
    <mergeCell ref="I95:K95"/>
    <mergeCell ref="E96:G96"/>
    <mergeCell ref="J96:L96"/>
    <mergeCell ref="A93:A94"/>
    <mergeCell ref="B93:B94"/>
    <mergeCell ref="D93:D94"/>
    <mergeCell ref="E93:G93"/>
    <mergeCell ref="I93:K93"/>
    <mergeCell ref="E94:G94"/>
    <mergeCell ref="B191:F191"/>
    <mergeCell ref="I191:J191"/>
    <mergeCell ref="K191:L191"/>
    <mergeCell ref="B220:F220"/>
    <mergeCell ref="I220:J220"/>
    <mergeCell ref="K220:L220"/>
    <mergeCell ref="K99:L99"/>
    <mergeCell ref="B219:F219"/>
    <mergeCell ref="I219:J219"/>
    <mergeCell ref="K219:L219"/>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10"/>
  <sheetViews>
    <sheetView showGridLines="0" zoomScaleNormal="100" workbookViewId="0">
      <selection activeCell="B15" sqref="B15"/>
    </sheetView>
  </sheetViews>
  <sheetFormatPr defaultRowHeight="14.4"/>
  <cols>
    <col min="1" max="1" width="24.88671875" customWidth="1"/>
    <col min="2" max="2" width="10.44140625" customWidth="1"/>
    <col min="3" max="4" width="13.44140625" customWidth="1"/>
    <col min="5" max="6" width="11.88671875" customWidth="1"/>
  </cols>
  <sheetData>
    <row r="1" spans="1:7" s="39" customFormat="1">
      <c r="A1" s="1" t="s">
        <v>7</v>
      </c>
    </row>
    <row r="2" spans="1:7">
      <c r="A2" s="20"/>
      <c r="B2" s="20"/>
      <c r="C2" s="20"/>
      <c r="D2" s="20"/>
      <c r="E2" s="20"/>
      <c r="F2" s="20"/>
      <c r="G2" s="20"/>
    </row>
    <row r="3" spans="1:7" ht="15" thickBot="1">
      <c r="A3" s="20" t="s">
        <v>15</v>
      </c>
      <c r="B3" s="20"/>
      <c r="C3" s="20"/>
      <c r="D3" s="20"/>
      <c r="E3" s="20"/>
      <c r="F3" s="20"/>
      <c r="G3" s="20"/>
    </row>
    <row r="4" spans="1:7" ht="44.25" customHeight="1" thickTop="1" thickBot="1">
      <c r="A4" s="1664" t="s">
        <v>16</v>
      </c>
      <c r="B4" s="1665"/>
      <c r="C4" s="1664" t="s">
        <v>10</v>
      </c>
      <c r="D4" s="1665"/>
      <c r="E4" s="1662" t="s">
        <v>11</v>
      </c>
      <c r="F4" s="1662" t="s">
        <v>454</v>
      </c>
      <c r="G4" s="20"/>
    </row>
    <row r="5" spans="1:7" ht="27" customHeight="1" thickTop="1" thickBot="1">
      <c r="A5" s="397" t="s">
        <v>9</v>
      </c>
      <c r="B5" s="21" t="s">
        <v>17</v>
      </c>
      <c r="C5" s="21" t="s">
        <v>13</v>
      </c>
      <c r="D5" s="21" t="s">
        <v>12</v>
      </c>
      <c r="E5" s="1663"/>
      <c r="F5" s="1663"/>
      <c r="G5" s="20"/>
    </row>
    <row r="6" spans="1:7" ht="15.6" thickTop="1" thickBot="1">
      <c r="A6" s="14"/>
      <c r="B6" s="31"/>
      <c r="C6" s="22"/>
      <c r="D6" s="32"/>
      <c r="E6" s="32"/>
      <c r="F6" s="33"/>
      <c r="G6" s="20"/>
    </row>
    <row r="7" spans="1:7" ht="15" thickBot="1">
      <c r="A7" s="14"/>
      <c r="B7" s="31"/>
      <c r="C7" s="22"/>
      <c r="D7" s="32"/>
      <c r="E7" s="32"/>
      <c r="F7" s="33"/>
      <c r="G7" s="20"/>
    </row>
    <row r="8" spans="1:7" ht="15" thickBot="1">
      <c r="A8" s="14"/>
      <c r="B8" s="31"/>
      <c r="C8" s="22"/>
      <c r="D8" s="32"/>
      <c r="E8" s="32"/>
      <c r="F8" s="33"/>
      <c r="G8" s="20"/>
    </row>
    <row r="9" spans="1:7" ht="15" thickBot="1">
      <c r="A9" s="25" t="s">
        <v>14</v>
      </c>
      <c r="B9" s="34" t="s">
        <v>18</v>
      </c>
      <c r="C9" s="26">
        <f>SUM(C6:C8)</f>
        <v>0</v>
      </c>
      <c r="D9" s="35">
        <f>SUM(D6:D8)</f>
        <v>0</v>
      </c>
      <c r="E9" s="35">
        <f>SUM(E6:E8)</f>
        <v>0</v>
      </c>
      <c r="F9" s="36">
        <f>SUM(F6:F8)</f>
        <v>0</v>
      </c>
      <c r="G9" s="20"/>
    </row>
    <row r="10" spans="1:7" ht="15" thickTop="1">
      <c r="A10" s="37"/>
      <c r="B10" s="37"/>
      <c r="C10" s="37"/>
      <c r="D10" s="37"/>
      <c r="E10" s="37"/>
      <c r="F10" s="37"/>
      <c r="G10" s="37"/>
    </row>
  </sheetData>
  <mergeCells count="4">
    <mergeCell ref="F4:F5"/>
    <mergeCell ref="A4:B4"/>
    <mergeCell ref="C4:D4"/>
    <mergeCell ref="E4:E5"/>
  </mergeCells>
  <pageMargins left="0.7" right="0.7"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9">
    <tabColor rgb="FF92D050"/>
    <outlinePr summaryBelow="0" summaryRight="0"/>
  </sheetPr>
  <dimension ref="A1:L66"/>
  <sheetViews>
    <sheetView showGridLines="0" view="pageBreakPreview" zoomScaleNormal="100" zoomScaleSheetLayoutView="100" workbookViewId="0">
      <selection activeCell="B17" sqref="B17:E17"/>
    </sheetView>
  </sheetViews>
  <sheetFormatPr defaultColWidth="9.109375" defaultRowHeight="10.199999999999999"/>
  <cols>
    <col min="1" max="1" width="4.44140625" style="1283" customWidth="1"/>
    <col min="2" max="2" width="15.5546875" style="1283" customWidth="1"/>
    <col min="3" max="3" width="4.88671875" style="1283" customWidth="1"/>
    <col min="4" max="4" width="23.88671875" style="1283" customWidth="1"/>
    <col min="5" max="5" width="0.5546875" style="1283" customWidth="1"/>
    <col min="6" max="6" width="6.44140625" style="1283" customWidth="1"/>
    <col min="7" max="8" width="22.88671875" style="1283" customWidth="1"/>
    <col min="9" max="16384" width="9.109375" style="1283"/>
  </cols>
  <sheetData>
    <row r="1" spans="1:12" s="1224" customFormat="1" ht="15" customHeight="1">
      <c r="A1" s="1223"/>
      <c r="D1" s="1225"/>
      <c r="E1" s="1225"/>
      <c r="F1" s="1225"/>
      <c r="I1" s="1225"/>
      <c r="J1" s="1225"/>
    </row>
    <row r="2" spans="1:12" s="1224" customFormat="1" ht="23.25" customHeight="1">
      <c r="A2" s="1223"/>
      <c r="B2" s="1211" t="s">
        <v>3014</v>
      </c>
      <c r="C2" s="533" t="s">
        <v>1231</v>
      </c>
      <c r="D2" s="1313" t="str">
        <f>'BS-SK Statutory'!E2</f>
        <v xml:space="preserve">  2  0  2  0  4  1  0  2  9  3</v>
      </c>
      <c r="E2" s="589"/>
      <c r="F2" s="1258" t="s">
        <v>1074</v>
      </c>
      <c r="G2" s="1312" t="str">
        <f>'BS-SK Statutory'!J2</f>
        <v xml:space="preserve">  3  1  4  2  6  0  8  5 </v>
      </c>
    </row>
    <row r="3" spans="1:12" s="1224" customFormat="1" ht="2.25" customHeight="1" thickBot="1">
      <c r="A3" s="1223"/>
      <c r="B3" s="1270"/>
      <c r="C3" s="1225"/>
      <c r="D3" s="1225"/>
      <c r="E3" s="1225"/>
    </row>
    <row r="4" spans="1:12" s="1275" customFormat="1" ht="11.25" customHeight="1">
      <c r="A4" s="1271"/>
      <c r="B4" s="1272"/>
      <c r="C4" s="1311"/>
      <c r="D4" s="1311"/>
      <c r="E4" s="1273"/>
      <c r="F4" s="1274"/>
      <c r="G4" s="1832" t="s">
        <v>1299</v>
      </c>
      <c r="H4" s="1861"/>
    </row>
    <row r="5" spans="1:12" s="1275" customFormat="1" ht="33.75" customHeight="1">
      <c r="A5" s="1360" t="s">
        <v>1137</v>
      </c>
      <c r="B5" s="1726" t="s">
        <v>1298</v>
      </c>
      <c r="C5" s="1755"/>
      <c r="D5" s="1755"/>
      <c r="E5" s="1344"/>
      <c r="F5" s="1361" t="s">
        <v>1135</v>
      </c>
      <c r="G5" s="1276" t="s">
        <v>1297</v>
      </c>
      <c r="H5" s="1277" t="s">
        <v>1296</v>
      </c>
    </row>
    <row r="6" spans="1:12" s="1275" customFormat="1" ht="29.7" customHeight="1">
      <c r="A6" s="1245" t="s">
        <v>880</v>
      </c>
      <c r="B6" s="1774" t="s">
        <v>2960</v>
      </c>
      <c r="C6" s="1775"/>
      <c r="D6" s="1775"/>
      <c r="E6" s="1776"/>
      <c r="F6" s="1241" t="s">
        <v>814</v>
      </c>
      <c r="G6" s="1357">
        <f>'P&amp;L'!D9</f>
        <v>25150219</v>
      </c>
      <c r="H6" s="1346">
        <f>'P&amp;L'!E9</f>
        <v>24146218</v>
      </c>
    </row>
    <row r="7" spans="1:12" s="1275" customFormat="1" ht="29.7" customHeight="1">
      <c r="A7" s="1245" t="s">
        <v>942</v>
      </c>
      <c r="B7" s="1774" t="s">
        <v>2961</v>
      </c>
      <c r="C7" s="1775"/>
      <c r="D7" s="1775"/>
      <c r="E7" s="1776"/>
      <c r="F7" s="1241" t="s">
        <v>817</v>
      </c>
      <c r="G7" s="1357">
        <f>'P&amp;L'!D10</f>
        <v>25196125</v>
      </c>
      <c r="H7" s="1278">
        <f>'P&amp;L'!E10</f>
        <v>24194044</v>
      </c>
    </row>
    <row r="8" spans="1:12" s="1280" customFormat="1" ht="29.7" customHeight="1">
      <c r="A8" s="1314" t="s">
        <v>877</v>
      </c>
      <c r="B8" s="1734" t="s">
        <v>2962</v>
      </c>
      <c r="C8" s="1735"/>
      <c r="D8" s="1735"/>
      <c r="E8" s="1736"/>
      <c r="F8" s="1243" t="s">
        <v>820</v>
      </c>
      <c r="G8" s="1351">
        <f>'P&amp;L'!D11</f>
        <v>25144612</v>
      </c>
      <c r="H8" s="1279">
        <f>'P&amp;L'!E11</f>
        <v>24143548</v>
      </c>
    </row>
    <row r="9" spans="1:12" s="1280" customFormat="1" ht="29.7" customHeight="1">
      <c r="A9" s="1314" t="s">
        <v>2788</v>
      </c>
      <c r="B9" s="1734" t="s">
        <v>2963</v>
      </c>
      <c r="C9" s="1735"/>
      <c r="D9" s="1735"/>
      <c r="E9" s="1736"/>
      <c r="F9" s="1243" t="s">
        <v>823</v>
      </c>
      <c r="G9" s="1351">
        <f>'P&amp;L'!D12</f>
        <v>0</v>
      </c>
      <c r="H9" s="1279">
        <f>'P&amp;L'!E12</f>
        <v>0</v>
      </c>
    </row>
    <row r="10" spans="1:12" s="1275" customFormat="1" ht="29.7" customHeight="1">
      <c r="A10" s="1314" t="s">
        <v>2790</v>
      </c>
      <c r="B10" s="1734" t="s">
        <v>2964</v>
      </c>
      <c r="C10" s="1735"/>
      <c r="D10" s="1735"/>
      <c r="E10" s="1736"/>
      <c r="F10" s="1243" t="s">
        <v>826</v>
      </c>
      <c r="G10" s="1351">
        <f>'P&amp;L'!D13</f>
        <v>5607</v>
      </c>
      <c r="H10" s="1279">
        <f>'P&amp;L'!E13</f>
        <v>2670</v>
      </c>
    </row>
    <row r="11" spans="1:12" s="1275" customFormat="1" ht="29.7" customHeight="1">
      <c r="A11" s="1314" t="s">
        <v>2792</v>
      </c>
      <c r="B11" s="1734" t="s">
        <v>2965</v>
      </c>
      <c r="C11" s="1735"/>
      <c r="D11" s="1735"/>
      <c r="E11" s="1736"/>
      <c r="F11" s="1243" t="s">
        <v>828</v>
      </c>
      <c r="G11" s="1351">
        <f>'P&amp;L'!D14</f>
        <v>0</v>
      </c>
      <c r="H11" s="1279">
        <f>'P&amp;L'!E14</f>
        <v>0</v>
      </c>
    </row>
    <row r="12" spans="1:12" s="1275" customFormat="1" ht="29.7" customHeight="1">
      <c r="A12" s="1314" t="s">
        <v>976</v>
      </c>
      <c r="B12" s="1734" t="s">
        <v>2966</v>
      </c>
      <c r="C12" s="1735"/>
      <c r="D12" s="1735"/>
      <c r="E12" s="1736"/>
      <c r="F12" s="1243" t="s">
        <v>830</v>
      </c>
      <c r="G12" s="1351">
        <f>'P&amp;L'!D15</f>
        <v>0</v>
      </c>
      <c r="H12" s="1279">
        <f>'P&amp;L'!E15</f>
        <v>0</v>
      </c>
    </row>
    <row r="13" spans="1:12" s="1280" customFormat="1" ht="31.5" customHeight="1">
      <c r="A13" s="1314" t="s">
        <v>2793</v>
      </c>
      <c r="B13" s="1734" t="s">
        <v>2967</v>
      </c>
      <c r="C13" s="1735"/>
      <c r="D13" s="1735"/>
      <c r="E13" s="1736"/>
      <c r="F13" s="1243" t="s">
        <v>832</v>
      </c>
      <c r="G13" s="1351">
        <f>'P&amp;L'!D16</f>
        <v>12843</v>
      </c>
      <c r="H13" s="1279">
        <f>'P&amp;L'!E16</f>
        <v>17321</v>
      </c>
      <c r="L13" s="1275"/>
    </row>
    <row r="14" spans="1:12" s="1275" customFormat="1" ht="29.7" customHeight="1">
      <c r="A14" s="1314" t="s">
        <v>2794</v>
      </c>
      <c r="B14" s="1734" t="s">
        <v>2968</v>
      </c>
      <c r="C14" s="1735"/>
      <c r="D14" s="1735"/>
      <c r="E14" s="1736"/>
      <c r="F14" s="1243" t="s">
        <v>835</v>
      </c>
      <c r="G14" s="1351">
        <f>'P&amp;L'!D17</f>
        <v>33063</v>
      </c>
      <c r="H14" s="1279">
        <f>'P&amp;L'!E17</f>
        <v>30505</v>
      </c>
    </row>
    <row r="15" spans="1:12" s="1275" customFormat="1" ht="29.7" customHeight="1">
      <c r="A15" s="1315" t="s">
        <v>942</v>
      </c>
      <c r="B15" s="1774" t="s">
        <v>2969</v>
      </c>
      <c r="C15" s="1775"/>
      <c r="D15" s="1775"/>
      <c r="E15" s="1776"/>
      <c r="F15" s="1241" t="s">
        <v>838</v>
      </c>
      <c r="G15" s="1357">
        <f>'P&amp;L'!D18</f>
        <v>24451716</v>
      </c>
      <c r="H15" s="1278">
        <f>'P&amp;L'!E18</f>
        <v>23368546</v>
      </c>
    </row>
    <row r="16" spans="1:12" s="1280" customFormat="1" ht="29.7" customHeight="1">
      <c r="A16" s="1244" t="s">
        <v>523</v>
      </c>
      <c r="B16" s="1734" t="s">
        <v>2970</v>
      </c>
      <c r="C16" s="1735"/>
      <c r="D16" s="1735"/>
      <c r="E16" s="1736"/>
      <c r="F16" s="1243" t="s">
        <v>840</v>
      </c>
      <c r="G16" s="1351">
        <f>'P&amp;L'!D19</f>
        <v>20242951</v>
      </c>
      <c r="H16" s="1279">
        <f>'P&amp;L'!E19</f>
        <v>19449747</v>
      </c>
    </row>
    <row r="17" spans="1:8" s="1275" customFormat="1" ht="29.7" customHeight="1">
      <c r="A17" s="1244" t="s">
        <v>594</v>
      </c>
      <c r="B17" s="1734" t="s">
        <v>2971</v>
      </c>
      <c r="C17" s="1735"/>
      <c r="D17" s="1735"/>
      <c r="E17" s="1736"/>
      <c r="F17" s="1243" t="s">
        <v>842</v>
      </c>
      <c r="G17" s="1351">
        <f>'P&amp;L'!D20</f>
        <v>252870</v>
      </c>
      <c r="H17" s="1279">
        <f>'P&amp;L'!E20</f>
        <v>262160</v>
      </c>
    </row>
    <row r="18" spans="1:8" s="1275" customFormat="1" ht="29.7" customHeight="1">
      <c r="A18" s="1244" t="s">
        <v>663</v>
      </c>
      <c r="B18" s="1734" t="s">
        <v>2972</v>
      </c>
      <c r="C18" s="1735"/>
      <c r="D18" s="1735"/>
      <c r="E18" s="1736"/>
      <c r="F18" s="1243" t="s">
        <v>844</v>
      </c>
      <c r="G18" s="1351">
        <f>'P&amp;L'!D21</f>
        <v>0</v>
      </c>
      <c r="H18" s="1279">
        <f>'P&amp;L'!E21</f>
        <v>0</v>
      </c>
    </row>
    <row r="19" spans="1:8" s="1275" customFormat="1" ht="29.7" customHeight="1">
      <c r="A19" s="1244" t="s">
        <v>853</v>
      </c>
      <c r="B19" s="1734" t="s">
        <v>1286</v>
      </c>
      <c r="C19" s="1735"/>
      <c r="D19" s="1735"/>
      <c r="E19" s="1736"/>
      <c r="F19" s="1243" t="s">
        <v>846</v>
      </c>
      <c r="G19" s="1351">
        <f>'P&amp;L'!D22</f>
        <v>1528668</v>
      </c>
      <c r="H19" s="1279">
        <f>'P&amp;L'!E22</f>
        <v>1396188</v>
      </c>
    </row>
    <row r="20" spans="1:8" s="1275" customFormat="1" ht="29.7" customHeight="1">
      <c r="A20" s="1244" t="s">
        <v>856</v>
      </c>
      <c r="B20" s="1734" t="s">
        <v>2973</v>
      </c>
      <c r="C20" s="1735"/>
      <c r="D20" s="1735"/>
      <c r="E20" s="1736"/>
      <c r="F20" s="1243" t="s">
        <v>849</v>
      </c>
      <c r="G20" s="1351">
        <f>'P&amp;L'!D23</f>
        <v>1949318</v>
      </c>
      <c r="H20" s="1279">
        <f>'P&amp;L'!E23</f>
        <v>1778611</v>
      </c>
    </row>
    <row r="21" spans="1:8" s="1275" customFormat="1" ht="29.7" customHeight="1">
      <c r="A21" s="1244" t="s">
        <v>2799</v>
      </c>
      <c r="B21" s="1734" t="s">
        <v>1283</v>
      </c>
      <c r="C21" s="1735"/>
      <c r="D21" s="1735"/>
      <c r="E21" s="1736"/>
      <c r="F21" s="1243" t="s">
        <v>852</v>
      </c>
      <c r="G21" s="1351">
        <f>'P&amp;L'!D24</f>
        <v>1412373</v>
      </c>
      <c r="H21" s="1279">
        <f>'P&amp;L'!E24</f>
        <v>1298916</v>
      </c>
    </row>
    <row r="22" spans="1:8" s="1275" customFormat="1" ht="29.7" customHeight="1">
      <c r="A22" s="1244" t="s">
        <v>532</v>
      </c>
      <c r="B22" s="1734" t="s">
        <v>2974</v>
      </c>
      <c r="C22" s="1735"/>
      <c r="D22" s="1735"/>
      <c r="E22" s="1736"/>
      <c r="F22" s="1243" t="s">
        <v>855</v>
      </c>
      <c r="G22" s="1351">
        <f>'P&amp;L'!D25</f>
        <v>0</v>
      </c>
      <c r="H22" s="1279">
        <f>'P&amp;L'!E25</f>
        <v>0</v>
      </c>
    </row>
    <row r="23" spans="1:8" s="1275" customFormat="1" ht="29.7" customHeight="1">
      <c r="A23" s="1244" t="s">
        <v>535</v>
      </c>
      <c r="B23" s="1734" t="s">
        <v>2975</v>
      </c>
      <c r="C23" s="1735"/>
      <c r="D23" s="1735"/>
      <c r="E23" s="1736"/>
      <c r="F23" s="1243" t="s">
        <v>858</v>
      </c>
      <c r="G23" s="1351">
        <f>'P&amp;L'!D26</f>
        <v>484303</v>
      </c>
      <c r="H23" s="1279">
        <f>'P&amp;L'!E26</f>
        <v>437893</v>
      </c>
    </row>
    <row r="24" spans="1:8" s="1275" customFormat="1" ht="29.7" customHeight="1">
      <c r="A24" s="1244" t="s">
        <v>538</v>
      </c>
      <c r="B24" s="1734" t="s">
        <v>1280</v>
      </c>
      <c r="C24" s="1735"/>
      <c r="D24" s="1735"/>
      <c r="E24" s="1736"/>
      <c r="F24" s="1243" t="s">
        <v>861</v>
      </c>
      <c r="G24" s="1351">
        <f>'P&amp;L'!D27</f>
        <v>52642</v>
      </c>
      <c r="H24" s="1279">
        <f>'P&amp;L'!E27</f>
        <v>41802</v>
      </c>
    </row>
    <row r="25" spans="1:8" s="1275" customFormat="1" ht="29.7" customHeight="1">
      <c r="A25" s="1244" t="s">
        <v>862</v>
      </c>
      <c r="B25" s="1734" t="s">
        <v>1279</v>
      </c>
      <c r="C25" s="1735"/>
      <c r="D25" s="1735"/>
      <c r="E25" s="1736"/>
      <c r="F25" s="1243" t="s">
        <v>864</v>
      </c>
      <c r="G25" s="1351">
        <f>'P&amp;L'!D28</f>
        <v>36850</v>
      </c>
      <c r="H25" s="1279">
        <f>'P&amp;L'!E28</f>
        <v>39620</v>
      </c>
    </row>
    <row r="26" spans="1:8" s="1275" customFormat="1" ht="32.25" customHeight="1">
      <c r="A26" s="1244" t="s">
        <v>865</v>
      </c>
      <c r="B26" s="1855" t="s">
        <v>2976</v>
      </c>
      <c r="C26" s="1856"/>
      <c r="D26" s="1856"/>
      <c r="E26" s="1857"/>
      <c r="F26" s="1243" t="s">
        <v>867</v>
      </c>
      <c r="G26" s="1351">
        <f>'P&amp;L'!D29</f>
        <v>396505</v>
      </c>
      <c r="H26" s="1279">
        <f>'P&amp;L'!E29</f>
        <v>366674</v>
      </c>
    </row>
    <row r="27" spans="1:8" s="1275" customFormat="1" ht="29.7" customHeight="1">
      <c r="A27" s="1244" t="s">
        <v>2801</v>
      </c>
      <c r="B27" s="1734" t="s">
        <v>2977</v>
      </c>
      <c r="C27" s="1735"/>
      <c r="D27" s="1735"/>
      <c r="E27" s="1736"/>
      <c r="F27" s="1243" t="s">
        <v>870</v>
      </c>
      <c r="G27" s="1351">
        <f>'P&amp;L'!D30</f>
        <v>396505</v>
      </c>
      <c r="H27" s="1279">
        <f>'P&amp;L'!E30</f>
        <v>366674</v>
      </c>
    </row>
    <row r="28" spans="1:8" s="1275" customFormat="1" ht="32.25" customHeight="1">
      <c r="A28" s="1244" t="s">
        <v>532</v>
      </c>
      <c r="B28" s="1855" t="s">
        <v>2978</v>
      </c>
      <c r="C28" s="1856"/>
      <c r="D28" s="1856"/>
      <c r="E28" s="1857"/>
      <c r="F28" s="1243" t="s">
        <v>873</v>
      </c>
      <c r="G28" s="1351">
        <f>'P&amp;L'!D31</f>
        <v>0</v>
      </c>
      <c r="H28" s="1279">
        <f>'P&amp;L'!E31</f>
        <v>0</v>
      </c>
    </row>
    <row r="29" spans="1:8" s="1275" customFormat="1" ht="29.7" customHeight="1">
      <c r="A29" s="1244" t="s">
        <v>871</v>
      </c>
      <c r="B29" s="1734" t="s">
        <v>2979</v>
      </c>
      <c r="C29" s="1735"/>
      <c r="D29" s="1735"/>
      <c r="E29" s="1736"/>
      <c r="F29" s="1243" t="s">
        <v>876</v>
      </c>
      <c r="G29" s="1351">
        <f>'P&amp;L'!D32</f>
        <v>0</v>
      </c>
      <c r="H29" s="1279">
        <f>'P&amp;L'!E32</f>
        <v>0</v>
      </c>
    </row>
    <row r="30" spans="1:8" s="1275" customFormat="1" ht="29.7" customHeight="1">
      <c r="A30" s="1244" t="s">
        <v>877</v>
      </c>
      <c r="B30" s="1734" t="s">
        <v>2980</v>
      </c>
      <c r="C30" s="1735"/>
      <c r="D30" s="1735"/>
      <c r="E30" s="1736"/>
      <c r="F30" s="1243" t="s">
        <v>879</v>
      </c>
      <c r="G30" s="1351">
        <f>'P&amp;L'!D33</f>
        <v>0</v>
      </c>
      <c r="H30" s="1279">
        <f>'P&amp;L'!E33</f>
        <v>33298</v>
      </c>
    </row>
    <row r="31" spans="1:8" s="1280" customFormat="1" ht="33.75" customHeight="1">
      <c r="A31" s="1244" t="s">
        <v>886</v>
      </c>
      <c r="B31" s="1855" t="s">
        <v>2981</v>
      </c>
      <c r="C31" s="1856"/>
      <c r="D31" s="1856"/>
      <c r="E31" s="1857"/>
      <c r="F31" s="1243" t="s">
        <v>882</v>
      </c>
      <c r="G31" s="1351">
        <f>'P&amp;L'!D34</f>
        <v>44554</v>
      </c>
      <c r="H31" s="1279">
        <f>'P&amp;L'!E34</f>
        <v>42248</v>
      </c>
    </row>
    <row r="32" spans="1:8" s="1275" customFormat="1" ht="29.25" customHeight="1">
      <c r="A32" s="1245" t="s">
        <v>973</v>
      </c>
      <c r="B32" s="1774" t="s">
        <v>2982</v>
      </c>
      <c r="C32" s="1775"/>
      <c r="D32" s="1775"/>
      <c r="E32" s="1776"/>
      <c r="F32" s="1241" t="s">
        <v>885</v>
      </c>
      <c r="G32" s="1357">
        <f>'P&amp;L'!D35</f>
        <v>744409</v>
      </c>
      <c r="H32" s="1278">
        <f>'P&amp;L'!E35</f>
        <v>825498</v>
      </c>
    </row>
    <row r="33" spans="1:8" ht="24.75" customHeight="1">
      <c r="A33" s="1245" t="s">
        <v>880</v>
      </c>
      <c r="B33" s="1774" t="s">
        <v>2983</v>
      </c>
      <c r="C33" s="1775"/>
      <c r="D33" s="1775"/>
      <c r="E33" s="1776"/>
      <c r="F33" s="1241" t="s">
        <v>888</v>
      </c>
      <c r="G33" s="1357">
        <f>'P&amp;L'!D36</f>
        <v>3125730</v>
      </c>
      <c r="H33" s="1278">
        <f>'P&amp;L'!E36</f>
        <v>3038123</v>
      </c>
    </row>
    <row r="34" spans="1:8" ht="30.75" customHeight="1">
      <c r="A34" s="1281" t="s">
        <v>942</v>
      </c>
      <c r="B34" s="1846" t="s">
        <v>2984</v>
      </c>
      <c r="C34" s="1847"/>
      <c r="D34" s="1847"/>
      <c r="E34" s="1848"/>
      <c r="F34" s="1356" t="s">
        <v>891</v>
      </c>
      <c r="G34" s="1357">
        <f>'P&amp;L'!D37</f>
        <v>16817</v>
      </c>
      <c r="H34" s="1278">
        <f>'P&amp;L'!E37</f>
        <v>21671</v>
      </c>
    </row>
    <row r="35" spans="1:8" ht="36.75" customHeight="1">
      <c r="A35" s="1244" t="s">
        <v>2807</v>
      </c>
      <c r="B35" s="1734" t="s">
        <v>2985</v>
      </c>
      <c r="C35" s="1735"/>
      <c r="D35" s="1735"/>
      <c r="E35" s="1736"/>
      <c r="F35" s="1243" t="s">
        <v>894</v>
      </c>
      <c r="G35" s="1351">
        <f>'P&amp;L'!D38</f>
        <v>3695</v>
      </c>
      <c r="H35" s="1279">
        <f>'P&amp;L'!E38</f>
        <v>9127</v>
      </c>
    </row>
    <row r="36" spans="1:8" ht="30.75" customHeight="1">
      <c r="A36" s="1244" t="s">
        <v>2808</v>
      </c>
      <c r="B36" s="1734" t="s">
        <v>2986</v>
      </c>
      <c r="C36" s="1735"/>
      <c r="D36" s="1735"/>
      <c r="E36" s="1736"/>
      <c r="F36" s="1243" t="s">
        <v>897</v>
      </c>
      <c r="G36" s="1351">
        <f>'P&amp;L'!D39</f>
        <v>0</v>
      </c>
      <c r="H36" s="1279">
        <f>'P&amp;L'!E39</f>
        <v>0</v>
      </c>
    </row>
    <row r="37" spans="1:8" ht="30" customHeight="1">
      <c r="A37" s="1244" t="s">
        <v>2810</v>
      </c>
      <c r="B37" s="1734" t="s">
        <v>2987</v>
      </c>
      <c r="C37" s="1735"/>
      <c r="D37" s="1735"/>
      <c r="E37" s="1736"/>
      <c r="F37" s="1243" t="s">
        <v>900</v>
      </c>
      <c r="G37" s="1351">
        <f>'P&amp;L'!D40</f>
        <v>0</v>
      </c>
      <c r="H37" s="1279">
        <f>'P&amp;L'!E40</f>
        <v>0</v>
      </c>
    </row>
    <row r="38" spans="1:8" ht="33.75" customHeight="1">
      <c r="A38" s="1244" t="s">
        <v>532</v>
      </c>
      <c r="B38" s="1734" t="s">
        <v>2988</v>
      </c>
      <c r="C38" s="1735"/>
      <c r="D38" s="1735"/>
      <c r="E38" s="1736"/>
      <c r="F38" s="1243" t="s">
        <v>903</v>
      </c>
      <c r="G38" s="1351">
        <f>'P&amp;L'!D41</f>
        <v>0</v>
      </c>
      <c r="H38" s="1279">
        <f>'P&amp;L'!E41</f>
        <v>0</v>
      </c>
    </row>
    <row r="39" spans="1:8" ht="22.5" customHeight="1">
      <c r="A39" s="1244" t="s">
        <v>535</v>
      </c>
      <c r="B39" s="1734" t="s">
        <v>2989</v>
      </c>
      <c r="C39" s="1735"/>
      <c r="D39" s="1735"/>
      <c r="E39" s="1736"/>
      <c r="F39" s="1243" t="s">
        <v>906</v>
      </c>
      <c r="G39" s="1351">
        <f>'P&amp;L'!D42</f>
        <v>0</v>
      </c>
      <c r="H39" s="1279">
        <f>'P&amp;L'!E42</f>
        <v>0</v>
      </c>
    </row>
    <row r="40" spans="1:8" ht="30.75" customHeight="1">
      <c r="A40" s="1244" t="s">
        <v>2811</v>
      </c>
      <c r="B40" s="1734" t="s">
        <v>2990</v>
      </c>
      <c r="C40" s="1735"/>
      <c r="D40" s="1735"/>
      <c r="E40" s="1736"/>
      <c r="F40" s="1243" t="s">
        <v>909</v>
      </c>
      <c r="G40" s="1351">
        <f>'P&amp;L'!D43</f>
        <v>0</v>
      </c>
      <c r="H40" s="1279">
        <f>'P&amp;L'!E43</f>
        <v>0</v>
      </c>
    </row>
    <row r="41" spans="1:8" ht="30" customHeight="1">
      <c r="A41" s="1244" t="s">
        <v>2813</v>
      </c>
      <c r="B41" s="1734" t="s">
        <v>2991</v>
      </c>
      <c r="C41" s="1735"/>
      <c r="D41" s="1735"/>
      <c r="E41" s="1736"/>
      <c r="F41" s="1243" t="s">
        <v>912</v>
      </c>
      <c r="G41" s="1351">
        <f>'P&amp;L'!D44</f>
        <v>0</v>
      </c>
      <c r="H41" s="1279">
        <f>'P&amp;L'!E44</f>
        <v>0</v>
      </c>
    </row>
    <row r="42" spans="1:8" ht="32.25" customHeight="1">
      <c r="A42" s="1244" t="s">
        <v>532</v>
      </c>
      <c r="B42" s="1734" t="s">
        <v>2992</v>
      </c>
      <c r="C42" s="1735"/>
      <c r="D42" s="1735"/>
      <c r="E42" s="1736"/>
      <c r="F42" s="1243" t="s">
        <v>915</v>
      </c>
      <c r="G42" s="1351">
        <f>'P&amp;L'!D45</f>
        <v>0</v>
      </c>
      <c r="H42" s="1279">
        <f>'P&amp;L'!E45</f>
        <v>0</v>
      </c>
    </row>
    <row r="43" spans="1:8" ht="24" customHeight="1">
      <c r="A43" s="1244" t="s">
        <v>535</v>
      </c>
      <c r="B43" s="1734" t="s">
        <v>2993</v>
      </c>
      <c r="C43" s="1735"/>
      <c r="D43" s="1735"/>
      <c r="E43" s="1736"/>
      <c r="F43" s="1243" t="s">
        <v>918</v>
      </c>
      <c r="G43" s="1351">
        <f>'P&amp;L'!D46</f>
        <v>0</v>
      </c>
      <c r="H43" s="1279">
        <f>'P&amp;L'!E46</f>
        <v>0</v>
      </c>
    </row>
    <row r="44" spans="1:8" ht="26.25" customHeight="1">
      <c r="A44" s="1244" t="s">
        <v>2815</v>
      </c>
      <c r="B44" s="1734" t="s">
        <v>2994</v>
      </c>
      <c r="C44" s="1735"/>
      <c r="D44" s="1735"/>
      <c r="E44" s="1736"/>
      <c r="F44" s="1243" t="s">
        <v>921</v>
      </c>
      <c r="G44" s="1351">
        <f>'P&amp;L'!D47</f>
        <v>0</v>
      </c>
      <c r="H44" s="1279">
        <f>'P&amp;L'!E47</f>
        <v>86</v>
      </c>
    </row>
    <row r="45" spans="1:8" ht="24.75" customHeight="1">
      <c r="A45" s="1244" t="s">
        <v>2817</v>
      </c>
      <c r="B45" s="1734" t="s">
        <v>2995</v>
      </c>
      <c r="C45" s="1735"/>
      <c r="D45" s="1735"/>
      <c r="E45" s="1736"/>
      <c r="F45" s="1243" t="s">
        <v>924</v>
      </c>
      <c r="G45" s="1351">
        <f>'P&amp;L'!D48</f>
        <v>0</v>
      </c>
      <c r="H45" s="1279">
        <f>'P&amp;L'!E48</f>
        <v>0</v>
      </c>
    </row>
    <row r="46" spans="1:8" ht="27" customHeight="1">
      <c r="A46" s="1244" t="s">
        <v>532</v>
      </c>
      <c r="B46" s="1734" t="s">
        <v>2996</v>
      </c>
      <c r="C46" s="1735"/>
      <c r="D46" s="1735"/>
      <c r="E46" s="1736"/>
      <c r="F46" s="1243" t="s">
        <v>927</v>
      </c>
      <c r="G46" s="1351">
        <f>'P&amp;L'!D49</f>
        <v>0</v>
      </c>
      <c r="H46" s="1279">
        <f>'P&amp;L'!E49</f>
        <v>86</v>
      </c>
    </row>
    <row r="47" spans="1:8" ht="29.25" customHeight="1">
      <c r="A47" s="1244" t="s">
        <v>2819</v>
      </c>
      <c r="B47" s="1734" t="s">
        <v>1256</v>
      </c>
      <c r="C47" s="1735"/>
      <c r="D47" s="1735"/>
      <c r="E47" s="1736"/>
      <c r="F47" s="1243" t="s">
        <v>930</v>
      </c>
      <c r="G47" s="1351">
        <f>'P&amp;L'!D50</f>
        <v>13055</v>
      </c>
      <c r="H47" s="1279">
        <f>'P&amp;L'!E50</f>
        <v>12399</v>
      </c>
    </row>
    <row r="48" spans="1:8" ht="27.75" customHeight="1">
      <c r="A48" s="1244" t="s">
        <v>2820</v>
      </c>
      <c r="B48" s="1734" t="s">
        <v>2997</v>
      </c>
      <c r="C48" s="1735"/>
      <c r="D48" s="1735"/>
      <c r="E48" s="1736"/>
      <c r="F48" s="1243" t="s">
        <v>933</v>
      </c>
      <c r="G48" s="1351">
        <f>'P&amp;L'!D51</f>
        <v>0</v>
      </c>
      <c r="H48" s="1279">
        <f>'P&amp;L'!E51</f>
        <v>0</v>
      </c>
    </row>
    <row r="49" spans="1:8" ht="27.75" customHeight="1">
      <c r="A49" s="1244" t="s">
        <v>2821</v>
      </c>
      <c r="B49" s="1734" t="s">
        <v>1254</v>
      </c>
      <c r="C49" s="1735"/>
      <c r="D49" s="1735"/>
      <c r="E49" s="1736"/>
      <c r="F49" s="1243" t="s">
        <v>936</v>
      </c>
      <c r="G49" s="1351">
        <f>'P&amp;L'!D52</f>
        <v>67</v>
      </c>
      <c r="H49" s="1279">
        <f>'P&amp;L'!E52</f>
        <v>59</v>
      </c>
    </row>
    <row r="50" spans="1:8" ht="27.75" customHeight="1">
      <c r="A50" s="1245" t="s">
        <v>942</v>
      </c>
      <c r="B50" s="1774" t="s">
        <v>2998</v>
      </c>
      <c r="C50" s="1775"/>
      <c r="D50" s="1775"/>
      <c r="E50" s="1776"/>
      <c r="F50" s="1241" t="s">
        <v>939</v>
      </c>
      <c r="G50" s="1357">
        <f>'P&amp;L'!D53</f>
        <v>37037</v>
      </c>
      <c r="H50" s="1278">
        <f>'P&amp;L'!E53</f>
        <v>52710</v>
      </c>
    </row>
    <row r="51" spans="1:8" s="1285" customFormat="1" ht="29.25" customHeight="1">
      <c r="A51" s="1284" t="s">
        <v>904</v>
      </c>
      <c r="B51" s="1852" t="s">
        <v>1268</v>
      </c>
      <c r="C51" s="1853"/>
      <c r="D51" s="1853"/>
      <c r="E51" s="1854"/>
      <c r="F51" s="1243" t="s">
        <v>941</v>
      </c>
      <c r="G51" s="1351">
        <f>'P&amp;L'!D54</f>
        <v>4927</v>
      </c>
      <c r="H51" s="1279">
        <f>'P&amp;L'!E54</f>
        <v>12169</v>
      </c>
    </row>
    <row r="52" spans="1:8" s="1285" customFormat="1" ht="29.25" customHeight="1">
      <c r="A52" s="1284" t="s">
        <v>910</v>
      </c>
      <c r="B52" s="1858" t="s">
        <v>2999</v>
      </c>
      <c r="C52" s="1859"/>
      <c r="D52" s="1859"/>
      <c r="E52" s="1860"/>
      <c r="F52" s="1243" t="s">
        <v>944</v>
      </c>
      <c r="G52" s="1351">
        <f>'P&amp;L'!D55</f>
        <v>0</v>
      </c>
      <c r="H52" s="1279">
        <f>'P&amp;L'!E55</f>
        <v>0</v>
      </c>
    </row>
    <row r="53" spans="1:8" ht="30.75" customHeight="1">
      <c r="A53" s="1244" t="s">
        <v>913</v>
      </c>
      <c r="B53" s="1734" t="s">
        <v>3000</v>
      </c>
      <c r="C53" s="1735"/>
      <c r="D53" s="1735"/>
      <c r="E53" s="1736"/>
      <c r="F53" s="1243" t="s">
        <v>947</v>
      </c>
      <c r="G53" s="1351">
        <f>'P&amp;L'!D56</f>
        <v>0</v>
      </c>
      <c r="H53" s="1279">
        <f>'P&amp;L'!E56</f>
        <v>0</v>
      </c>
    </row>
    <row r="54" spans="1:8" ht="28.5" customHeight="1">
      <c r="A54" s="1286" t="s">
        <v>919</v>
      </c>
      <c r="B54" s="1734" t="s">
        <v>3001</v>
      </c>
      <c r="C54" s="1735"/>
      <c r="D54" s="1735"/>
      <c r="E54" s="1736"/>
      <c r="F54" s="1243" t="s">
        <v>950</v>
      </c>
      <c r="G54" s="1351">
        <f>'P&amp;L'!D57</f>
        <v>15336</v>
      </c>
      <c r="H54" s="1279">
        <f>'P&amp;L'!E57</f>
        <v>13002</v>
      </c>
    </row>
    <row r="55" spans="1:8" ht="28.5" customHeight="1">
      <c r="A55" s="1244" t="s">
        <v>2825</v>
      </c>
      <c r="B55" s="1734" t="s">
        <v>3002</v>
      </c>
      <c r="C55" s="1735"/>
      <c r="D55" s="1735"/>
      <c r="E55" s="1736"/>
      <c r="F55" s="1243" t="s">
        <v>952</v>
      </c>
      <c r="G55" s="1351">
        <f>'P&amp;L'!D58</f>
        <v>0</v>
      </c>
      <c r="H55" s="1279">
        <f>'P&amp;L'!E58</f>
        <v>0</v>
      </c>
    </row>
    <row r="56" spans="1:8" s="1285" customFormat="1" ht="31.5" customHeight="1">
      <c r="A56" s="1284" t="s">
        <v>532</v>
      </c>
      <c r="B56" s="1858" t="s">
        <v>3003</v>
      </c>
      <c r="C56" s="1859"/>
      <c r="D56" s="1859"/>
      <c r="E56" s="1860"/>
      <c r="F56" s="1243" t="s">
        <v>954</v>
      </c>
      <c r="G56" s="1351">
        <f>'P&amp;L'!D59</f>
        <v>15336</v>
      </c>
      <c r="H56" s="1279">
        <f>'P&amp;L'!E59</f>
        <v>13002</v>
      </c>
    </row>
    <row r="57" spans="1:8" ht="29.25" customHeight="1">
      <c r="A57" s="1244" t="s">
        <v>925</v>
      </c>
      <c r="B57" s="1734" t="s">
        <v>1255</v>
      </c>
      <c r="C57" s="1735"/>
      <c r="D57" s="1735"/>
      <c r="E57" s="1736"/>
      <c r="F57" s="1243" t="s">
        <v>957</v>
      </c>
      <c r="G57" s="1351">
        <f>'P&amp;L'!D60</f>
        <v>9466</v>
      </c>
      <c r="H57" s="1279">
        <f>'P&amp;L'!E60</f>
        <v>17451</v>
      </c>
    </row>
    <row r="58" spans="1:8" ht="28.5" customHeight="1">
      <c r="A58" s="1244" t="s">
        <v>931</v>
      </c>
      <c r="B58" s="1734" t="s">
        <v>3004</v>
      </c>
      <c r="C58" s="1735"/>
      <c r="D58" s="1735"/>
      <c r="E58" s="1736"/>
      <c r="F58" s="1243" t="s">
        <v>960</v>
      </c>
      <c r="G58" s="1351">
        <f>'P&amp;L'!D61</f>
        <v>0</v>
      </c>
      <c r="H58" s="1279">
        <f>'P&amp;L'!E61</f>
        <v>0</v>
      </c>
    </row>
    <row r="59" spans="1:8" ht="30.75" customHeight="1">
      <c r="A59" s="1244" t="s">
        <v>2827</v>
      </c>
      <c r="B59" s="1734" t="s">
        <v>3005</v>
      </c>
      <c r="C59" s="1735"/>
      <c r="D59" s="1735"/>
      <c r="E59" s="1736"/>
      <c r="F59" s="1243" t="s">
        <v>962</v>
      </c>
      <c r="G59" s="1351">
        <f>'P&amp;L'!D62</f>
        <v>7308</v>
      </c>
      <c r="H59" s="1279">
        <f>'P&amp;L'!E62</f>
        <v>10088</v>
      </c>
    </row>
    <row r="60" spans="1:8" ht="27.75" customHeight="1">
      <c r="A60" s="1245" t="s">
        <v>973</v>
      </c>
      <c r="B60" s="1774" t="s">
        <v>3006</v>
      </c>
      <c r="C60" s="1775"/>
      <c r="D60" s="1775"/>
      <c r="E60" s="1776"/>
      <c r="F60" s="1241" t="s">
        <v>965</v>
      </c>
      <c r="G60" s="1357">
        <f>'P&amp;L'!D63</f>
        <v>-20220</v>
      </c>
      <c r="H60" s="1278">
        <f>'P&amp;L'!E63</f>
        <v>-31039</v>
      </c>
    </row>
    <row r="61" spans="1:8" ht="27.75" customHeight="1">
      <c r="A61" s="1287" t="s">
        <v>2829</v>
      </c>
      <c r="B61" s="1774" t="s">
        <v>3007</v>
      </c>
      <c r="C61" s="1775"/>
      <c r="D61" s="1775"/>
      <c r="E61" s="1776"/>
      <c r="F61" s="1241" t="s">
        <v>968</v>
      </c>
      <c r="G61" s="1357">
        <f>'P&amp;L'!D64</f>
        <v>724189</v>
      </c>
      <c r="H61" s="1278">
        <f>'P&amp;L'!E64</f>
        <v>794459</v>
      </c>
    </row>
    <row r="62" spans="1:8" ht="27.75" customHeight="1">
      <c r="A62" s="1244" t="s">
        <v>2831</v>
      </c>
      <c r="B62" s="1734" t="s">
        <v>3008</v>
      </c>
      <c r="C62" s="1735"/>
      <c r="D62" s="1735"/>
      <c r="E62" s="1736"/>
      <c r="F62" s="1243" t="s">
        <v>970</v>
      </c>
      <c r="G62" s="1351">
        <f>'P&amp;L'!D65</f>
        <v>156079</v>
      </c>
      <c r="H62" s="1279">
        <f>'P&amp;L'!E65</f>
        <v>175592</v>
      </c>
    </row>
    <row r="63" spans="1:8" s="1285" customFormat="1" ht="27.75" customHeight="1">
      <c r="A63" s="1288" t="s">
        <v>2833</v>
      </c>
      <c r="B63" s="1734" t="s">
        <v>3009</v>
      </c>
      <c r="C63" s="1735"/>
      <c r="D63" s="1735"/>
      <c r="E63" s="1736"/>
      <c r="F63" s="1350" t="s">
        <v>972</v>
      </c>
      <c r="G63" s="1351">
        <f>'P&amp;L'!D66</f>
        <v>156079</v>
      </c>
      <c r="H63" s="1279">
        <f>'P&amp;L'!E66</f>
        <v>175592</v>
      </c>
    </row>
    <row r="64" spans="1:8" s="1285" customFormat="1" ht="27.75" customHeight="1">
      <c r="A64" s="1244" t="s">
        <v>532</v>
      </c>
      <c r="B64" s="1734" t="s">
        <v>3010</v>
      </c>
      <c r="C64" s="1735"/>
      <c r="D64" s="1735"/>
      <c r="E64" s="1736"/>
      <c r="F64" s="1243" t="s">
        <v>975</v>
      </c>
      <c r="G64" s="1351">
        <f>'P&amp;L'!D67</f>
        <v>0</v>
      </c>
      <c r="H64" s="1279">
        <f>'P&amp;L'!E67</f>
        <v>0</v>
      </c>
    </row>
    <row r="65" spans="1:8" ht="27.75" customHeight="1">
      <c r="A65" s="1244" t="s">
        <v>945</v>
      </c>
      <c r="B65" s="1734" t="s">
        <v>3011</v>
      </c>
      <c r="C65" s="1735"/>
      <c r="D65" s="1735"/>
      <c r="E65" s="1736"/>
      <c r="F65" s="1243" t="s">
        <v>978</v>
      </c>
      <c r="G65" s="1351">
        <f>'P&amp;L'!D68</f>
        <v>0</v>
      </c>
      <c r="H65" s="1279">
        <f>'P&amp;L'!E68</f>
        <v>0</v>
      </c>
    </row>
    <row r="66" spans="1:8" s="1285" customFormat="1" ht="33" customHeight="1" thickBot="1">
      <c r="A66" s="1414" t="s">
        <v>2829</v>
      </c>
      <c r="B66" s="1849" t="s">
        <v>3012</v>
      </c>
      <c r="C66" s="1850"/>
      <c r="D66" s="1850"/>
      <c r="E66" s="1851"/>
      <c r="F66" s="1415" t="s">
        <v>980</v>
      </c>
      <c r="G66" s="1416">
        <f>'P&amp;L'!D69</f>
        <v>568110</v>
      </c>
      <c r="H66" s="1417">
        <f>'P&amp;L'!E69</f>
        <v>618867</v>
      </c>
    </row>
  </sheetData>
  <mergeCells count="63">
    <mergeCell ref="B23:E23"/>
    <mergeCell ref="G4:H4"/>
    <mergeCell ref="B5:D5"/>
    <mergeCell ref="B17:E17"/>
    <mergeCell ref="B15:E15"/>
    <mergeCell ref="B14:E14"/>
    <mergeCell ref="B13:E13"/>
    <mergeCell ref="B12:E12"/>
    <mergeCell ref="B10:E10"/>
    <mergeCell ref="B9:E9"/>
    <mergeCell ref="B8:E8"/>
    <mergeCell ref="B7:E7"/>
    <mergeCell ref="B16:E16"/>
    <mergeCell ref="B11:E11"/>
    <mergeCell ref="B6:E6"/>
    <mergeCell ref="B18:E18"/>
    <mergeCell ref="B19:E19"/>
    <mergeCell ref="B20:E20"/>
    <mergeCell ref="B21:E21"/>
    <mergeCell ref="B22:E22"/>
    <mergeCell ref="B46:E46"/>
    <mergeCell ref="B36:E36"/>
    <mergeCell ref="B37:E37"/>
    <mergeCell ref="B38:E38"/>
    <mergeCell ref="B39:E39"/>
    <mergeCell ref="B40:E40"/>
    <mergeCell ref="B41:E41"/>
    <mergeCell ref="B42:E42"/>
    <mergeCell ref="B43:E43"/>
    <mergeCell ref="B44:E44"/>
    <mergeCell ref="B45:E45"/>
    <mergeCell ref="B35:E35"/>
    <mergeCell ref="B24:E24"/>
    <mergeCell ref="B25:E25"/>
    <mergeCell ref="B26:E26"/>
    <mergeCell ref="B27:E27"/>
    <mergeCell ref="B28:E28"/>
    <mergeCell ref="B52:E52"/>
    <mergeCell ref="B53:E53"/>
    <mergeCell ref="B54:E54"/>
    <mergeCell ref="B55:E55"/>
    <mergeCell ref="B56:E56"/>
    <mergeCell ref="B29:E29"/>
    <mergeCell ref="B30:E30"/>
    <mergeCell ref="B31:E31"/>
    <mergeCell ref="B32:E32"/>
    <mergeCell ref="B33:E33"/>
    <mergeCell ref="B34:E34"/>
    <mergeCell ref="B65:E65"/>
    <mergeCell ref="B66:E66"/>
    <mergeCell ref="B59:E59"/>
    <mergeCell ref="B60:E60"/>
    <mergeCell ref="B61:E61"/>
    <mergeCell ref="B62:E62"/>
    <mergeCell ref="B63:E63"/>
    <mergeCell ref="B64:E64"/>
    <mergeCell ref="B57:E57"/>
    <mergeCell ref="B58:E58"/>
    <mergeCell ref="B47:E47"/>
    <mergeCell ref="B48:E48"/>
    <mergeCell ref="B49:E49"/>
    <mergeCell ref="B50:E50"/>
    <mergeCell ref="B51:E51"/>
  </mergeCells>
  <pageMargins left="0.74803149606299213" right="0.55118110236220474" top="0.39370078740157483" bottom="0.47244094488188981" header="0.39370078740157483" footer="0.19685039370078741"/>
  <pageSetup paperSize="9" scale="81" firstPageNumber="10" orientation="portrait" useFirstPageNumber="1" r:id="rId1"/>
  <headerFooter alignWithMargins="0">
    <oddHeader>&amp;LUZPODv14_&amp;P</oddHeader>
    <oddFooter>&amp;LMF SR č. 18009/2014&amp;RStrana &amp;P</oddFooter>
  </headerFooter>
  <rowBreaks count="2" manualBreakCount="2">
    <brk id="32" max="7" man="1"/>
    <brk id="59" max="7"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pageSetUpPr fitToPage="1"/>
  </sheetPr>
  <dimension ref="A1:BK1328"/>
  <sheetViews>
    <sheetView showGridLines="0" tabSelected="1" view="pageBreakPreview" zoomScale="115" zoomScaleNormal="115" zoomScaleSheetLayoutView="115" workbookViewId="0">
      <pane ySplit="1" topLeftCell="A2" activePane="bottomLeft" state="frozen"/>
      <selection activeCell="D17" sqref="D17"/>
      <selection pane="bottomLeft" activeCell="U8" sqref="U8"/>
    </sheetView>
  </sheetViews>
  <sheetFormatPr defaultColWidth="9.109375" defaultRowHeight="14.25" customHeight="1"/>
  <cols>
    <col min="1" max="1" width="3.44140625" style="606" customWidth="1"/>
    <col min="2" max="2" width="1.5546875" style="18" customWidth="1"/>
    <col min="3" max="31" width="3.44140625" style="18" customWidth="1"/>
    <col min="32" max="32" width="8.33203125" style="18" customWidth="1"/>
    <col min="33" max="34" width="3.44140625" style="18" customWidth="1"/>
    <col min="35" max="44" width="0" style="18" hidden="1" customWidth="1"/>
    <col min="45" max="16384" width="9.109375" style="18"/>
  </cols>
  <sheetData>
    <row r="1" spans="1:43" s="612" customFormat="1" ht="15.75" customHeight="1" thickBot="1">
      <c r="A1" s="785" t="s">
        <v>1470</v>
      </c>
      <c r="B1" s="2561" t="s">
        <v>1466</v>
      </c>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2"/>
      <c r="AI1" s="2232" t="s">
        <v>1474</v>
      </c>
      <c r="AJ1" s="2233"/>
      <c r="AK1" s="2233"/>
      <c r="AL1" s="2233"/>
      <c r="AM1" s="2234"/>
      <c r="AN1" s="783"/>
      <c r="AO1" s="784" t="s">
        <v>1058</v>
      </c>
      <c r="AP1" s="639"/>
      <c r="AQ1" s="783"/>
    </row>
    <row r="2" spans="1:43" s="592" customFormat="1" ht="9" customHeight="1">
      <c r="A2" s="606"/>
      <c r="AI2" s="18"/>
      <c r="AJ2" s="18"/>
      <c r="AK2" s="18"/>
      <c r="AL2" s="18"/>
      <c r="AM2" s="18"/>
      <c r="AN2" s="18"/>
      <c r="AO2" s="18"/>
      <c r="AP2" s="18"/>
      <c r="AQ2" s="18"/>
    </row>
    <row r="3" spans="1:43" s="592" customFormat="1" ht="15" customHeight="1">
      <c r="A3" s="606"/>
      <c r="D3" s="945" t="s">
        <v>3146</v>
      </c>
      <c r="E3" s="943"/>
      <c r="F3" s="943"/>
      <c r="G3" s="943"/>
      <c r="H3" s="943"/>
      <c r="I3" s="943"/>
      <c r="J3" s="944"/>
      <c r="K3" s="953"/>
      <c r="L3" s="946" t="s">
        <v>1231</v>
      </c>
      <c r="M3" s="947" t="str">
        <f>MID('Input data'!$C$24,1,1)</f>
        <v>2</v>
      </c>
      <c r="N3" s="948" t="str">
        <f>MID('Input data'!$C$24,2,1)</f>
        <v>0</v>
      </c>
      <c r="O3" s="948" t="str">
        <f>MID('Input data'!$C$24,3,1)</f>
        <v>2</v>
      </c>
      <c r="P3" s="948" t="str">
        <f>MID('Input data'!$C$24,4,1)</f>
        <v>0</v>
      </c>
      <c r="Q3" s="948" t="str">
        <f>MID('Input data'!$C$24,5,1)</f>
        <v>4</v>
      </c>
      <c r="R3" s="948" t="str">
        <f>MID('Input data'!$C$24,6,1)</f>
        <v>1</v>
      </c>
      <c r="S3" s="948" t="str">
        <f>MID('Input data'!$C$24,7,1)</f>
        <v>0</v>
      </c>
      <c r="T3" s="948" t="str">
        <f>MID('Input data'!$C$24,8,1)</f>
        <v>2</v>
      </c>
      <c r="U3" s="948" t="str">
        <f>MID('Input data'!$C$24,9,1)</f>
        <v>9</v>
      </c>
      <c r="V3" s="949" t="str">
        <f>MID('Input data'!$C$24,10,1)</f>
        <v>3</v>
      </c>
      <c r="X3" s="946" t="s">
        <v>1074</v>
      </c>
      <c r="Y3" s="947" t="str">
        <f>MID('Input data'!$C$26,1,1)</f>
        <v>3</v>
      </c>
      <c r="Z3" s="948" t="str">
        <f>MID('Input data'!$C$26,2,1)</f>
        <v>1</v>
      </c>
      <c r="AA3" s="948" t="str">
        <f>MID('Input data'!$C$26,3,1)</f>
        <v>4</v>
      </c>
      <c r="AB3" s="948" t="str">
        <f>MID('Input data'!$C$26,4,1)</f>
        <v>2</v>
      </c>
      <c r="AC3" s="948" t="str">
        <f>MID('Input data'!$C$26,5,1)</f>
        <v>6</v>
      </c>
      <c r="AD3" s="948" t="str">
        <f>MID('Input data'!$C$26,6,1)</f>
        <v>0</v>
      </c>
      <c r="AE3" s="948" t="str">
        <f>MID('Input data'!$C$26,7,1)</f>
        <v>8</v>
      </c>
      <c r="AF3" s="1632" t="str">
        <f>MID('Input data'!$C$26,8,1)</f>
        <v>5</v>
      </c>
      <c r="AG3" s="958"/>
      <c r="AH3" s="958"/>
      <c r="AI3" s="18"/>
      <c r="AJ3" s="18"/>
      <c r="AK3" s="18"/>
      <c r="AL3" s="18"/>
      <c r="AM3" s="18"/>
      <c r="AN3" s="18"/>
      <c r="AO3" s="18"/>
      <c r="AP3" s="18"/>
      <c r="AQ3" s="18"/>
    </row>
    <row r="4" spans="1:43" s="592" customFormat="1" ht="15" hidden="1" customHeight="1">
      <c r="A4" s="606"/>
      <c r="D4" s="957"/>
      <c r="E4" s="953"/>
      <c r="F4" s="953"/>
      <c r="G4" s="953"/>
      <c r="H4" s="953"/>
      <c r="I4" s="953"/>
      <c r="J4" s="953"/>
      <c r="K4" s="953"/>
      <c r="W4" s="946"/>
      <c r="X4" s="958"/>
      <c r="Y4" s="958"/>
      <c r="Z4" s="958"/>
      <c r="AA4" s="958"/>
      <c r="AB4" s="958"/>
      <c r="AC4" s="958"/>
      <c r="AD4" s="958"/>
      <c r="AE4" s="958"/>
      <c r="AF4" s="958"/>
      <c r="AG4" s="958"/>
      <c r="AI4" s="18"/>
      <c r="AJ4" s="18"/>
      <c r="AK4" s="18"/>
      <c r="AL4" s="18"/>
      <c r="AM4" s="18"/>
      <c r="AN4" s="18"/>
      <c r="AO4" s="18"/>
      <c r="AP4" s="18"/>
      <c r="AQ4" s="18"/>
    </row>
    <row r="5" spans="1:43" s="592" customFormat="1" ht="15" customHeight="1">
      <c r="A5" s="606"/>
      <c r="D5" s="957" t="str">
        <f>'Input data'!F3</f>
        <v>EKVIA s.r.o.</v>
      </c>
      <c r="E5" s="953"/>
      <c r="F5" s="953"/>
      <c r="G5" s="953"/>
      <c r="H5" s="953"/>
      <c r="I5" s="953"/>
      <c r="J5" s="953"/>
      <c r="K5" s="953"/>
      <c r="W5" s="946"/>
      <c r="X5" s="958"/>
      <c r="Y5" s="958"/>
      <c r="Z5" s="958"/>
      <c r="AA5" s="958"/>
      <c r="AB5" s="958"/>
      <c r="AC5" s="958"/>
      <c r="AD5" s="958"/>
      <c r="AE5" s="958"/>
      <c r="AF5" s="958"/>
      <c r="AG5" s="958"/>
      <c r="AI5" s="18"/>
      <c r="AJ5" s="18"/>
      <c r="AK5" s="18"/>
      <c r="AL5" s="18"/>
      <c r="AM5" s="18"/>
      <c r="AN5" s="18"/>
      <c r="AO5" s="18"/>
      <c r="AP5" s="18"/>
      <c r="AQ5" s="18"/>
    </row>
    <row r="6" spans="1:43" s="592" customFormat="1" ht="21.75" customHeight="1">
      <c r="A6" s="606"/>
      <c r="AI6" s="18"/>
      <c r="AJ6" s="18"/>
      <c r="AK6" s="18"/>
      <c r="AL6" s="18"/>
      <c r="AM6" s="18"/>
      <c r="AN6" s="18"/>
      <c r="AO6" s="18"/>
      <c r="AP6" s="18"/>
      <c r="AQ6" s="18"/>
    </row>
    <row r="7" spans="1:43" s="592" customFormat="1" ht="13.8">
      <c r="A7" s="606"/>
      <c r="D7" s="590" t="s">
        <v>1335</v>
      </c>
      <c r="AI7" s="18"/>
      <c r="AJ7" s="18"/>
      <c r="AK7" s="18"/>
      <c r="AL7" s="18"/>
      <c r="AM7" s="18"/>
      <c r="AN7" s="18"/>
      <c r="AO7" s="18"/>
      <c r="AP7" s="18"/>
      <c r="AQ7" s="18"/>
    </row>
    <row r="8" spans="1:43" s="592" customFormat="1" ht="13.8">
      <c r="A8" s="606"/>
      <c r="D8" s="590"/>
      <c r="AI8" s="18"/>
      <c r="AJ8" s="18"/>
      <c r="AK8" s="18"/>
      <c r="AL8" s="18"/>
      <c r="AM8" s="18"/>
      <c r="AN8" s="18"/>
      <c r="AO8" s="18"/>
      <c r="AP8" s="18"/>
      <c r="AQ8" s="18"/>
    </row>
    <row r="9" spans="1:43" s="592" customFormat="1" ht="15" customHeight="1">
      <c r="A9" s="606"/>
      <c r="D9" s="2206" t="s">
        <v>3304</v>
      </c>
      <c r="E9" s="2201"/>
      <c r="F9" s="2201"/>
      <c r="G9" s="2201"/>
      <c r="H9" s="2201"/>
      <c r="I9" s="2201"/>
      <c r="J9" s="2201"/>
      <c r="K9" s="2201"/>
      <c r="L9" s="2201"/>
      <c r="M9" s="2201"/>
      <c r="N9" s="2201"/>
      <c r="O9" s="2201"/>
      <c r="P9" s="2201"/>
      <c r="Q9" s="2201"/>
      <c r="R9" s="2201"/>
      <c r="S9" s="2201"/>
      <c r="T9" s="2201"/>
      <c r="U9" s="2201"/>
      <c r="V9" s="2201"/>
      <c r="W9" s="2201"/>
      <c r="X9" s="2201"/>
      <c r="Y9" s="2201"/>
      <c r="Z9" s="2201"/>
      <c r="AA9" s="2201"/>
      <c r="AB9" s="2201"/>
      <c r="AC9" s="2201"/>
      <c r="AD9" s="2201"/>
      <c r="AE9" s="2201"/>
      <c r="AF9" s="2201"/>
      <c r="AG9" s="2201"/>
      <c r="AI9" s="18"/>
      <c r="AJ9" s="18"/>
      <c r="AK9" s="18"/>
      <c r="AL9" s="18"/>
      <c r="AM9" s="18"/>
      <c r="AN9" s="18"/>
      <c r="AO9" s="18"/>
      <c r="AP9" s="18"/>
      <c r="AQ9" s="18"/>
    </row>
    <row r="10" spans="1:43" s="592" customFormat="1" ht="13.8">
      <c r="A10" s="606"/>
      <c r="D10" s="2201"/>
      <c r="E10" s="2201"/>
      <c r="F10" s="2201"/>
      <c r="G10" s="2201"/>
      <c r="H10" s="2201"/>
      <c r="I10" s="2201"/>
      <c r="J10" s="2201"/>
      <c r="K10" s="2201"/>
      <c r="L10" s="2201"/>
      <c r="M10" s="2201"/>
      <c r="N10" s="2201"/>
      <c r="O10" s="2201"/>
      <c r="P10" s="2201"/>
      <c r="Q10" s="2201"/>
      <c r="R10" s="2201"/>
      <c r="S10" s="2201"/>
      <c r="T10" s="2201"/>
      <c r="U10" s="2201"/>
      <c r="V10" s="2201"/>
      <c r="W10" s="2201"/>
      <c r="X10" s="2201"/>
      <c r="Y10" s="2201"/>
      <c r="Z10" s="2201"/>
      <c r="AA10" s="2201"/>
      <c r="AB10" s="2201"/>
      <c r="AC10" s="2201"/>
      <c r="AD10" s="2201"/>
      <c r="AE10" s="2201"/>
      <c r="AF10" s="2201"/>
      <c r="AG10" s="2201"/>
      <c r="AI10" s="18"/>
      <c r="AJ10" s="18"/>
      <c r="AK10" s="18"/>
      <c r="AL10" s="18"/>
      <c r="AM10" s="18"/>
      <c r="AN10" s="18"/>
      <c r="AO10" s="18"/>
      <c r="AP10" s="18"/>
      <c r="AQ10" s="18"/>
    </row>
    <row r="11" spans="1:43" s="592" customFormat="1" ht="13.8">
      <c r="A11" s="606"/>
      <c r="D11" s="2201"/>
      <c r="E11" s="2201"/>
      <c r="F11" s="2201"/>
      <c r="G11" s="2201"/>
      <c r="H11" s="2201"/>
      <c r="I11" s="2201"/>
      <c r="J11" s="2201"/>
      <c r="K11" s="2201"/>
      <c r="L11" s="2201"/>
      <c r="M11" s="2201"/>
      <c r="N11" s="2201"/>
      <c r="O11" s="2201"/>
      <c r="P11" s="2201"/>
      <c r="Q11" s="2201"/>
      <c r="R11" s="2201"/>
      <c r="S11" s="2201"/>
      <c r="T11" s="2201"/>
      <c r="U11" s="2201"/>
      <c r="V11" s="2201"/>
      <c r="W11" s="2201"/>
      <c r="X11" s="2201"/>
      <c r="Y11" s="2201"/>
      <c r="Z11" s="2201"/>
      <c r="AA11" s="2201"/>
      <c r="AB11" s="2201"/>
      <c r="AC11" s="2201"/>
      <c r="AD11" s="2201"/>
      <c r="AE11" s="2201"/>
      <c r="AF11" s="2201"/>
      <c r="AG11" s="2201"/>
      <c r="AI11" s="18"/>
      <c r="AJ11" s="18"/>
      <c r="AK11" s="18"/>
      <c r="AL11" s="18"/>
      <c r="AM11" s="18"/>
      <c r="AN11" s="18"/>
      <c r="AO11" s="18"/>
      <c r="AP11" s="18"/>
      <c r="AQ11" s="18"/>
    </row>
    <row r="12" spans="1:43" s="592" customFormat="1" ht="13.8">
      <c r="A12" s="606"/>
      <c r="AI12" s="18"/>
      <c r="AJ12" s="18"/>
      <c r="AK12" s="18"/>
      <c r="AL12" s="18"/>
      <c r="AM12" s="18"/>
      <c r="AN12" s="18"/>
      <c r="AO12" s="18"/>
      <c r="AP12" s="18"/>
      <c r="AQ12" s="18"/>
    </row>
    <row r="13" spans="1:43" s="592" customFormat="1" ht="15" customHeight="1">
      <c r="A13" s="606"/>
      <c r="D13" s="2206" t="s">
        <v>3327</v>
      </c>
      <c r="E13" s="2206"/>
      <c r="F13" s="2206"/>
      <c r="G13" s="2206"/>
      <c r="H13" s="2206"/>
      <c r="I13" s="2206"/>
      <c r="J13" s="2206"/>
      <c r="K13" s="2206"/>
      <c r="L13" s="2206"/>
      <c r="M13" s="2206"/>
      <c r="N13" s="2206"/>
      <c r="O13" s="2206"/>
      <c r="P13" s="2206"/>
      <c r="Q13" s="2206"/>
      <c r="R13" s="2206"/>
      <c r="S13" s="2206"/>
      <c r="T13" s="2206"/>
      <c r="U13" s="2206"/>
      <c r="V13" s="2206"/>
      <c r="W13" s="2206"/>
      <c r="X13" s="2206"/>
      <c r="Y13" s="2206"/>
      <c r="Z13" s="2206"/>
      <c r="AA13" s="2206"/>
      <c r="AB13" s="2206"/>
      <c r="AC13" s="2206"/>
      <c r="AD13" s="2206"/>
      <c r="AE13" s="2206"/>
      <c r="AF13" s="2206"/>
      <c r="AG13" s="2206"/>
      <c r="AI13" s="18"/>
      <c r="AJ13" s="18"/>
      <c r="AK13" s="18"/>
      <c r="AL13" s="18"/>
      <c r="AM13" s="18"/>
      <c r="AN13" s="18"/>
      <c r="AO13" s="18"/>
      <c r="AP13" s="18"/>
      <c r="AQ13" s="18"/>
    </row>
    <row r="14" spans="1:43" s="592" customFormat="1" ht="12.75" customHeight="1">
      <c r="A14" s="606"/>
      <c r="D14" s="2206"/>
      <c r="E14" s="2206"/>
      <c r="F14" s="2206"/>
      <c r="G14" s="2206"/>
      <c r="H14" s="2206"/>
      <c r="I14" s="2206"/>
      <c r="J14" s="2206"/>
      <c r="K14" s="2206"/>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c r="AI14" s="18"/>
      <c r="AJ14" s="18"/>
      <c r="AK14" s="18"/>
      <c r="AL14" s="18"/>
      <c r="AM14" s="18"/>
      <c r="AN14" s="18"/>
      <c r="AO14" s="18"/>
      <c r="AP14" s="18"/>
      <c r="AQ14" s="18"/>
    </row>
    <row r="15" spans="1:43" s="592" customFormat="1" ht="13.8">
      <c r="A15" s="606"/>
      <c r="D15" s="1597" t="s">
        <v>1331</v>
      </c>
      <c r="E15" s="926" t="s">
        <v>3232</v>
      </c>
      <c r="F15" s="1597"/>
      <c r="G15" s="1597"/>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c r="AI15" s="18"/>
      <c r="AJ15" s="18"/>
      <c r="AK15" s="18"/>
      <c r="AL15" s="18"/>
      <c r="AM15" s="18"/>
      <c r="AN15" s="18"/>
      <c r="AO15" s="18"/>
      <c r="AP15" s="18"/>
      <c r="AQ15" s="18"/>
    </row>
    <row r="16" spans="1:43" s="592" customFormat="1" ht="13.8">
      <c r="A16" s="606"/>
      <c r="D16" s="1650"/>
      <c r="E16" s="926" t="s">
        <v>3229</v>
      </c>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I16" s="18"/>
      <c r="AJ16" s="18"/>
      <c r="AK16" s="18"/>
      <c r="AL16" s="18"/>
      <c r="AM16" s="18"/>
      <c r="AN16" s="18"/>
      <c r="AO16" s="18"/>
      <c r="AP16" s="18"/>
      <c r="AQ16" s="18"/>
    </row>
    <row r="17" spans="1:43" s="592" customFormat="1" ht="13.8">
      <c r="A17" s="606"/>
      <c r="D17" s="1597"/>
      <c r="E17" s="926"/>
      <c r="F17" s="1597"/>
      <c r="G17" s="1597"/>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I17" s="18"/>
      <c r="AJ17" s="18"/>
      <c r="AK17" s="18"/>
      <c r="AL17" s="18"/>
      <c r="AM17" s="18"/>
      <c r="AN17" s="18"/>
      <c r="AO17" s="18"/>
      <c r="AP17" s="18"/>
      <c r="AQ17" s="18"/>
    </row>
    <row r="18" spans="1:43" s="592" customFormat="1" ht="13.8">
      <c r="A18" s="606"/>
      <c r="D18" s="1597" t="s">
        <v>532</v>
      </c>
      <c r="E18" s="926" t="s">
        <v>3233</v>
      </c>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I18" s="18"/>
      <c r="AJ18" s="18"/>
      <c r="AK18" s="18"/>
      <c r="AL18" s="18"/>
      <c r="AM18" s="18"/>
      <c r="AN18" s="18"/>
      <c r="AO18" s="18"/>
      <c r="AP18" s="18"/>
      <c r="AQ18" s="18"/>
    </row>
    <row r="19" spans="1:43" s="592" customFormat="1" ht="13.8">
      <c r="A19" s="606"/>
      <c r="D19" s="1597"/>
      <c r="E19" s="926" t="s">
        <v>3326</v>
      </c>
      <c r="F19" s="1597"/>
      <c r="G19" s="1597"/>
      <c r="H19" s="1597"/>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I19" s="18"/>
      <c r="AJ19" s="18"/>
      <c r="AK19" s="18"/>
      <c r="AL19" s="18"/>
      <c r="AM19" s="18"/>
      <c r="AN19" s="18"/>
      <c r="AO19" s="18"/>
      <c r="AP19" s="18"/>
      <c r="AQ19" s="18"/>
    </row>
    <row r="20" spans="1:43" s="592" customFormat="1" ht="13.8">
      <c r="A20" s="606"/>
      <c r="D20" s="1597"/>
      <c r="E20" s="926"/>
      <c r="F20" s="1597"/>
      <c r="G20" s="1597"/>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I20" s="18"/>
      <c r="AJ20" s="18"/>
      <c r="AK20" s="18"/>
      <c r="AL20" s="18"/>
      <c r="AM20" s="18"/>
      <c r="AN20" s="18"/>
      <c r="AO20" s="18"/>
      <c r="AP20" s="18"/>
      <c r="AQ20" s="18"/>
    </row>
    <row r="21" spans="1:43" s="592" customFormat="1" ht="13.8">
      <c r="A21" s="606"/>
      <c r="D21" s="1597" t="s">
        <v>535</v>
      </c>
      <c r="E21" s="926" t="s">
        <v>3234</v>
      </c>
      <c r="F21" s="1597"/>
      <c r="G21" s="1597"/>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I21" s="18"/>
      <c r="AJ21" s="18"/>
      <c r="AK21" s="18"/>
      <c r="AL21" s="18"/>
      <c r="AM21" s="18"/>
      <c r="AN21" s="18"/>
      <c r="AO21" s="18"/>
      <c r="AP21" s="18"/>
      <c r="AQ21" s="18"/>
    </row>
    <row r="22" spans="1:43" s="592" customFormat="1" ht="13.8">
      <c r="A22" s="606"/>
      <c r="D22" s="1597"/>
      <c r="E22" s="926" t="s">
        <v>3272</v>
      </c>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I22" s="18"/>
      <c r="AJ22" s="18"/>
      <c r="AK22" s="18"/>
      <c r="AL22" s="18"/>
      <c r="AM22" s="18"/>
      <c r="AN22" s="18"/>
      <c r="AO22" s="18"/>
      <c r="AP22" s="18"/>
      <c r="AQ22" s="18"/>
    </row>
    <row r="23" spans="1:43" s="592" customFormat="1" ht="13.8">
      <c r="A23" s="606"/>
      <c r="D23" s="1597"/>
      <c r="E23" s="926" t="s">
        <v>3363</v>
      </c>
      <c r="F23" s="1597"/>
      <c r="G23" s="1597"/>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I23" s="18"/>
      <c r="AJ23" s="18"/>
      <c r="AK23" s="18"/>
      <c r="AL23" s="18"/>
      <c r="AM23" s="18"/>
      <c r="AN23" s="18"/>
      <c r="AO23" s="18"/>
      <c r="AP23" s="18"/>
      <c r="AQ23" s="18"/>
    </row>
    <row r="24" spans="1:43" s="592" customFormat="1" ht="13.8">
      <c r="A24" s="606"/>
      <c r="D24" s="1597"/>
      <c r="E24" s="926"/>
      <c r="F24" s="1597"/>
      <c r="G24" s="1597"/>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I24" s="18"/>
      <c r="AJ24" s="18"/>
      <c r="AK24" s="18"/>
      <c r="AL24" s="18"/>
      <c r="AM24" s="18"/>
      <c r="AN24" s="18"/>
      <c r="AO24" s="18"/>
      <c r="AP24" s="18"/>
      <c r="AQ24" s="18"/>
    </row>
    <row r="25" spans="1:43" s="592" customFormat="1" ht="13.8">
      <c r="A25" s="606"/>
      <c r="D25" s="1597"/>
      <c r="E25" s="926" t="s">
        <v>3273</v>
      </c>
      <c r="F25" s="1597"/>
      <c r="G25" s="1597"/>
      <c r="H25" s="1597"/>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I25" s="18"/>
      <c r="AJ25" s="18"/>
      <c r="AK25" s="18"/>
      <c r="AL25" s="18"/>
      <c r="AM25" s="18"/>
      <c r="AN25" s="18"/>
      <c r="AO25" s="18"/>
      <c r="AP25" s="18"/>
      <c r="AQ25" s="18"/>
    </row>
    <row r="26" spans="1:43" s="592" customFormat="1" ht="13.8">
      <c r="A26" s="606"/>
      <c r="D26" s="1597"/>
      <c r="E26" s="926" t="s">
        <v>3230</v>
      </c>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I26" s="18"/>
      <c r="AJ26" s="18"/>
      <c r="AK26" s="18"/>
      <c r="AL26" s="18"/>
      <c r="AM26" s="18"/>
      <c r="AN26" s="18"/>
      <c r="AO26" s="18"/>
      <c r="AP26" s="18"/>
      <c r="AQ26" s="18"/>
    </row>
    <row r="27" spans="1:43" s="592" customFormat="1" ht="13.8">
      <c r="A27" s="606"/>
      <c r="D27" s="1597"/>
      <c r="E27" s="926" t="s">
        <v>3231</v>
      </c>
      <c r="F27" s="1597"/>
      <c r="G27" s="1597"/>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c r="AE27" s="1597"/>
      <c r="AF27" s="1597"/>
      <c r="AG27" s="1597"/>
      <c r="AI27" s="18"/>
      <c r="AJ27" s="18"/>
      <c r="AK27" s="18"/>
      <c r="AL27" s="18"/>
      <c r="AM27" s="18"/>
      <c r="AN27" s="18"/>
      <c r="AO27" s="18"/>
      <c r="AP27" s="18"/>
      <c r="AQ27" s="18"/>
    </row>
    <row r="28" spans="1:43" s="592" customFormat="1" ht="13.8">
      <c r="A28" s="606"/>
      <c r="AI28" s="18"/>
      <c r="AJ28" s="18"/>
      <c r="AK28" s="18"/>
      <c r="AL28" s="18"/>
      <c r="AM28" s="18"/>
      <c r="AN28" s="18"/>
      <c r="AO28" s="18"/>
      <c r="AP28" s="18"/>
      <c r="AQ28" s="18"/>
    </row>
    <row r="29" spans="1:43" s="592" customFormat="1" ht="13.8">
      <c r="A29" s="606"/>
      <c r="D29" s="605" t="s">
        <v>1330</v>
      </c>
      <c r="AI29" s="18"/>
      <c r="AJ29" s="18"/>
      <c r="AK29" s="18"/>
      <c r="AL29" s="18"/>
      <c r="AM29" s="18"/>
      <c r="AN29" s="18"/>
      <c r="AO29" s="18"/>
      <c r="AP29" s="18"/>
      <c r="AQ29" s="18"/>
    </row>
    <row r="30" spans="1:43" s="592" customFormat="1" ht="13.8">
      <c r="A30" s="606"/>
      <c r="D30" s="591" t="s">
        <v>1331</v>
      </c>
      <c r="E30" s="1646" t="s">
        <v>3319</v>
      </c>
      <c r="AI30" s="18"/>
      <c r="AJ30" s="18"/>
      <c r="AK30" s="18"/>
      <c r="AL30" s="18"/>
      <c r="AM30" s="18"/>
      <c r="AN30" s="18"/>
      <c r="AO30" s="18"/>
      <c r="AP30" s="18"/>
      <c r="AQ30" s="18"/>
    </row>
    <row r="31" spans="1:43" s="592" customFormat="1" ht="13.8">
      <c r="A31" s="606"/>
      <c r="D31" s="591" t="s">
        <v>532</v>
      </c>
      <c r="E31" s="1646" t="s">
        <v>3320</v>
      </c>
      <c r="AI31" s="18"/>
      <c r="AJ31" s="18"/>
      <c r="AK31" s="18"/>
      <c r="AL31" s="18"/>
      <c r="AM31" s="18"/>
      <c r="AN31" s="18"/>
      <c r="AO31" s="18"/>
      <c r="AP31" s="18"/>
      <c r="AQ31" s="18"/>
    </row>
    <row r="32" spans="1:43" s="592" customFormat="1" ht="13.8">
      <c r="A32" s="606"/>
      <c r="AI32" s="18"/>
      <c r="AJ32" s="18"/>
      <c r="AK32" s="18"/>
      <c r="AL32" s="18"/>
      <c r="AM32" s="18"/>
      <c r="AN32" s="18"/>
      <c r="AO32" s="18"/>
      <c r="AP32" s="18"/>
      <c r="AQ32" s="18"/>
    </row>
    <row r="33" spans="1:43" s="592" customFormat="1" ht="13.8">
      <c r="A33" s="606"/>
      <c r="D33" s="605" t="s">
        <v>1332</v>
      </c>
      <c r="AI33" s="18"/>
      <c r="AJ33" s="18"/>
      <c r="AK33" s="18"/>
      <c r="AL33" s="18"/>
      <c r="AM33" s="18"/>
      <c r="AN33" s="18"/>
      <c r="AO33" s="18"/>
      <c r="AP33" s="18"/>
      <c r="AQ33" s="18"/>
    </row>
    <row r="34" spans="1:43" s="592" customFormat="1" ht="14.4" thickBot="1">
      <c r="A34" s="606"/>
      <c r="AI34" s="18"/>
      <c r="AJ34" s="18"/>
      <c r="AK34" s="18"/>
      <c r="AL34" s="18"/>
      <c r="AM34" s="18"/>
      <c r="AN34" s="18"/>
      <c r="AO34" s="18"/>
      <c r="AP34" s="18"/>
      <c r="AQ34" s="18"/>
    </row>
    <row r="35" spans="1:43" s="592" customFormat="1" ht="34.5" customHeight="1" thickBot="1">
      <c r="A35" s="606">
        <v>1</v>
      </c>
      <c r="D35" s="2238" t="s">
        <v>1</v>
      </c>
      <c r="E35" s="2238"/>
      <c r="F35" s="2238"/>
      <c r="G35" s="2238"/>
      <c r="H35" s="2238"/>
      <c r="I35" s="2238"/>
      <c r="J35" s="2238"/>
      <c r="K35" s="2238"/>
      <c r="L35" s="2238"/>
      <c r="M35" s="2238"/>
      <c r="N35" s="2238"/>
      <c r="O35" s="2238"/>
      <c r="P35" s="2239" t="s">
        <v>2</v>
      </c>
      <c r="Q35" s="2239"/>
      <c r="R35" s="2239"/>
      <c r="S35" s="2239"/>
      <c r="T35" s="2239"/>
      <c r="U35" s="2239"/>
      <c r="V35" s="2239"/>
      <c r="W35" s="2239"/>
      <c r="X35" s="2239"/>
      <c r="Y35" s="2238" t="s">
        <v>3</v>
      </c>
      <c r="Z35" s="2238"/>
      <c r="AA35" s="2238"/>
      <c r="AB35" s="2238"/>
      <c r="AC35" s="2238"/>
      <c r="AD35" s="2238"/>
      <c r="AE35" s="2238"/>
      <c r="AF35" s="2238"/>
      <c r="AG35" s="2238"/>
      <c r="AI35" s="18"/>
      <c r="AJ35" s="18"/>
      <c r="AK35" s="18"/>
      <c r="AL35" s="18"/>
      <c r="AM35" s="18"/>
      <c r="AN35" s="18"/>
      <c r="AO35" s="18"/>
      <c r="AP35" s="18"/>
      <c r="AQ35" s="18"/>
    </row>
    <row r="36" spans="1:43" s="592" customFormat="1" ht="15" customHeight="1">
      <c r="A36" s="606"/>
      <c r="D36" s="2242" t="s">
        <v>4</v>
      </c>
      <c r="E36" s="2242"/>
      <c r="F36" s="2242"/>
      <c r="G36" s="2242"/>
      <c r="H36" s="2242"/>
      <c r="I36" s="2242"/>
      <c r="J36" s="2242"/>
      <c r="K36" s="2242"/>
      <c r="L36" s="2242"/>
      <c r="M36" s="2242"/>
      <c r="N36" s="2242"/>
      <c r="O36" s="2242"/>
      <c r="P36" s="2237">
        <v>67</v>
      </c>
      <c r="Q36" s="2237"/>
      <c r="R36" s="2237"/>
      <c r="S36" s="2237"/>
      <c r="T36" s="2237"/>
      <c r="U36" s="2237"/>
      <c r="V36" s="2237"/>
      <c r="W36" s="2237"/>
      <c r="X36" s="2237"/>
      <c r="Y36" s="2237">
        <v>68</v>
      </c>
      <c r="Z36" s="2237"/>
      <c r="AA36" s="2237"/>
      <c r="AB36" s="2237"/>
      <c r="AC36" s="2237"/>
      <c r="AD36" s="2237"/>
      <c r="AE36" s="2237"/>
      <c r="AF36" s="2237"/>
      <c r="AG36" s="2237"/>
      <c r="AI36" s="18"/>
      <c r="AJ36" s="18"/>
      <c r="AK36" s="18"/>
      <c r="AL36" s="18"/>
      <c r="AM36" s="18"/>
      <c r="AN36" s="18"/>
      <c r="AO36" s="18"/>
      <c r="AP36" s="18"/>
      <c r="AQ36" s="18"/>
    </row>
    <row r="37" spans="1:43" s="592" customFormat="1" ht="24.9" customHeight="1">
      <c r="A37" s="606"/>
      <c r="D37" s="2241" t="s">
        <v>5</v>
      </c>
      <c r="E37" s="2241"/>
      <c r="F37" s="2241"/>
      <c r="G37" s="2241"/>
      <c r="H37" s="2241"/>
      <c r="I37" s="2241"/>
      <c r="J37" s="2241"/>
      <c r="K37" s="2241"/>
      <c r="L37" s="2241"/>
      <c r="M37" s="2241"/>
      <c r="N37" s="2241"/>
      <c r="O37" s="2241"/>
      <c r="P37" s="1862">
        <v>70</v>
      </c>
      <c r="Q37" s="1862"/>
      <c r="R37" s="1862"/>
      <c r="S37" s="1862"/>
      <c r="T37" s="1862"/>
      <c r="U37" s="1862"/>
      <c r="V37" s="1862"/>
      <c r="W37" s="1862"/>
      <c r="X37" s="1862"/>
      <c r="Y37" s="1862">
        <v>70</v>
      </c>
      <c r="Z37" s="1862"/>
      <c r="AA37" s="1862"/>
      <c r="AB37" s="1862"/>
      <c r="AC37" s="1862"/>
      <c r="AD37" s="1862"/>
      <c r="AE37" s="1862"/>
      <c r="AF37" s="1862"/>
      <c r="AG37" s="1862"/>
      <c r="AI37" s="18"/>
      <c r="AJ37" s="18"/>
      <c r="AK37" s="18"/>
      <c r="AL37" s="18"/>
      <c r="AM37" s="18"/>
      <c r="AN37" s="18"/>
      <c r="AO37" s="18"/>
      <c r="AP37" s="18"/>
      <c r="AQ37" s="18"/>
    </row>
    <row r="38" spans="1:43" s="592" customFormat="1" ht="15" customHeight="1" thickBot="1">
      <c r="A38" s="606"/>
      <c r="D38" s="2240" t="s">
        <v>6</v>
      </c>
      <c r="E38" s="2240"/>
      <c r="F38" s="2240"/>
      <c r="G38" s="2240"/>
      <c r="H38" s="2240"/>
      <c r="I38" s="2240"/>
      <c r="J38" s="2240"/>
      <c r="K38" s="2240"/>
      <c r="L38" s="2240"/>
      <c r="M38" s="2240"/>
      <c r="N38" s="2240"/>
      <c r="O38" s="2240"/>
      <c r="P38" s="2236">
        <v>4</v>
      </c>
      <c r="Q38" s="2236"/>
      <c r="R38" s="2236"/>
      <c r="S38" s="2236"/>
      <c r="T38" s="2236"/>
      <c r="U38" s="2236"/>
      <c r="V38" s="2236"/>
      <c r="W38" s="2236"/>
      <c r="X38" s="2236"/>
      <c r="Y38" s="2236">
        <v>2</v>
      </c>
      <c r="Z38" s="2236"/>
      <c r="AA38" s="2236"/>
      <c r="AB38" s="2236"/>
      <c r="AC38" s="2236"/>
      <c r="AD38" s="2236"/>
      <c r="AE38" s="2236"/>
      <c r="AF38" s="2236"/>
      <c r="AG38" s="2236"/>
      <c r="AI38" s="18"/>
      <c r="AJ38" s="18"/>
      <c r="AK38" s="18"/>
      <c r="AL38" s="18"/>
      <c r="AM38" s="18"/>
      <c r="AN38" s="18"/>
      <c r="AO38" s="18"/>
      <c r="AP38" s="18"/>
      <c r="AQ38" s="18"/>
    </row>
    <row r="39" spans="1:43" s="592" customFormat="1" ht="13.8">
      <c r="A39" s="606"/>
      <c r="AI39" s="18"/>
      <c r="AJ39" s="18"/>
      <c r="AK39" s="18"/>
      <c r="AL39" s="18"/>
      <c r="AM39" s="18"/>
      <c r="AN39" s="18"/>
      <c r="AO39" s="18"/>
      <c r="AP39" s="18"/>
      <c r="AQ39" s="18"/>
    </row>
    <row r="40" spans="1:43" s="592" customFormat="1" ht="15" customHeight="1">
      <c r="A40" s="606"/>
      <c r="D40" s="2613" t="s">
        <v>3300</v>
      </c>
      <c r="E40" s="2613"/>
      <c r="F40" s="2613"/>
      <c r="G40" s="2613"/>
      <c r="H40" s="2613"/>
      <c r="I40" s="2613"/>
      <c r="J40" s="2613"/>
      <c r="K40" s="2613"/>
      <c r="L40" s="2613"/>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I40" s="18"/>
      <c r="AJ40" s="18"/>
      <c r="AK40" s="18"/>
      <c r="AL40" s="18"/>
      <c r="AM40" s="18"/>
      <c r="AN40" s="18"/>
      <c r="AO40" s="18"/>
      <c r="AP40" s="18"/>
      <c r="AQ40" s="18"/>
    </row>
    <row r="41" spans="1:43" s="592" customFormat="1" ht="13.8">
      <c r="A41" s="606"/>
      <c r="D41" s="2613"/>
      <c r="E41" s="2613"/>
      <c r="F41" s="2613"/>
      <c r="G41" s="2613"/>
      <c r="H41" s="2613"/>
      <c r="I41" s="2613"/>
      <c r="J41" s="2613"/>
      <c r="K41" s="2613"/>
      <c r="L41" s="2613"/>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I41" s="18"/>
      <c r="AJ41" s="18"/>
      <c r="AK41" s="18"/>
      <c r="AL41" s="18"/>
      <c r="AM41" s="18"/>
      <c r="AN41" s="18"/>
      <c r="AO41" s="18"/>
      <c r="AP41" s="18"/>
      <c r="AQ41" s="18"/>
    </row>
    <row r="42" spans="1:43" s="592" customFormat="1" ht="14.4" thickBot="1">
      <c r="A42" s="60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I42" s="18"/>
      <c r="AJ42" s="18"/>
      <c r="AK42" s="18"/>
      <c r="AL42" s="18"/>
      <c r="AM42" s="18"/>
      <c r="AN42" s="18"/>
      <c r="AO42" s="18"/>
      <c r="AP42" s="18"/>
      <c r="AQ42" s="18"/>
    </row>
    <row r="43" spans="1:43" s="592" customFormat="1" ht="24.75" customHeight="1" thickBot="1">
      <c r="A43" s="606" t="s">
        <v>1819</v>
      </c>
      <c r="D43" s="2614" t="s">
        <v>3299</v>
      </c>
      <c r="E43" s="2614"/>
      <c r="F43" s="2614"/>
      <c r="G43" s="2614"/>
      <c r="H43" s="2614"/>
      <c r="I43" s="2614"/>
      <c r="J43" s="2614"/>
      <c r="K43" s="2614"/>
      <c r="L43" s="2614"/>
      <c r="M43" s="2614"/>
      <c r="N43" s="2614" t="s">
        <v>10</v>
      </c>
      <c r="O43" s="2614"/>
      <c r="P43" s="2614"/>
      <c r="Q43" s="2614"/>
      <c r="R43" s="2614"/>
      <c r="S43" s="2614"/>
      <c r="T43" s="2614"/>
      <c r="U43" s="2614"/>
      <c r="V43" s="2614"/>
      <c r="W43" s="2614"/>
      <c r="X43" s="2614" t="s">
        <v>11</v>
      </c>
      <c r="Y43" s="2614"/>
      <c r="Z43" s="2614"/>
      <c r="AA43" s="2614"/>
      <c r="AB43" s="2614"/>
      <c r="AC43" s="2614" t="s">
        <v>454</v>
      </c>
      <c r="AD43" s="2614"/>
      <c r="AE43" s="2614"/>
      <c r="AF43" s="2614"/>
      <c r="AG43" s="2614"/>
      <c r="AI43" s="18"/>
      <c r="AJ43" s="18"/>
      <c r="AK43" s="18"/>
      <c r="AL43" s="18"/>
      <c r="AM43" s="18"/>
      <c r="AN43" s="18"/>
      <c r="AO43" s="18"/>
      <c r="AP43" s="18"/>
      <c r="AQ43" s="18"/>
    </row>
    <row r="44" spans="1:43" s="592" customFormat="1" ht="14.25" customHeight="1" thickBot="1">
      <c r="A44" s="606"/>
      <c r="D44" s="2614"/>
      <c r="E44" s="2614"/>
      <c r="F44" s="2614"/>
      <c r="G44" s="2614"/>
      <c r="H44" s="2614"/>
      <c r="I44" s="2614"/>
      <c r="J44" s="2614"/>
      <c r="K44" s="2614"/>
      <c r="L44" s="2614"/>
      <c r="M44" s="2614"/>
      <c r="N44" s="2614" t="s">
        <v>13</v>
      </c>
      <c r="O44" s="2614"/>
      <c r="P44" s="2614"/>
      <c r="Q44" s="2614"/>
      <c r="R44" s="2614"/>
      <c r="S44" s="2614" t="s">
        <v>12</v>
      </c>
      <c r="T44" s="2614"/>
      <c r="U44" s="2614"/>
      <c r="V44" s="2614"/>
      <c r="W44" s="2614"/>
      <c r="X44" s="2614"/>
      <c r="Y44" s="2614"/>
      <c r="Z44" s="2614"/>
      <c r="AA44" s="2614"/>
      <c r="AB44" s="2614"/>
      <c r="AC44" s="2614"/>
      <c r="AD44" s="2614"/>
      <c r="AE44" s="2614"/>
      <c r="AF44" s="2614"/>
      <c r="AG44" s="2614"/>
      <c r="AI44" s="18"/>
      <c r="AJ44" s="18"/>
      <c r="AK44" s="18"/>
      <c r="AL44" s="18"/>
      <c r="AM44" s="18"/>
      <c r="AN44" s="18"/>
      <c r="AO44" s="18"/>
      <c r="AP44" s="18"/>
      <c r="AQ44" s="18"/>
    </row>
    <row r="45" spans="1:43" s="592" customFormat="1" ht="15" customHeight="1">
      <c r="A45" s="606"/>
      <c r="D45" s="2615" t="s">
        <v>3200</v>
      </c>
      <c r="E45" s="2616"/>
      <c r="F45" s="2616"/>
      <c r="G45" s="2616"/>
      <c r="H45" s="2616"/>
      <c r="I45" s="2616"/>
      <c r="J45" s="2616"/>
      <c r="K45" s="2616"/>
      <c r="L45" s="2616"/>
      <c r="M45" s="2616"/>
      <c r="N45" s="2617">
        <v>14000</v>
      </c>
      <c r="O45" s="2617"/>
      <c r="P45" s="2617"/>
      <c r="Q45" s="2617"/>
      <c r="R45" s="2617"/>
      <c r="S45" s="2618">
        <v>1</v>
      </c>
      <c r="T45" s="2618"/>
      <c r="U45" s="2618"/>
      <c r="V45" s="2618"/>
      <c r="W45" s="2618"/>
      <c r="X45" s="2618">
        <v>1</v>
      </c>
      <c r="Y45" s="2618"/>
      <c r="Z45" s="2618"/>
      <c r="AA45" s="2618"/>
      <c r="AB45" s="2618"/>
      <c r="AC45" s="2619"/>
      <c r="AD45" s="2619"/>
      <c r="AE45" s="2619"/>
      <c r="AF45" s="2619"/>
      <c r="AG45" s="2619"/>
      <c r="AI45" s="18"/>
      <c r="AJ45" s="18"/>
      <c r="AK45" s="18"/>
      <c r="AL45" s="18"/>
      <c r="AM45" s="18"/>
      <c r="AN45" s="18"/>
      <c r="AO45" s="18"/>
      <c r="AP45" s="18"/>
      <c r="AQ45" s="18"/>
    </row>
    <row r="46" spans="1:43" s="592" customFormat="1" ht="15" customHeight="1">
      <c r="A46" s="606"/>
      <c r="D46" s="2620"/>
      <c r="E46" s="2621"/>
      <c r="F46" s="2621"/>
      <c r="G46" s="2621"/>
      <c r="H46" s="2621"/>
      <c r="I46" s="2621"/>
      <c r="J46" s="2621"/>
      <c r="K46" s="2621"/>
      <c r="L46" s="2621"/>
      <c r="M46" s="2621"/>
      <c r="N46" s="1870"/>
      <c r="O46" s="1870"/>
      <c r="P46" s="1870"/>
      <c r="Q46" s="1870"/>
      <c r="R46" s="1870"/>
      <c r="S46" s="2622"/>
      <c r="T46" s="2622"/>
      <c r="U46" s="2622"/>
      <c r="V46" s="2622"/>
      <c r="W46" s="2622"/>
      <c r="X46" s="2622"/>
      <c r="Y46" s="2622"/>
      <c r="Z46" s="2622"/>
      <c r="AA46" s="2622"/>
      <c r="AB46" s="2622"/>
      <c r="AC46" s="2622"/>
      <c r="AD46" s="2622"/>
      <c r="AE46" s="2622"/>
      <c r="AF46" s="2622"/>
      <c r="AG46" s="2622"/>
      <c r="AI46" s="18"/>
      <c r="AJ46" s="18"/>
      <c r="AK46" s="18"/>
      <c r="AL46" s="18"/>
      <c r="AM46" s="18"/>
      <c r="AN46" s="18"/>
      <c r="AO46" s="18"/>
      <c r="AP46" s="18"/>
      <c r="AQ46" s="18"/>
    </row>
    <row r="47" spans="1:43" s="592" customFormat="1" ht="15" customHeight="1">
      <c r="A47" s="606"/>
      <c r="D47" s="2620"/>
      <c r="E47" s="2621"/>
      <c r="F47" s="2621"/>
      <c r="G47" s="2621"/>
      <c r="H47" s="2621"/>
      <c r="I47" s="2621"/>
      <c r="J47" s="2621"/>
      <c r="K47" s="2621"/>
      <c r="L47" s="2621"/>
      <c r="M47" s="2621"/>
      <c r="N47" s="1870"/>
      <c r="O47" s="1870"/>
      <c r="P47" s="1870"/>
      <c r="Q47" s="1870"/>
      <c r="R47" s="1870"/>
      <c r="S47" s="2622"/>
      <c r="T47" s="2622"/>
      <c r="U47" s="2622"/>
      <c r="V47" s="2622"/>
      <c r="W47" s="2622"/>
      <c r="X47" s="2622"/>
      <c r="Y47" s="2622"/>
      <c r="Z47" s="2622"/>
      <c r="AA47" s="2622"/>
      <c r="AB47" s="2622"/>
      <c r="AC47" s="2622"/>
      <c r="AD47" s="2622"/>
      <c r="AE47" s="2622"/>
      <c r="AF47" s="2622"/>
      <c r="AG47" s="2622"/>
      <c r="AI47" s="18"/>
      <c r="AJ47" s="18"/>
      <c r="AK47" s="18"/>
      <c r="AL47" s="18"/>
      <c r="AM47" s="18"/>
      <c r="AN47" s="18"/>
      <c r="AO47" s="18"/>
      <c r="AP47" s="18"/>
      <c r="AQ47" s="18"/>
    </row>
    <row r="48" spans="1:43" s="592" customFormat="1" ht="15" customHeight="1">
      <c r="A48" s="606"/>
      <c r="D48" s="2620"/>
      <c r="E48" s="2621"/>
      <c r="F48" s="2621"/>
      <c r="G48" s="2621"/>
      <c r="H48" s="2621"/>
      <c r="I48" s="2621"/>
      <c r="J48" s="2621"/>
      <c r="K48" s="2621"/>
      <c r="L48" s="2621"/>
      <c r="M48" s="2621"/>
      <c r="N48" s="1870"/>
      <c r="O48" s="1870"/>
      <c r="P48" s="1870"/>
      <c r="Q48" s="1870"/>
      <c r="R48" s="1870"/>
      <c r="S48" s="2622"/>
      <c r="T48" s="2622"/>
      <c r="U48" s="2622"/>
      <c r="V48" s="2622"/>
      <c r="W48" s="2622"/>
      <c r="X48" s="2622"/>
      <c r="Y48" s="2622"/>
      <c r="Z48" s="2622"/>
      <c r="AA48" s="2622"/>
      <c r="AB48" s="2622"/>
      <c r="AC48" s="2622"/>
      <c r="AD48" s="2622"/>
      <c r="AE48" s="2622"/>
      <c r="AF48" s="2622"/>
      <c r="AG48" s="2622"/>
      <c r="AI48" s="18"/>
      <c r="AJ48" s="18"/>
      <c r="AK48" s="18"/>
      <c r="AL48" s="18"/>
      <c r="AM48" s="18"/>
      <c r="AN48" s="18"/>
      <c r="AO48" s="18"/>
      <c r="AP48" s="18"/>
      <c r="AQ48" s="18"/>
    </row>
    <row r="49" spans="1:43" s="592" customFormat="1" ht="15" customHeight="1">
      <c r="A49" s="606"/>
      <c r="D49" s="2620"/>
      <c r="E49" s="2621"/>
      <c r="F49" s="2621"/>
      <c r="G49" s="2621"/>
      <c r="H49" s="2621"/>
      <c r="I49" s="2621"/>
      <c r="J49" s="2621"/>
      <c r="K49" s="2621"/>
      <c r="L49" s="2621"/>
      <c r="M49" s="2621"/>
      <c r="N49" s="1870"/>
      <c r="O49" s="1870"/>
      <c r="P49" s="1870"/>
      <c r="Q49" s="1870"/>
      <c r="R49" s="1870"/>
      <c r="S49" s="2622"/>
      <c r="T49" s="2622"/>
      <c r="U49" s="2622"/>
      <c r="V49" s="2622"/>
      <c r="W49" s="2622"/>
      <c r="X49" s="2622"/>
      <c r="Y49" s="2622"/>
      <c r="Z49" s="2622"/>
      <c r="AA49" s="2622"/>
      <c r="AB49" s="2622"/>
      <c r="AC49" s="2622"/>
      <c r="AD49" s="2622"/>
      <c r="AE49" s="2622"/>
      <c r="AF49" s="2622"/>
      <c r="AG49" s="2622"/>
      <c r="AI49" s="18"/>
      <c r="AJ49" s="18"/>
      <c r="AK49" s="18"/>
      <c r="AL49" s="18"/>
      <c r="AM49" s="18"/>
      <c r="AN49" s="18"/>
      <c r="AO49" s="18"/>
      <c r="AP49" s="18"/>
      <c r="AQ49" s="18"/>
    </row>
    <row r="50" spans="1:43" s="592" customFormat="1" ht="15" customHeight="1" thickBot="1">
      <c r="A50" s="606"/>
      <c r="D50" s="2623" t="s">
        <v>14</v>
      </c>
      <c r="E50" s="2624"/>
      <c r="F50" s="2624"/>
      <c r="G50" s="2624"/>
      <c r="H50" s="2624"/>
      <c r="I50" s="2624"/>
      <c r="J50" s="2624"/>
      <c r="K50" s="2624"/>
      <c r="L50" s="2624"/>
      <c r="M50" s="2625"/>
      <c r="N50" s="2626">
        <f>SUM(N45:R49)</f>
        <v>14000</v>
      </c>
      <c r="O50" s="2626"/>
      <c r="P50" s="2626"/>
      <c r="Q50" s="2626"/>
      <c r="R50" s="2626"/>
      <c r="S50" s="2627">
        <f>SUM(S45:W49)</f>
        <v>1</v>
      </c>
      <c r="T50" s="2628"/>
      <c r="U50" s="2628"/>
      <c r="V50" s="2628"/>
      <c r="W50" s="2629"/>
      <c r="X50" s="2627">
        <f>SUM(X45:AB49)</f>
        <v>1</v>
      </c>
      <c r="Y50" s="2628"/>
      <c r="Z50" s="2628"/>
      <c r="AA50" s="2628"/>
      <c r="AB50" s="2629"/>
      <c r="AC50" s="2627">
        <f>SUM(AC45:AG49)</f>
        <v>0</v>
      </c>
      <c r="AD50" s="2628"/>
      <c r="AE50" s="2628"/>
      <c r="AF50" s="2628"/>
      <c r="AG50" s="2629"/>
      <c r="AI50" s="18"/>
      <c r="AJ50" s="18"/>
      <c r="AK50" s="18"/>
      <c r="AL50" s="18"/>
      <c r="AM50" s="18"/>
      <c r="AN50" s="18"/>
      <c r="AO50" s="18"/>
      <c r="AP50" s="18"/>
      <c r="AQ50" s="18"/>
    </row>
    <row r="51" spans="1:43" s="592" customFormat="1" ht="13.8">
      <c r="A51" s="60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786"/>
      <c r="AE51" s="786"/>
      <c r="AF51" s="786"/>
      <c r="AG51" s="786"/>
      <c r="AI51" s="18"/>
      <c r="AJ51" s="18"/>
      <c r="AK51" s="18"/>
      <c r="AL51" s="18"/>
      <c r="AM51" s="18"/>
      <c r="AN51" s="18"/>
      <c r="AO51" s="18"/>
      <c r="AP51" s="18"/>
      <c r="AQ51" s="18"/>
    </row>
    <row r="52" spans="1:43" s="592" customFormat="1" ht="14.4" thickBot="1">
      <c r="A52" s="60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I52" s="18"/>
      <c r="AJ52" s="18"/>
      <c r="AK52" s="18"/>
      <c r="AL52" s="18"/>
      <c r="AM52" s="18"/>
      <c r="AN52" s="18"/>
      <c r="AO52" s="18"/>
      <c r="AP52" s="18"/>
      <c r="AQ52" s="18"/>
    </row>
    <row r="53" spans="1:43" s="592" customFormat="1" ht="24.75" customHeight="1" thickBot="1">
      <c r="A53" s="606" t="s">
        <v>1820</v>
      </c>
      <c r="D53" s="2630" t="s">
        <v>16</v>
      </c>
      <c r="E53" s="2631"/>
      <c r="F53" s="2631"/>
      <c r="G53" s="2631"/>
      <c r="H53" s="2631"/>
      <c r="I53" s="2631"/>
      <c r="J53" s="2631"/>
      <c r="K53" s="2631"/>
      <c r="L53" s="2631"/>
      <c r="M53" s="2631"/>
      <c r="N53" s="2631"/>
      <c r="O53" s="2632"/>
      <c r="P53" s="2630" t="s">
        <v>10</v>
      </c>
      <c r="Q53" s="2631"/>
      <c r="R53" s="2631"/>
      <c r="S53" s="2631"/>
      <c r="T53" s="2631"/>
      <c r="U53" s="2631"/>
      <c r="V53" s="2631"/>
      <c r="W53" s="2631"/>
      <c r="X53" s="2632"/>
      <c r="Y53" s="2633" t="s">
        <v>11</v>
      </c>
      <c r="Z53" s="2634"/>
      <c r="AA53" s="2634"/>
      <c r="AB53" s="2635"/>
      <c r="AC53" s="2633" t="s">
        <v>454</v>
      </c>
      <c r="AD53" s="2634"/>
      <c r="AE53" s="2634"/>
      <c r="AF53" s="2634"/>
      <c r="AG53" s="2635"/>
      <c r="AI53" s="18"/>
      <c r="AJ53" s="18"/>
      <c r="AK53" s="18"/>
      <c r="AL53" s="18"/>
      <c r="AM53" s="18"/>
      <c r="AN53" s="18"/>
      <c r="AO53" s="18"/>
      <c r="AP53" s="18"/>
      <c r="AQ53" s="18"/>
    </row>
    <row r="54" spans="1:43" s="592" customFormat="1" ht="24.75" customHeight="1" thickBot="1">
      <c r="A54" s="606"/>
      <c r="D54" s="2630" t="s">
        <v>9</v>
      </c>
      <c r="E54" s="2631"/>
      <c r="F54" s="2631"/>
      <c r="G54" s="2631"/>
      <c r="H54" s="2631"/>
      <c r="I54" s="2631"/>
      <c r="J54" s="2631"/>
      <c r="K54" s="2632"/>
      <c r="L54" s="2630" t="s">
        <v>17</v>
      </c>
      <c r="M54" s="2631"/>
      <c r="N54" s="2631"/>
      <c r="O54" s="2632"/>
      <c r="P54" s="2630" t="s">
        <v>13</v>
      </c>
      <c r="Q54" s="2631"/>
      <c r="R54" s="2631"/>
      <c r="S54" s="2631"/>
      <c r="T54" s="2632"/>
      <c r="U54" s="2630" t="s">
        <v>12</v>
      </c>
      <c r="V54" s="2631"/>
      <c r="W54" s="2631"/>
      <c r="X54" s="2632"/>
      <c r="Y54" s="2636"/>
      <c r="Z54" s="2637"/>
      <c r="AA54" s="2637"/>
      <c r="AB54" s="2638"/>
      <c r="AC54" s="2636"/>
      <c r="AD54" s="2637"/>
      <c r="AE54" s="2637"/>
      <c r="AF54" s="2637"/>
      <c r="AG54" s="2638"/>
      <c r="AI54" s="18"/>
      <c r="AJ54" s="18"/>
      <c r="AK54" s="18"/>
      <c r="AL54" s="18"/>
      <c r="AM54" s="18"/>
      <c r="AN54" s="18"/>
      <c r="AO54" s="18"/>
      <c r="AP54" s="18"/>
      <c r="AQ54" s="18"/>
    </row>
    <row r="55" spans="1:43" s="592" customFormat="1" ht="15.75" customHeight="1" thickBot="1">
      <c r="A55" s="606"/>
      <c r="D55" s="2639" t="s">
        <v>3200</v>
      </c>
      <c r="E55" s="2640"/>
      <c r="F55" s="2640"/>
      <c r="G55" s="2640"/>
      <c r="H55" s="2640"/>
      <c r="I55" s="2640"/>
      <c r="J55" s="2640"/>
      <c r="K55" s="2641"/>
      <c r="L55" s="2642">
        <v>43566</v>
      </c>
      <c r="M55" s="2643"/>
      <c r="N55" s="2643"/>
      <c r="O55" s="2644"/>
      <c r="P55" s="2617">
        <v>9240</v>
      </c>
      <c r="Q55" s="2617"/>
      <c r="R55" s="2617"/>
      <c r="S55" s="2617"/>
      <c r="T55" s="2617"/>
      <c r="U55" s="1871">
        <v>0.66</v>
      </c>
      <c r="V55" s="1872"/>
      <c r="W55" s="1872"/>
      <c r="X55" s="1873"/>
      <c r="Y55" s="1871">
        <v>0.66</v>
      </c>
      <c r="Z55" s="1872"/>
      <c r="AA55" s="1872"/>
      <c r="AB55" s="1873"/>
      <c r="AC55" s="1871"/>
      <c r="AD55" s="1872"/>
      <c r="AE55" s="1872"/>
      <c r="AF55" s="1872"/>
      <c r="AG55" s="1873"/>
      <c r="AI55" s="18"/>
      <c r="AJ55" s="18"/>
      <c r="AK55" s="18"/>
      <c r="AL55" s="18"/>
      <c r="AM55" s="18"/>
      <c r="AN55" s="18"/>
      <c r="AO55" s="18"/>
      <c r="AP55" s="18"/>
      <c r="AQ55" s="18"/>
    </row>
    <row r="56" spans="1:43" s="592" customFormat="1" ht="15.75" customHeight="1" thickBot="1">
      <c r="A56" s="606"/>
      <c r="D56" s="1864" t="s">
        <v>3201</v>
      </c>
      <c r="E56" s="1865"/>
      <c r="F56" s="1865"/>
      <c r="G56" s="1865"/>
      <c r="H56" s="1865"/>
      <c r="I56" s="1865"/>
      <c r="J56" s="1865"/>
      <c r="K56" s="1866"/>
      <c r="L56" s="1867">
        <v>43565</v>
      </c>
      <c r="M56" s="1868"/>
      <c r="N56" s="1868"/>
      <c r="O56" s="1869"/>
      <c r="P56" s="1870">
        <v>1680</v>
      </c>
      <c r="Q56" s="1870"/>
      <c r="R56" s="1870"/>
      <c r="S56" s="1870"/>
      <c r="T56" s="1870"/>
      <c r="U56" s="1871">
        <v>0.12</v>
      </c>
      <c r="V56" s="1872"/>
      <c r="W56" s="1872"/>
      <c r="X56" s="1873"/>
      <c r="Y56" s="1871">
        <v>0.12</v>
      </c>
      <c r="Z56" s="1872"/>
      <c r="AA56" s="1872"/>
      <c r="AB56" s="1873"/>
      <c r="AC56" s="1938"/>
      <c r="AD56" s="1868"/>
      <c r="AE56" s="1868"/>
      <c r="AF56" s="1868"/>
      <c r="AG56" s="1869"/>
      <c r="AI56" s="18"/>
      <c r="AJ56" s="18"/>
      <c r="AK56" s="18"/>
      <c r="AL56" s="18"/>
      <c r="AM56" s="18"/>
      <c r="AN56" s="18"/>
      <c r="AO56" s="18"/>
      <c r="AP56" s="18"/>
      <c r="AQ56" s="18"/>
    </row>
    <row r="57" spans="1:43" s="592" customFormat="1" ht="15.75" customHeight="1" thickBot="1">
      <c r="A57" s="606"/>
      <c r="D57" s="1864" t="s">
        <v>3202</v>
      </c>
      <c r="E57" s="1865"/>
      <c r="F57" s="1865"/>
      <c r="G57" s="1865"/>
      <c r="H57" s="1865"/>
      <c r="I57" s="1865"/>
      <c r="J57" s="1865"/>
      <c r="K57" s="1866"/>
      <c r="L57" s="1867">
        <v>43565</v>
      </c>
      <c r="M57" s="1868"/>
      <c r="N57" s="1868"/>
      <c r="O57" s="1869"/>
      <c r="P57" s="1870">
        <v>840</v>
      </c>
      <c r="Q57" s="1870"/>
      <c r="R57" s="1870"/>
      <c r="S57" s="1870"/>
      <c r="T57" s="1870"/>
      <c r="U57" s="1871">
        <v>0.06</v>
      </c>
      <c r="V57" s="1872"/>
      <c r="W57" s="1872"/>
      <c r="X57" s="1873"/>
      <c r="Y57" s="1871">
        <v>0.06</v>
      </c>
      <c r="Z57" s="1872"/>
      <c r="AA57" s="1872"/>
      <c r="AB57" s="1873"/>
      <c r="AC57" s="1647"/>
      <c r="AD57" s="1648"/>
      <c r="AE57" s="1648"/>
      <c r="AF57" s="1648"/>
      <c r="AG57" s="1649"/>
      <c r="AI57" s="18"/>
      <c r="AJ57" s="18"/>
      <c r="AK57" s="18"/>
      <c r="AL57" s="18"/>
      <c r="AM57" s="18"/>
      <c r="AN57" s="18"/>
      <c r="AO57" s="18"/>
      <c r="AP57" s="18"/>
      <c r="AQ57" s="18"/>
    </row>
    <row r="58" spans="1:43" s="592" customFormat="1" ht="15.75" customHeight="1" thickBot="1">
      <c r="A58" s="606"/>
      <c r="D58" s="1864" t="s">
        <v>3203</v>
      </c>
      <c r="E58" s="1865"/>
      <c r="F58" s="1865"/>
      <c r="G58" s="1865"/>
      <c r="H58" s="1865"/>
      <c r="I58" s="1865"/>
      <c r="J58" s="1865"/>
      <c r="K58" s="1866"/>
      <c r="L58" s="1867">
        <v>43565</v>
      </c>
      <c r="M58" s="1868"/>
      <c r="N58" s="1868"/>
      <c r="O58" s="1869"/>
      <c r="P58" s="1870">
        <v>1400</v>
      </c>
      <c r="Q58" s="1870"/>
      <c r="R58" s="1870"/>
      <c r="S58" s="1870"/>
      <c r="T58" s="1870"/>
      <c r="U58" s="1871">
        <v>0.1</v>
      </c>
      <c r="V58" s="1872"/>
      <c r="W58" s="1872"/>
      <c r="X58" s="1873"/>
      <c r="Y58" s="1871">
        <v>0.1</v>
      </c>
      <c r="Z58" s="1872"/>
      <c r="AA58" s="1872"/>
      <c r="AB58" s="1873"/>
      <c r="AC58" s="1938"/>
      <c r="AD58" s="1868"/>
      <c r="AE58" s="1868"/>
      <c r="AF58" s="1868"/>
      <c r="AG58" s="1869"/>
      <c r="AI58" s="18"/>
      <c r="AJ58" s="18"/>
      <c r="AK58" s="18"/>
      <c r="AL58" s="18"/>
      <c r="AM58" s="18"/>
      <c r="AN58" s="18"/>
      <c r="AO58" s="18"/>
      <c r="AP58" s="18"/>
      <c r="AQ58" s="18"/>
    </row>
    <row r="59" spans="1:43" s="592" customFormat="1" ht="15.75" customHeight="1" thickBot="1">
      <c r="A59" s="606"/>
      <c r="D59" s="1864" t="s">
        <v>3204</v>
      </c>
      <c r="E59" s="1865"/>
      <c r="F59" s="1865"/>
      <c r="G59" s="1865"/>
      <c r="H59" s="1865"/>
      <c r="I59" s="1865"/>
      <c r="J59" s="1865"/>
      <c r="K59" s="1866"/>
      <c r="L59" s="1867">
        <v>43565</v>
      </c>
      <c r="M59" s="1868"/>
      <c r="N59" s="1868"/>
      <c r="O59" s="1869"/>
      <c r="P59" s="1870">
        <v>840</v>
      </c>
      <c r="Q59" s="1870"/>
      <c r="R59" s="1870"/>
      <c r="S59" s="1870"/>
      <c r="T59" s="1870"/>
      <c r="U59" s="1871">
        <v>0.06</v>
      </c>
      <c r="V59" s="1872"/>
      <c r="W59" s="1872"/>
      <c r="X59" s="1873"/>
      <c r="Y59" s="1871">
        <v>0.06</v>
      </c>
      <c r="Z59" s="1872"/>
      <c r="AA59" s="1872"/>
      <c r="AB59" s="1873"/>
      <c r="AC59" s="1938"/>
      <c r="AD59" s="1868"/>
      <c r="AE59" s="1868"/>
      <c r="AF59" s="1868"/>
      <c r="AG59" s="1869"/>
      <c r="AI59" s="18"/>
      <c r="AJ59" s="18"/>
      <c r="AK59" s="18"/>
      <c r="AL59" s="18"/>
      <c r="AM59" s="18"/>
      <c r="AN59" s="18"/>
      <c r="AO59" s="18"/>
      <c r="AP59" s="18"/>
      <c r="AQ59" s="18"/>
    </row>
    <row r="60" spans="1:43" s="592" customFormat="1" ht="15.75" customHeight="1" thickBot="1">
      <c r="A60" s="606"/>
      <c r="D60" s="1930" t="s">
        <v>14</v>
      </c>
      <c r="E60" s="1931"/>
      <c r="F60" s="1931"/>
      <c r="G60" s="1931"/>
      <c r="H60" s="1931"/>
      <c r="I60" s="1931"/>
      <c r="J60" s="1931"/>
      <c r="K60" s="1932"/>
      <c r="L60" s="1927" t="s">
        <v>18</v>
      </c>
      <c r="M60" s="1928"/>
      <c r="N60" s="1928"/>
      <c r="O60" s="1929"/>
      <c r="P60" s="1924">
        <f>SUM(P55:T59)</f>
        <v>14000</v>
      </c>
      <c r="Q60" s="1925"/>
      <c r="R60" s="1925"/>
      <c r="S60" s="1925"/>
      <c r="T60" s="1926"/>
      <c r="U60" s="1871">
        <f>SUM(U55:X59)</f>
        <v>1</v>
      </c>
      <c r="V60" s="1872"/>
      <c r="W60" s="1872"/>
      <c r="X60" s="1873"/>
      <c r="Y60" s="1921">
        <f>SUM(Y55:AB59)</f>
        <v>1</v>
      </c>
      <c r="Z60" s="1922"/>
      <c r="AA60" s="1922"/>
      <c r="AB60" s="1923"/>
      <c r="AC60" s="1921">
        <f>SUM(AC55:AG59)</f>
        <v>0</v>
      </c>
      <c r="AD60" s="1922"/>
      <c r="AE60" s="1922"/>
      <c r="AF60" s="1922"/>
      <c r="AG60" s="1923"/>
      <c r="AI60" s="18"/>
      <c r="AJ60" s="18"/>
      <c r="AK60" s="18"/>
      <c r="AL60" s="18"/>
      <c r="AM60" s="18"/>
      <c r="AN60" s="18"/>
      <c r="AO60" s="18"/>
      <c r="AP60" s="18"/>
      <c r="AQ60" s="18"/>
    </row>
    <row r="61" spans="1:43" s="592" customFormat="1" ht="13.8">
      <c r="A61" s="606"/>
      <c r="AI61" s="18"/>
      <c r="AJ61" s="18"/>
      <c r="AK61" s="18"/>
      <c r="AL61" s="18"/>
      <c r="AM61" s="18"/>
      <c r="AN61" s="18"/>
      <c r="AO61" s="18"/>
      <c r="AP61" s="18"/>
      <c r="AQ61" s="18"/>
    </row>
    <row r="62" spans="1:43" s="592" customFormat="1" ht="13.8">
      <c r="A62" s="606"/>
      <c r="D62" s="926" t="s">
        <v>3328</v>
      </c>
      <c r="AI62" s="18"/>
      <c r="AJ62" s="18"/>
      <c r="AK62" s="18"/>
      <c r="AL62" s="18"/>
      <c r="AM62" s="18"/>
      <c r="AN62" s="18"/>
      <c r="AO62" s="18"/>
      <c r="AP62" s="18"/>
      <c r="AQ62" s="18"/>
    </row>
    <row r="63" spans="1:43" s="592" customFormat="1" ht="14.25" customHeight="1">
      <c r="A63" s="606"/>
      <c r="D63" s="2206" t="s">
        <v>3343</v>
      </c>
      <c r="E63" s="2219"/>
      <c r="F63" s="2219"/>
      <c r="G63" s="2219"/>
      <c r="H63" s="2219"/>
      <c r="I63" s="2219"/>
      <c r="J63" s="2219"/>
      <c r="K63" s="2219"/>
      <c r="L63" s="2219"/>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I63" s="18"/>
      <c r="AJ63" s="18"/>
      <c r="AK63" s="18"/>
      <c r="AL63" s="18"/>
      <c r="AM63" s="18"/>
      <c r="AN63" s="18"/>
      <c r="AO63" s="18"/>
      <c r="AP63" s="18"/>
      <c r="AQ63" s="18"/>
    </row>
    <row r="64" spans="1:43" s="592" customFormat="1" ht="13.8">
      <c r="A64" s="606"/>
      <c r="D64" s="2219"/>
      <c r="E64" s="2219"/>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I64" s="18"/>
      <c r="AJ64" s="18"/>
      <c r="AK64" s="18"/>
      <c r="AL64" s="18"/>
      <c r="AM64" s="18"/>
      <c r="AN64" s="18"/>
      <c r="AO64" s="18"/>
      <c r="AP64" s="18"/>
      <c r="AQ64" s="18"/>
    </row>
    <row r="65" spans="1:43" s="592" customFormat="1" ht="13.8">
      <c r="A65" s="606"/>
      <c r="D65" s="2219"/>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I65" s="18"/>
      <c r="AJ65" s="18"/>
      <c r="AK65" s="18"/>
      <c r="AL65" s="18"/>
      <c r="AM65" s="18"/>
      <c r="AN65" s="18"/>
      <c r="AO65" s="18"/>
      <c r="AP65" s="18"/>
      <c r="AQ65" s="18"/>
    </row>
    <row r="66" spans="1:43" s="592" customFormat="1" ht="13.8">
      <c r="A66" s="606"/>
      <c r="AI66" s="18"/>
      <c r="AJ66" s="18"/>
      <c r="AK66" s="18"/>
      <c r="AL66" s="18"/>
      <c r="AM66" s="18"/>
      <c r="AN66" s="18"/>
      <c r="AO66" s="18"/>
      <c r="AP66" s="18"/>
      <c r="AQ66" s="18"/>
    </row>
    <row r="67" spans="1:43" s="592" customFormat="1" ht="13.8">
      <c r="A67" s="606"/>
      <c r="AI67" s="18"/>
      <c r="AJ67" s="18"/>
      <c r="AK67" s="18"/>
      <c r="AL67" s="18"/>
      <c r="AM67" s="18"/>
      <c r="AN67" s="18"/>
      <c r="AO67" s="18"/>
      <c r="AP67" s="18"/>
      <c r="AQ67" s="18"/>
    </row>
    <row r="68" spans="1:43" s="592" customFormat="1" ht="14.25" customHeight="1">
      <c r="A68" s="606"/>
      <c r="D68" s="2182" t="s">
        <v>3235</v>
      </c>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2"/>
      <c r="AB68" s="2182"/>
      <c r="AC68" s="2182"/>
      <c r="AD68" s="2182"/>
      <c r="AE68" s="2182"/>
      <c r="AF68" s="2182"/>
      <c r="AG68" s="2182"/>
      <c r="AI68" s="18"/>
      <c r="AJ68" s="18"/>
      <c r="AK68" s="18"/>
      <c r="AL68" s="18"/>
      <c r="AM68" s="18"/>
      <c r="AN68" s="18"/>
      <c r="AO68" s="18"/>
      <c r="AP68" s="18"/>
      <c r="AQ68" s="18"/>
    </row>
    <row r="69" spans="1:43" s="592" customFormat="1" ht="13.8">
      <c r="A69" s="606"/>
      <c r="D69" s="2182"/>
      <c r="E69" s="2182"/>
      <c r="F69" s="2182"/>
      <c r="G69" s="2182"/>
      <c r="H69" s="2182"/>
      <c r="I69" s="2182"/>
      <c r="J69" s="2182"/>
      <c r="K69" s="2182"/>
      <c r="L69" s="2182"/>
      <c r="M69" s="2182"/>
      <c r="N69" s="2182"/>
      <c r="O69" s="2182"/>
      <c r="P69" s="2182"/>
      <c r="Q69" s="2182"/>
      <c r="R69" s="2182"/>
      <c r="S69" s="2182"/>
      <c r="T69" s="2182"/>
      <c r="U69" s="2182"/>
      <c r="V69" s="2182"/>
      <c r="W69" s="2182"/>
      <c r="X69" s="2182"/>
      <c r="Y69" s="2182"/>
      <c r="Z69" s="2182"/>
      <c r="AA69" s="2182"/>
      <c r="AB69" s="2182"/>
      <c r="AC69" s="2182"/>
      <c r="AD69" s="2182"/>
      <c r="AE69" s="2182"/>
      <c r="AF69" s="2182"/>
      <c r="AG69" s="2182"/>
      <c r="AI69" s="18"/>
      <c r="AJ69" s="18"/>
      <c r="AK69" s="18"/>
      <c r="AL69" s="18"/>
      <c r="AM69" s="18"/>
      <c r="AN69" s="18"/>
      <c r="AO69" s="18"/>
      <c r="AP69" s="18"/>
      <c r="AQ69" s="18"/>
    </row>
    <row r="70" spans="1:43" s="592" customFormat="1" ht="13.8">
      <c r="A70" s="606"/>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I70" s="18"/>
      <c r="AJ70" s="18"/>
      <c r="AK70" s="18"/>
      <c r="AL70" s="18"/>
      <c r="AM70" s="18"/>
      <c r="AN70" s="18"/>
      <c r="AO70" s="18"/>
      <c r="AP70" s="18"/>
      <c r="AQ70" s="18"/>
    </row>
    <row r="71" spans="1:43" s="592" customFormat="1" ht="13.8">
      <c r="A71" s="606"/>
      <c r="D71" s="935" t="s">
        <v>3334</v>
      </c>
      <c r="E71" s="595"/>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I71" s="18"/>
      <c r="AJ71" s="18"/>
      <c r="AK71" s="18"/>
      <c r="AL71" s="18"/>
      <c r="AM71" s="18"/>
      <c r="AN71" s="18"/>
      <c r="AO71" s="18"/>
      <c r="AP71" s="18"/>
      <c r="AQ71" s="18"/>
    </row>
    <row r="72" spans="1:43" s="592" customFormat="1" ht="14.4" thickBot="1">
      <c r="A72" s="606"/>
      <c r="D72" s="2259"/>
      <c r="E72" s="2259"/>
      <c r="F72" s="2259"/>
      <c r="G72" s="2259"/>
      <c r="H72" s="2259"/>
      <c r="I72" s="2259"/>
      <c r="J72" s="2259"/>
      <c r="K72" s="2259"/>
      <c r="L72" s="2259"/>
      <c r="M72" s="2259"/>
      <c r="N72" s="2259"/>
      <c r="O72" s="2259"/>
      <c r="AI72" s="18"/>
      <c r="AJ72" s="18"/>
      <c r="AK72" s="18"/>
      <c r="AL72" s="18"/>
      <c r="AM72" s="18"/>
      <c r="AN72" s="18"/>
      <c r="AO72" s="18"/>
      <c r="AP72" s="18"/>
      <c r="AQ72" s="18"/>
    </row>
    <row r="73" spans="1:43" s="592" customFormat="1" ht="14.4" thickTop="1">
      <c r="A73" s="606"/>
      <c r="D73" s="1485" t="s">
        <v>3206</v>
      </c>
      <c r="E73" s="598"/>
      <c r="F73" s="598"/>
      <c r="G73" s="598"/>
      <c r="H73" s="1485"/>
      <c r="I73" s="598"/>
      <c r="J73" s="598"/>
      <c r="K73" s="1485" t="s">
        <v>3205</v>
      </c>
      <c r="L73" s="598"/>
      <c r="M73" s="598"/>
      <c r="N73" s="598"/>
      <c r="O73" s="598"/>
      <c r="AI73" s="18"/>
      <c r="AJ73" s="18"/>
      <c r="AK73" s="18"/>
      <c r="AL73" s="18"/>
      <c r="AM73" s="18"/>
      <c r="AN73" s="18"/>
      <c r="AO73" s="18"/>
      <c r="AP73" s="18"/>
      <c r="AQ73" s="18"/>
    </row>
    <row r="74" spans="1:43" s="592" customFormat="1" ht="13.8">
      <c r="A74" s="606"/>
      <c r="D74" s="1486" t="s">
        <v>3301</v>
      </c>
      <c r="H74" s="1486"/>
      <c r="I74" s="1486"/>
      <c r="J74" s="1486"/>
      <c r="K74" s="1486" t="s">
        <v>3203</v>
      </c>
      <c r="L74" s="1486"/>
      <c r="M74" s="1486"/>
      <c r="N74" s="1486"/>
      <c r="O74" s="1486"/>
      <c r="P74" s="1486"/>
      <c r="Q74" s="1486"/>
      <c r="AI74" s="18"/>
      <c r="AJ74" s="18"/>
      <c r="AK74" s="18"/>
      <c r="AL74" s="18"/>
      <c r="AM74" s="18"/>
      <c r="AN74" s="18"/>
      <c r="AO74" s="18"/>
      <c r="AP74" s="18"/>
      <c r="AQ74" s="18"/>
    </row>
    <row r="75" spans="1:43" s="592" customFormat="1" ht="13.8">
      <c r="A75" s="606"/>
      <c r="D75" s="1486"/>
      <c r="H75" s="1486"/>
      <c r="I75" s="1486"/>
      <c r="J75" s="1486"/>
      <c r="K75" s="1486"/>
      <c r="L75" s="1486"/>
      <c r="M75" s="1486"/>
      <c r="N75" s="1486"/>
      <c r="O75" s="1486"/>
      <c r="P75" s="1486"/>
      <c r="Q75" s="1486"/>
      <c r="AI75" s="18"/>
      <c r="AJ75" s="18"/>
      <c r="AK75" s="18"/>
      <c r="AL75" s="18"/>
      <c r="AM75" s="18"/>
      <c r="AN75" s="18"/>
      <c r="AO75" s="18"/>
      <c r="AP75" s="18"/>
      <c r="AQ75" s="18"/>
    </row>
    <row r="76" spans="1:43" s="592" customFormat="1" ht="13.8">
      <c r="A76" s="606"/>
      <c r="AI76" s="18"/>
      <c r="AJ76" s="18"/>
      <c r="AK76" s="18"/>
      <c r="AL76" s="18"/>
      <c r="AM76" s="18"/>
      <c r="AN76" s="18"/>
      <c r="AO76" s="18"/>
      <c r="AP76" s="18"/>
      <c r="AQ76" s="18"/>
    </row>
    <row r="77" spans="1:43" s="592" customFormat="1" ht="14.25" customHeight="1">
      <c r="A77" s="606"/>
      <c r="D77" s="2206" t="s">
        <v>3236</v>
      </c>
      <c r="E77" s="2219"/>
      <c r="F77" s="2219"/>
      <c r="G77" s="2219"/>
      <c r="H77" s="2219"/>
      <c r="I77" s="2219"/>
      <c r="J77" s="2219"/>
      <c r="K77" s="2219"/>
      <c r="L77" s="2219"/>
      <c r="M77" s="2219"/>
      <c r="N77" s="2219"/>
      <c r="O77" s="2219"/>
      <c r="P77" s="2219"/>
      <c r="Q77" s="2219"/>
      <c r="R77" s="2219"/>
      <c r="S77" s="2219"/>
      <c r="T77" s="2219"/>
      <c r="U77" s="2219"/>
      <c r="V77" s="2219"/>
      <c r="W77" s="2219"/>
      <c r="X77" s="2219"/>
      <c r="Y77" s="2219"/>
      <c r="Z77" s="2219"/>
      <c r="AA77" s="2219"/>
      <c r="AB77" s="2219"/>
      <c r="AC77" s="2219"/>
      <c r="AD77" s="2219"/>
      <c r="AE77" s="2219"/>
      <c r="AF77" s="2219"/>
      <c r="AG77" s="2219"/>
      <c r="AI77" s="18"/>
      <c r="AJ77" s="18"/>
      <c r="AK77" s="18"/>
      <c r="AL77" s="18"/>
      <c r="AM77" s="18"/>
      <c r="AN77" s="18"/>
      <c r="AO77" s="18"/>
      <c r="AP77" s="18"/>
      <c r="AQ77" s="18"/>
    </row>
    <row r="78" spans="1:43" s="592" customFormat="1" ht="13.8">
      <c r="A78" s="606"/>
      <c r="AI78" s="18"/>
      <c r="AJ78" s="18"/>
      <c r="AK78" s="18"/>
      <c r="AL78" s="18"/>
      <c r="AM78" s="18"/>
      <c r="AN78" s="18"/>
      <c r="AO78" s="18"/>
      <c r="AP78" s="18"/>
      <c r="AQ78" s="18"/>
    </row>
    <row r="79" spans="1:43" s="592" customFormat="1" ht="13.8">
      <c r="A79" s="606"/>
      <c r="D79" s="590" t="s">
        <v>1334</v>
      </c>
      <c r="AI79" s="18"/>
      <c r="AJ79" s="18"/>
      <c r="AK79" s="18"/>
      <c r="AL79" s="18"/>
      <c r="AM79" s="18"/>
      <c r="AN79" s="18"/>
      <c r="AO79" s="18"/>
      <c r="AP79" s="18"/>
      <c r="AQ79" s="18"/>
    </row>
    <row r="80" spans="1:43" s="592" customFormat="1" ht="13.8">
      <c r="A80" s="606"/>
      <c r="AI80" s="18"/>
      <c r="AJ80" s="18"/>
      <c r="AK80" s="18"/>
      <c r="AL80" s="18"/>
      <c r="AM80" s="18"/>
      <c r="AN80" s="18"/>
      <c r="AO80" s="18"/>
      <c r="AP80" s="18"/>
      <c r="AQ80" s="18"/>
    </row>
    <row r="81" spans="1:43" s="592" customFormat="1" ht="13.8">
      <c r="A81" s="606"/>
      <c r="D81" s="2206" t="s">
        <v>3278</v>
      </c>
      <c r="E81" s="2201"/>
      <c r="F81" s="2201"/>
      <c r="G81" s="2201"/>
      <c r="H81" s="2201"/>
      <c r="I81" s="2201"/>
      <c r="J81" s="2201"/>
      <c r="K81" s="2201"/>
      <c r="L81" s="2201"/>
      <c r="M81" s="2201"/>
      <c r="N81" s="2201"/>
      <c r="O81" s="2201"/>
      <c r="P81" s="2201"/>
      <c r="Q81" s="2201"/>
      <c r="R81" s="2201"/>
      <c r="S81" s="2201"/>
      <c r="T81" s="2201"/>
      <c r="U81" s="2201"/>
      <c r="V81" s="2201"/>
      <c r="W81" s="2201"/>
      <c r="X81" s="2201"/>
      <c r="Y81" s="2201"/>
      <c r="Z81" s="2201"/>
      <c r="AA81" s="2201"/>
      <c r="AB81" s="2201"/>
      <c r="AC81" s="2201"/>
      <c r="AD81" s="2201"/>
      <c r="AE81" s="2201"/>
      <c r="AF81" s="2201"/>
      <c r="AG81" s="2201"/>
      <c r="AI81" s="18"/>
      <c r="AJ81" s="18"/>
      <c r="AK81" s="18"/>
      <c r="AL81" s="18"/>
      <c r="AM81" s="18"/>
      <c r="AN81" s="18"/>
      <c r="AO81" s="18"/>
      <c r="AP81" s="18"/>
      <c r="AQ81" s="18"/>
    </row>
    <row r="82" spans="1:43" s="592" customFormat="1" ht="13.8">
      <c r="A82" s="606"/>
      <c r="D82" s="2201"/>
      <c r="E82" s="2201"/>
      <c r="F82" s="2201"/>
      <c r="G82" s="2201"/>
      <c r="H82" s="2201"/>
      <c r="I82" s="2201"/>
      <c r="J82" s="2201"/>
      <c r="K82" s="2201"/>
      <c r="L82" s="2201"/>
      <c r="M82" s="2201"/>
      <c r="N82" s="2201"/>
      <c r="O82" s="2201"/>
      <c r="P82" s="2201"/>
      <c r="Q82" s="2201"/>
      <c r="R82" s="2201"/>
      <c r="S82" s="2201"/>
      <c r="T82" s="2201"/>
      <c r="U82" s="2201"/>
      <c r="V82" s="2201"/>
      <c r="W82" s="2201"/>
      <c r="X82" s="2201"/>
      <c r="Y82" s="2201"/>
      <c r="Z82" s="2201"/>
      <c r="AA82" s="2201"/>
      <c r="AB82" s="2201"/>
      <c r="AC82" s="2201"/>
      <c r="AD82" s="2201"/>
      <c r="AE82" s="2201"/>
      <c r="AF82" s="2201"/>
      <c r="AG82" s="2201"/>
      <c r="AI82" s="18"/>
      <c r="AJ82" s="18"/>
      <c r="AK82" s="18"/>
      <c r="AL82" s="18"/>
      <c r="AM82" s="18"/>
      <c r="AN82" s="18"/>
      <c r="AO82" s="18"/>
      <c r="AP82" s="18"/>
      <c r="AQ82" s="18"/>
    </row>
    <row r="83" spans="1:43" s="592" customFormat="1" ht="13.8">
      <c r="A83" s="606"/>
      <c r="AI83" s="18"/>
      <c r="AJ83" s="18"/>
      <c r="AK83" s="18"/>
      <c r="AL83" s="18"/>
      <c r="AM83" s="18"/>
      <c r="AN83" s="18"/>
      <c r="AO83" s="18"/>
      <c r="AP83" s="18"/>
      <c r="AQ83" s="18"/>
    </row>
    <row r="84" spans="1:43" s="592" customFormat="1" ht="13.8">
      <c r="A84" s="606"/>
      <c r="D84" s="2206" t="s">
        <v>3329</v>
      </c>
      <c r="E84" s="2201"/>
      <c r="F84" s="2201"/>
      <c r="G84" s="2201"/>
      <c r="H84" s="2201"/>
      <c r="I84" s="2201"/>
      <c r="J84" s="2201"/>
      <c r="K84" s="2201"/>
      <c r="L84" s="2201"/>
      <c r="M84" s="2201"/>
      <c r="N84" s="2201"/>
      <c r="O84" s="2201"/>
      <c r="P84" s="2201"/>
      <c r="Q84" s="2201"/>
      <c r="R84" s="2201"/>
      <c r="S84" s="2201"/>
      <c r="T84" s="2201"/>
      <c r="U84" s="2201"/>
      <c r="V84" s="2201"/>
      <c r="W84" s="2201"/>
      <c r="X84" s="2201"/>
      <c r="Y84" s="2201"/>
      <c r="Z84" s="2201"/>
      <c r="AA84" s="2201"/>
      <c r="AB84" s="2201"/>
      <c r="AC84" s="2201"/>
      <c r="AD84" s="2201"/>
      <c r="AE84" s="2201"/>
      <c r="AF84" s="2201"/>
      <c r="AG84" s="2201"/>
      <c r="AI84" s="18"/>
      <c r="AJ84" s="18"/>
      <c r="AK84" s="18"/>
      <c r="AL84" s="18"/>
      <c r="AM84" s="18"/>
      <c r="AN84" s="18"/>
      <c r="AO84" s="18"/>
      <c r="AP84" s="18"/>
      <c r="AQ84" s="18"/>
    </row>
    <row r="85" spans="1:43" s="592" customFormat="1" ht="13.8">
      <c r="A85" s="606"/>
      <c r="D85" s="2201"/>
      <c r="E85" s="2201"/>
      <c r="F85" s="2201"/>
      <c r="G85" s="2201"/>
      <c r="H85" s="2201"/>
      <c r="I85" s="2201"/>
      <c r="J85" s="2201"/>
      <c r="K85" s="2201"/>
      <c r="L85" s="2201"/>
      <c r="M85" s="2201"/>
      <c r="N85" s="2201"/>
      <c r="O85" s="2201"/>
      <c r="P85" s="2201"/>
      <c r="Q85" s="2201"/>
      <c r="R85" s="2201"/>
      <c r="S85" s="2201"/>
      <c r="T85" s="2201"/>
      <c r="U85" s="2201"/>
      <c r="V85" s="2201"/>
      <c r="W85" s="2201"/>
      <c r="X85" s="2201"/>
      <c r="Y85" s="2201"/>
      <c r="Z85" s="2201"/>
      <c r="AA85" s="2201"/>
      <c r="AB85" s="2201"/>
      <c r="AC85" s="2201"/>
      <c r="AD85" s="2201"/>
      <c r="AE85" s="2201"/>
      <c r="AF85" s="2201"/>
      <c r="AG85" s="2201"/>
      <c r="AI85" s="18"/>
      <c r="AJ85" s="18"/>
      <c r="AK85" s="18"/>
      <c r="AL85" s="18"/>
      <c r="AM85" s="18"/>
      <c r="AN85" s="18"/>
      <c r="AO85" s="18"/>
      <c r="AP85" s="18"/>
      <c r="AQ85" s="18"/>
    </row>
    <row r="86" spans="1:43" s="592" customFormat="1" ht="13.8" hidden="1">
      <c r="A86" s="606"/>
      <c r="AI86" s="18"/>
      <c r="AJ86" s="18"/>
      <c r="AK86" s="18"/>
      <c r="AL86" s="18"/>
      <c r="AM86" s="18"/>
      <c r="AN86" s="18"/>
      <c r="AO86" s="18"/>
      <c r="AP86" s="18"/>
      <c r="AQ86" s="18"/>
    </row>
    <row r="87" spans="1:43" s="592" customFormat="1" ht="14.25" hidden="1" customHeight="1">
      <c r="A87" s="606"/>
      <c r="D87" s="1950" t="s">
        <v>2426</v>
      </c>
      <c r="E87" s="1950"/>
      <c r="F87" s="1950"/>
      <c r="G87" s="1950"/>
      <c r="H87" s="1950"/>
      <c r="I87" s="1950"/>
      <c r="J87" s="1950"/>
      <c r="K87" s="1950"/>
      <c r="L87" s="1950"/>
      <c r="M87" s="1950"/>
      <c r="N87" s="1950"/>
      <c r="O87" s="1950"/>
      <c r="P87" s="1950"/>
      <c r="Q87" s="1950"/>
      <c r="R87" s="1950"/>
      <c r="S87" s="1950"/>
      <c r="T87" s="1950"/>
      <c r="U87" s="1950"/>
      <c r="V87" s="1950"/>
      <c r="W87" s="1950"/>
      <c r="X87" s="1950"/>
      <c r="Y87" s="1950"/>
      <c r="Z87" s="1950"/>
      <c r="AA87" s="1950"/>
      <c r="AB87" s="1950"/>
      <c r="AC87" s="1950"/>
      <c r="AD87" s="1950"/>
      <c r="AE87" s="1950"/>
      <c r="AF87" s="1950"/>
      <c r="AG87" s="1950"/>
      <c r="AI87" s="18"/>
      <c r="AJ87" s="18"/>
      <c r="AK87" s="18"/>
      <c r="AL87" s="18"/>
      <c r="AM87" s="18"/>
      <c r="AN87" s="18"/>
      <c r="AO87" s="18"/>
      <c r="AP87" s="18"/>
      <c r="AQ87" s="18"/>
    </row>
    <row r="88" spans="1:43" s="592" customFormat="1" ht="13.8" hidden="1">
      <c r="A88" s="606"/>
      <c r="D88" s="1950"/>
      <c r="E88" s="1950"/>
      <c r="F88" s="1950"/>
      <c r="G88" s="1950"/>
      <c r="H88" s="1950"/>
      <c r="I88" s="1950"/>
      <c r="J88" s="1950"/>
      <c r="K88" s="1950"/>
      <c r="L88" s="1950"/>
      <c r="M88" s="1950"/>
      <c r="N88" s="1950"/>
      <c r="O88" s="1950"/>
      <c r="P88" s="1950"/>
      <c r="Q88" s="1950"/>
      <c r="R88" s="1950"/>
      <c r="S88" s="1950"/>
      <c r="T88" s="1950"/>
      <c r="U88" s="1950"/>
      <c r="V88" s="1950"/>
      <c r="W88" s="1950"/>
      <c r="X88" s="1950"/>
      <c r="Y88" s="1950"/>
      <c r="Z88" s="1950"/>
      <c r="AA88" s="1950"/>
      <c r="AB88" s="1950"/>
      <c r="AC88" s="1950"/>
      <c r="AD88" s="1950"/>
      <c r="AE88" s="1950"/>
      <c r="AF88" s="1950"/>
      <c r="AG88" s="1950"/>
      <c r="AI88" s="18"/>
      <c r="AJ88" s="18"/>
      <c r="AK88" s="18"/>
      <c r="AL88" s="18"/>
      <c r="AM88" s="18"/>
      <c r="AN88" s="18"/>
      <c r="AO88" s="18"/>
      <c r="AP88" s="18"/>
      <c r="AQ88" s="18"/>
    </row>
    <row r="89" spans="1:43" s="592" customFormat="1" ht="13.8" hidden="1">
      <c r="A89" s="606"/>
      <c r="D89" s="1950"/>
      <c r="E89" s="1950"/>
      <c r="F89" s="1950"/>
      <c r="G89" s="1950"/>
      <c r="H89" s="1950"/>
      <c r="I89" s="1950"/>
      <c r="J89" s="1950"/>
      <c r="K89" s="1950"/>
      <c r="L89" s="1950"/>
      <c r="M89" s="1950"/>
      <c r="N89" s="1950"/>
      <c r="O89" s="1950"/>
      <c r="P89" s="1950"/>
      <c r="Q89" s="1950"/>
      <c r="R89" s="1950"/>
      <c r="S89" s="1950"/>
      <c r="T89" s="1950"/>
      <c r="U89" s="1950"/>
      <c r="V89" s="1950"/>
      <c r="W89" s="1950"/>
      <c r="X89" s="1950"/>
      <c r="Y89" s="1950"/>
      <c r="Z89" s="1950"/>
      <c r="AA89" s="1950"/>
      <c r="AB89" s="1950"/>
      <c r="AC89" s="1950"/>
      <c r="AD89" s="1950"/>
      <c r="AE89" s="1950"/>
      <c r="AF89" s="1950"/>
      <c r="AG89" s="1950"/>
      <c r="AI89" s="18"/>
      <c r="AJ89" s="18"/>
      <c r="AK89" s="18"/>
      <c r="AL89" s="18"/>
      <c r="AM89" s="18"/>
      <c r="AN89" s="18"/>
      <c r="AO89" s="18"/>
      <c r="AP89" s="18"/>
      <c r="AQ89" s="18"/>
    </row>
    <row r="90" spans="1:43" s="592" customFormat="1" ht="13.8" hidden="1">
      <c r="A90" s="606"/>
      <c r="D90" s="1950"/>
      <c r="E90" s="1950"/>
      <c r="F90" s="1950"/>
      <c r="G90" s="1950"/>
      <c r="H90" s="1950"/>
      <c r="I90" s="1950"/>
      <c r="J90" s="1950"/>
      <c r="K90" s="1950"/>
      <c r="L90" s="1950"/>
      <c r="M90" s="1950"/>
      <c r="N90" s="1950"/>
      <c r="O90" s="1950"/>
      <c r="P90" s="1950"/>
      <c r="Q90" s="1950"/>
      <c r="R90" s="1950"/>
      <c r="S90" s="1950"/>
      <c r="T90" s="1950"/>
      <c r="U90" s="1950"/>
      <c r="V90" s="1950"/>
      <c r="W90" s="1950"/>
      <c r="X90" s="1950"/>
      <c r="Y90" s="1950"/>
      <c r="Z90" s="1950"/>
      <c r="AA90" s="1950"/>
      <c r="AB90" s="1950"/>
      <c r="AC90" s="1950"/>
      <c r="AD90" s="1950"/>
      <c r="AE90" s="1950"/>
      <c r="AF90" s="1950"/>
      <c r="AG90" s="1950"/>
      <c r="AI90" s="18"/>
      <c r="AJ90" s="18"/>
      <c r="AK90" s="18"/>
      <c r="AL90" s="18"/>
      <c r="AM90" s="18"/>
      <c r="AN90" s="18"/>
      <c r="AO90" s="18"/>
      <c r="AP90" s="18"/>
      <c r="AQ90" s="18"/>
    </row>
    <row r="91" spans="1:43" s="592" customFormat="1" ht="13.8">
      <c r="A91" s="606"/>
      <c r="AI91" s="18"/>
      <c r="AJ91" s="18"/>
      <c r="AK91" s="18"/>
      <c r="AL91" s="18"/>
      <c r="AM91" s="18"/>
      <c r="AN91" s="18"/>
      <c r="AO91" s="18"/>
      <c r="AP91" s="18"/>
      <c r="AQ91" s="18"/>
    </row>
    <row r="92" spans="1:43" s="592" customFormat="1" ht="13.8">
      <c r="A92" s="606"/>
      <c r="D92" s="590" t="s">
        <v>1333</v>
      </c>
      <c r="AI92" s="18"/>
      <c r="AJ92" s="18"/>
      <c r="AK92" s="18"/>
      <c r="AL92" s="18"/>
      <c r="AM92" s="18"/>
      <c r="AN92" s="18"/>
      <c r="AO92" s="18"/>
      <c r="AP92" s="18"/>
      <c r="AQ92" s="18"/>
    </row>
    <row r="93" spans="1:43" s="592" customFormat="1" ht="13.8">
      <c r="A93" s="606"/>
      <c r="AI93" s="18"/>
      <c r="AJ93" s="18"/>
      <c r="AK93" s="18"/>
      <c r="AL93" s="18"/>
      <c r="AM93" s="18"/>
      <c r="AN93" s="18"/>
      <c r="AO93" s="18"/>
      <c r="AP93" s="18"/>
      <c r="AQ93" s="18"/>
    </row>
    <row r="94" spans="1:43" s="592" customFormat="1" ht="13.8">
      <c r="A94" s="606"/>
      <c r="D94" s="2206" t="s">
        <v>3330</v>
      </c>
      <c r="E94" s="2201"/>
      <c r="F94" s="2201"/>
      <c r="G94" s="2201"/>
      <c r="H94" s="2201"/>
      <c r="I94" s="2201"/>
      <c r="J94" s="2201"/>
      <c r="K94" s="2201"/>
      <c r="L94" s="2201"/>
      <c r="M94" s="2201"/>
      <c r="N94" s="2201"/>
      <c r="O94" s="2201"/>
      <c r="P94" s="2201"/>
      <c r="Q94" s="2201"/>
      <c r="R94" s="2201"/>
      <c r="S94" s="2201"/>
      <c r="T94" s="2201"/>
      <c r="U94" s="2201"/>
      <c r="V94" s="2201"/>
      <c r="W94" s="2201"/>
      <c r="X94" s="2201"/>
      <c r="Y94" s="2201"/>
      <c r="Z94" s="2201"/>
      <c r="AA94" s="2201"/>
      <c r="AB94" s="2201"/>
      <c r="AC94" s="2201"/>
      <c r="AD94" s="2201"/>
      <c r="AE94" s="2201"/>
      <c r="AF94" s="2201"/>
      <c r="AG94" s="2201"/>
      <c r="AI94" s="18"/>
      <c r="AJ94" s="18"/>
      <c r="AK94" s="18"/>
      <c r="AL94" s="18"/>
      <c r="AM94" s="18"/>
      <c r="AN94" s="18"/>
      <c r="AO94" s="18"/>
      <c r="AP94" s="18"/>
      <c r="AQ94" s="18"/>
    </row>
    <row r="95" spans="1:43" s="592" customFormat="1" ht="13.8">
      <c r="A95" s="606"/>
      <c r="D95" s="2201"/>
      <c r="E95" s="2201"/>
      <c r="F95" s="2201"/>
      <c r="G95" s="2201"/>
      <c r="H95" s="2201"/>
      <c r="I95" s="2201"/>
      <c r="J95" s="2201"/>
      <c r="K95" s="2201"/>
      <c r="L95" s="2201"/>
      <c r="M95" s="2201"/>
      <c r="N95" s="2201"/>
      <c r="O95" s="2201"/>
      <c r="P95" s="2201"/>
      <c r="Q95" s="2201"/>
      <c r="R95" s="2201"/>
      <c r="S95" s="2201"/>
      <c r="T95" s="2201"/>
      <c r="U95" s="2201"/>
      <c r="V95" s="2201"/>
      <c r="W95" s="2201"/>
      <c r="X95" s="2201"/>
      <c r="Y95" s="2201"/>
      <c r="Z95" s="2201"/>
      <c r="AA95" s="2201"/>
      <c r="AB95" s="2201"/>
      <c r="AC95" s="2201"/>
      <c r="AD95" s="2201"/>
      <c r="AE95" s="2201"/>
      <c r="AF95" s="2201"/>
      <c r="AG95" s="2201"/>
      <c r="AI95" s="18"/>
      <c r="AJ95" s="18"/>
      <c r="AK95" s="18"/>
      <c r="AL95" s="18"/>
      <c r="AM95" s="18"/>
      <c r="AN95" s="18"/>
      <c r="AO95" s="18"/>
      <c r="AP95" s="18"/>
      <c r="AQ95" s="18"/>
    </row>
    <row r="96" spans="1:43" s="592" customFormat="1" ht="13.8">
      <c r="A96" s="606"/>
      <c r="D96" s="590" t="s">
        <v>1336</v>
      </c>
      <c r="AI96" s="18"/>
      <c r="AJ96" s="18"/>
      <c r="AK96" s="18"/>
      <c r="AL96" s="18"/>
      <c r="AM96" s="18"/>
      <c r="AN96" s="18"/>
      <c r="AO96" s="18"/>
      <c r="AP96" s="18"/>
      <c r="AQ96" s="18"/>
    </row>
    <row r="97" spans="1:43" s="592" customFormat="1" ht="13.8">
      <c r="A97" s="606"/>
      <c r="AI97" s="18"/>
      <c r="AJ97" s="18"/>
      <c r="AK97" s="18"/>
      <c r="AL97" s="18"/>
      <c r="AM97" s="18"/>
      <c r="AN97" s="18"/>
      <c r="AO97" s="18"/>
      <c r="AP97" s="18"/>
      <c r="AQ97" s="18"/>
    </row>
    <row r="98" spans="1:43" s="592" customFormat="1" ht="13.8">
      <c r="A98" s="606"/>
      <c r="D98" s="2201" t="s">
        <v>1337</v>
      </c>
      <c r="E98" s="2201"/>
      <c r="F98" s="2201"/>
      <c r="G98" s="2201"/>
      <c r="H98" s="2201"/>
      <c r="I98" s="2201"/>
      <c r="J98" s="2201"/>
      <c r="K98" s="2201"/>
      <c r="L98" s="2201"/>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c r="AI98" s="18"/>
      <c r="AJ98" s="18"/>
      <c r="AK98" s="18"/>
      <c r="AL98" s="18"/>
      <c r="AM98" s="18"/>
      <c r="AN98" s="18"/>
      <c r="AO98" s="18"/>
      <c r="AP98" s="18"/>
      <c r="AQ98" s="18"/>
    </row>
    <row r="99" spans="1:43" s="592" customFormat="1" ht="13.8">
      <c r="A99" s="606"/>
      <c r="D99" s="2201"/>
      <c r="E99" s="2201"/>
      <c r="F99" s="2201"/>
      <c r="G99" s="2201"/>
      <c r="H99" s="2201"/>
      <c r="I99" s="2201"/>
      <c r="J99" s="2201"/>
      <c r="K99" s="2201"/>
      <c r="L99" s="2201"/>
      <c r="M99" s="2201"/>
      <c r="N99" s="2201"/>
      <c r="O99" s="2201"/>
      <c r="P99" s="2201"/>
      <c r="Q99" s="2201"/>
      <c r="R99" s="2201"/>
      <c r="S99" s="2201"/>
      <c r="T99" s="2201"/>
      <c r="U99" s="2201"/>
      <c r="V99" s="2201"/>
      <c r="W99" s="2201"/>
      <c r="X99" s="2201"/>
      <c r="Y99" s="2201"/>
      <c r="Z99" s="2201"/>
      <c r="AA99" s="2201"/>
      <c r="AB99" s="2201"/>
      <c r="AC99" s="2201"/>
      <c r="AD99" s="2201"/>
      <c r="AE99" s="2201"/>
      <c r="AF99" s="2201"/>
      <c r="AG99" s="2201"/>
      <c r="AI99" s="18"/>
      <c r="AJ99" s="18"/>
      <c r="AK99" s="18"/>
      <c r="AL99" s="18"/>
      <c r="AM99" s="18"/>
      <c r="AN99" s="18"/>
      <c r="AO99" s="18"/>
      <c r="AP99" s="18"/>
      <c r="AQ99" s="18"/>
    </row>
    <row r="100" spans="1:43" s="592" customFormat="1" ht="13.8" hidden="1">
      <c r="A100" s="606"/>
      <c r="AI100" s="18"/>
      <c r="AJ100" s="18"/>
      <c r="AK100" s="18"/>
      <c r="AL100" s="18"/>
      <c r="AM100" s="18"/>
      <c r="AN100" s="18"/>
      <c r="AO100" s="18"/>
      <c r="AP100" s="18"/>
      <c r="AQ100" s="18"/>
    </row>
    <row r="101" spans="1:43" s="592" customFormat="1" ht="13.8" hidden="1">
      <c r="A101" s="606"/>
      <c r="C101" s="1508"/>
      <c r="D101" s="1950" t="s">
        <v>1338</v>
      </c>
      <c r="E101" s="1950"/>
      <c r="F101" s="1950"/>
      <c r="G101" s="1950"/>
      <c r="H101" s="1950"/>
      <c r="I101" s="1950"/>
      <c r="J101" s="1950"/>
      <c r="K101" s="1950"/>
      <c r="L101" s="1950"/>
      <c r="M101" s="1950"/>
      <c r="N101" s="1950"/>
      <c r="O101" s="1950"/>
      <c r="P101" s="1950"/>
      <c r="Q101" s="1950"/>
      <c r="R101" s="1950"/>
      <c r="S101" s="1950"/>
      <c r="T101" s="1950"/>
      <c r="U101" s="1950"/>
      <c r="V101" s="1950"/>
      <c r="W101" s="1950"/>
      <c r="X101" s="1950"/>
      <c r="Y101" s="1950"/>
      <c r="Z101" s="1950"/>
      <c r="AA101" s="1950"/>
      <c r="AB101" s="1950"/>
      <c r="AC101" s="1950"/>
      <c r="AD101" s="1950"/>
      <c r="AE101" s="1950"/>
      <c r="AF101" s="1950"/>
      <c r="AG101" s="1950"/>
      <c r="AI101" s="18"/>
      <c r="AJ101" s="18"/>
      <c r="AK101" s="18"/>
      <c r="AL101" s="18"/>
      <c r="AM101" s="18"/>
      <c r="AN101" s="18"/>
      <c r="AO101" s="18"/>
      <c r="AP101" s="18"/>
      <c r="AQ101" s="18"/>
    </row>
    <row r="102" spans="1:43" s="592" customFormat="1" ht="13.8" hidden="1">
      <c r="A102" s="606"/>
      <c r="C102" s="1508"/>
      <c r="D102" s="1950"/>
      <c r="E102" s="1950"/>
      <c r="F102" s="1950"/>
      <c r="G102" s="1950"/>
      <c r="H102" s="1950"/>
      <c r="I102" s="1950"/>
      <c r="J102" s="1950"/>
      <c r="K102" s="1950"/>
      <c r="L102" s="1950"/>
      <c r="M102" s="1950"/>
      <c r="N102" s="1950"/>
      <c r="O102" s="1950"/>
      <c r="P102" s="1950"/>
      <c r="Q102" s="1950"/>
      <c r="R102" s="1950"/>
      <c r="S102" s="1950"/>
      <c r="T102" s="1950"/>
      <c r="U102" s="1950"/>
      <c r="V102" s="1950"/>
      <c r="W102" s="1950"/>
      <c r="X102" s="1950"/>
      <c r="Y102" s="1950"/>
      <c r="Z102" s="1950"/>
      <c r="AA102" s="1950"/>
      <c r="AB102" s="1950"/>
      <c r="AC102" s="1950"/>
      <c r="AD102" s="1950"/>
      <c r="AE102" s="1950"/>
      <c r="AF102" s="1950"/>
      <c r="AG102" s="1950"/>
      <c r="AI102" s="18"/>
      <c r="AJ102" s="18"/>
      <c r="AK102" s="18"/>
      <c r="AL102" s="18"/>
      <c r="AM102" s="18"/>
      <c r="AN102" s="18"/>
      <c r="AO102" s="18"/>
      <c r="AP102" s="18"/>
      <c r="AQ102" s="18"/>
    </row>
    <row r="103" spans="1:43" s="592" customFormat="1" ht="13.8" hidden="1">
      <c r="A103" s="606"/>
      <c r="AI103" s="18"/>
      <c r="AJ103" s="18"/>
      <c r="AK103" s="18"/>
      <c r="AL103" s="18"/>
      <c r="AM103" s="18"/>
      <c r="AN103" s="18"/>
      <c r="AO103" s="18"/>
      <c r="AP103" s="18"/>
      <c r="AQ103" s="18"/>
    </row>
    <row r="104" spans="1:43" s="592" customFormat="1" ht="13.8" hidden="1">
      <c r="A104" s="606"/>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I104" s="18"/>
      <c r="AJ104" s="18"/>
      <c r="AK104" s="18"/>
      <c r="AL104" s="18"/>
      <c r="AM104" s="18"/>
      <c r="AN104" s="18"/>
      <c r="AO104" s="18"/>
      <c r="AP104" s="18"/>
      <c r="AQ104" s="18"/>
    </row>
    <row r="105" spans="1:43" s="592" customFormat="1" ht="13.8" hidden="1">
      <c r="A105" s="606"/>
      <c r="D105" s="1950" t="s">
        <v>1339</v>
      </c>
      <c r="E105" s="1950"/>
      <c r="F105" s="1950"/>
      <c r="G105" s="1950"/>
      <c r="H105" s="1950"/>
      <c r="I105" s="1950"/>
      <c r="J105" s="1950"/>
      <c r="K105" s="1950"/>
      <c r="L105" s="1950"/>
      <c r="M105" s="1950"/>
      <c r="N105" s="1950"/>
      <c r="O105" s="1950"/>
      <c r="P105" s="1950"/>
      <c r="Q105" s="1950"/>
      <c r="R105" s="1950"/>
      <c r="S105" s="1950"/>
      <c r="T105" s="1950"/>
      <c r="U105" s="1950"/>
      <c r="V105" s="1950"/>
      <c r="W105" s="1950"/>
      <c r="X105" s="1950"/>
      <c r="Y105" s="1950"/>
      <c r="Z105" s="1950"/>
      <c r="AA105" s="1950"/>
      <c r="AB105" s="1950"/>
      <c r="AC105" s="1950"/>
      <c r="AD105" s="1950"/>
      <c r="AE105" s="1950"/>
      <c r="AF105" s="1950"/>
      <c r="AG105" s="1950"/>
      <c r="AI105" s="18"/>
      <c r="AJ105" s="18"/>
      <c r="AK105" s="18"/>
      <c r="AL105" s="18"/>
      <c r="AM105" s="18"/>
      <c r="AN105" s="18"/>
      <c r="AO105" s="18"/>
      <c r="AP105" s="18"/>
      <c r="AQ105" s="18"/>
    </row>
    <row r="106" spans="1:43" s="592" customFormat="1" ht="13.8" hidden="1">
      <c r="A106" s="606"/>
      <c r="D106" s="1950"/>
      <c r="E106" s="1950"/>
      <c r="F106" s="1950"/>
      <c r="G106" s="1950"/>
      <c r="H106" s="1950"/>
      <c r="I106" s="1950"/>
      <c r="J106" s="1950"/>
      <c r="K106" s="1950"/>
      <c r="L106" s="1950"/>
      <c r="M106" s="1950"/>
      <c r="N106" s="1950"/>
      <c r="O106" s="1950"/>
      <c r="P106" s="1950"/>
      <c r="Q106" s="1950"/>
      <c r="R106" s="1950"/>
      <c r="S106" s="1950"/>
      <c r="T106" s="1950"/>
      <c r="U106" s="1950"/>
      <c r="V106" s="1950"/>
      <c r="W106" s="1950"/>
      <c r="X106" s="1950"/>
      <c r="Y106" s="1950"/>
      <c r="Z106" s="1950"/>
      <c r="AA106" s="1950"/>
      <c r="AB106" s="1950"/>
      <c r="AC106" s="1950"/>
      <c r="AD106" s="1950"/>
      <c r="AE106" s="1950"/>
      <c r="AF106" s="1950"/>
      <c r="AG106" s="1950"/>
      <c r="AI106" s="18"/>
      <c r="AJ106" s="18"/>
      <c r="AK106" s="18"/>
      <c r="AL106" s="18"/>
      <c r="AM106" s="18"/>
      <c r="AN106" s="18"/>
      <c r="AO106" s="18"/>
      <c r="AP106" s="18"/>
      <c r="AQ106" s="18"/>
    </row>
    <row r="107" spans="1:43" s="592" customFormat="1" ht="13.8">
      <c r="A107" s="606"/>
      <c r="AI107" s="18"/>
      <c r="AJ107" s="18"/>
      <c r="AK107" s="18"/>
      <c r="AL107" s="18"/>
      <c r="AM107" s="18"/>
      <c r="AN107" s="18"/>
      <c r="AO107" s="18"/>
      <c r="AP107" s="18"/>
      <c r="AQ107" s="18"/>
    </row>
    <row r="108" spans="1:43" s="592" customFormat="1" ht="13.8">
      <c r="A108" s="606"/>
      <c r="D108" s="610" t="s">
        <v>1340</v>
      </c>
      <c r="AI108" s="18"/>
      <c r="AJ108" s="18"/>
      <c r="AK108" s="18"/>
      <c r="AL108" s="18"/>
      <c r="AM108" s="18"/>
      <c r="AN108" s="18"/>
      <c r="AO108" s="18"/>
      <c r="AP108" s="18"/>
      <c r="AQ108" s="18"/>
    </row>
    <row r="109" spans="1:43" s="592" customFormat="1" ht="13.8">
      <c r="A109" s="606"/>
      <c r="AI109" s="18"/>
      <c r="AJ109" s="18"/>
      <c r="AK109" s="18"/>
      <c r="AL109" s="18"/>
      <c r="AM109" s="18"/>
      <c r="AN109" s="18"/>
      <c r="AO109" s="18"/>
      <c r="AP109" s="18"/>
      <c r="AQ109" s="18"/>
    </row>
    <row r="110" spans="1:43" s="592" customFormat="1" ht="13.8">
      <c r="A110" s="606"/>
      <c r="D110" s="2201" t="s">
        <v>1341</v>
      </c>
      <c r="E110" s="2201"/>
      <c r="F110" s="2201"/>
      <c r="G110" s="2201"/>
      <c r="H110" s="2201"/>
      <c r="I110" s="2201"/>
      <c r="J110" s="2201"/>
      <c r="K110" s="2201"/>
      <c r="L110" s="2201"/>
      <c r="M110" s="2201"/>
      <c r="N110" s="2201"/>
      <c r="O110" s="2201"/>
      <c r="P110" s="2201"/>
      <c r="Q110" s="2201"/>
      <c r="R110" s="2201"/>
      <c r="S110" s="2201"/>
      <c r="T110" s="2201"/>
      <c r="U110" s="2201"/>
      <c r="V110" s="2201"/>
      <c r="W110" s="2201"/>
      <c r="X110" s="2201"/>
      <c r="Y110" s="2201"/>
      <c r="Z110" s="2201"/>
      <c r="AA110" s="2201"/>
      <c r="AB110" s="2201"/>
      <c r="AC110" s="2201"/>
      <c r="AD110" s="2201"/>
      <c r="AE110" s="2201"/>
      <c r="AF110" s="2201"/>
      <c r="AG110" s="2201"/>
      <c r="AI110" s="18"/>
      <c r="AJ110" s="18"/>
      <c r="AK110" s="18"/>
      <c r="AL110" s="18"/>
      <c r="AM110" s="18"/>
      <c r="AN110" s="18"/>
      <c r="AO110" s="18"/>
      <c r="AP110" s="18"/>
      <c r="AQ110" s="18"/>
    </row>
    <row r="111" spans="1:43" s="592" customFormat="1" ht="13.8">
      <c r="A111" s="606"/>
      <c r="D111" s="2201"/>
      <c r="E111" s="2201"/>
      <c r="F111" s="2201"/>
      <c r="G111" s="2201"/>
      <c r="H111" s="2201"/>
      <c r="I111" s="2201"/>
      <c r="J111" s="2201"/>
      <c r="K111" s="2201"/>
      <c r="L111" s="2201"/>
      <c r="M111" s="2201"/>
      <c r="N111" s="2201"/>
      <c r="O111" s="2201"/>
      <c r="P111" s="2201"/>
      <c r="Q111" s="2201"/>
      <c r="R111" s="2201"/>
      <c r="S111" s="2201"/>
      <c r="T111" s="2201"/>
      <c r="U111" s="2201"/>
      <c r="V111" s="2201"/>
      <c r="W111" s="2201"/>
      <c r="X111" s="2201"/>
      <c r="Y111" s="2201"/>
      <c r="Z111" s="2201"/>
      <c r="AA111" s="2201"/>
      <c r="AB111" s="2201"/>
      <c r="AC111" s="2201"/>
      <c r="AD111" s="2201"/>
      <c r="AE111" s="2201"/>
      <c r="AF111" s="2201"/>
      <c r="AG111" s="2201"/>
      <c r="AI111" s="18"/>
      <c r="AJ111" s="18"/>
      <c r="AK111" s="18"/>
      <c r="AL111" s="18"/>
      <c r="AM111" s="18"/>
      <c r="AN111" s="18"/>
      <c r="AO111" s="18"/>
      <c r="AP111" s="18"/>
      <c r="AQ111" s="18"/>
    </row>
    <row r="112" spans="1:43" s="592" customFormat="1" ht="13.8">
      <c r="A112" s="606"/>
      <c r="D112" s="2201"/>
      <c r="E112" s="2201"/>
      <c r="F112" s="2201"/>
      <c r="G112" s="2201"/>
      <c r="H112" s="2201"/>
      <c r="I112" s="2201"/>
      <c r="J112" s="2201"/>
      <c r="K112" s="2201"/>
      <c r="L112" s="2201"/>
      <c r="M112" s="2201"/>
      <c r="N112" s="2201"/>
      <c r="O112" s="2201"/>
      <c r="P112" s="2201"/>
      <c r="Q112" s="2201"/>
      <c r="R112" s="2201"/>
      <c r="S112" s="2201"/>
      <c r="T112" s="2201"/>
      <c r="U112" s="2201"/>
      <c r="V112" s="2201"/>
      <c r="W112" s="2201"/>
      <c r="X112" s="2201"/>
      <c r="Y112" s="2201"/>
      <c r="Z112" s="2201"/>
      <c r="AA112" s="2201"/>
      <c r="AB112" s="2201"/>
      <c r="AC112" s="2201"/>
      <c r="AD112" s="2201"/>
      <c r="AE112" s="2201"/>
      <c r="AF112" s="2201"/>
      <c r="AG112" s="2201"/>
      <c r="AI112" s="18"/>
      <c r="AJ112" s="18"/>
      <c r="AK112" s="18"/>
      <c r="AL112" s="18"/>
      <c r="AM112" s="18"/>
      <c r="AN112" s="18"/>
      <c r="AO112" s="18"/>
      <c r="AP112" s="18"/>
      <c r="AQ112" s="18"/>
    </row>
    <row r="113" spans="1:43" s="592" customFormat="1" ht="13.8">
      <c r="A113" s="606"/>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I113" s="18"/>
      <c r="AJ113" s="18"/>
      <c r="AK113" s="18"/>
      <c r="AL113" s="18"/>
      <c r="AM113" s="18"/>
      <c r="AN113" s="18"/>
      <c r="AO113" s="18"/>
      <c r="AP113" s="18"/>
      <c r="AQ113" s="18"/>
    </row>
    <row r="114" spans="1:43" s="592" customFormat="1" ht="29.25" customHeight="1" thickBot="1">
      <c r="A114" s="606"/>
      <c r="D114" s="612"/>
      <c r="E114" s="612"/>
      <c r="F114" s="612"/>
      <c r="G114" s="612"/>
      <c r="H114" s="612"/>
      <c r="I114" s="612"/>
      <c r="J114" s="612"/>
      <c r="K114" s="612"/>
      <c r="L114" s="612"/>
      <c r="M114" s="612"/>
      <c r="N114" s="612"/>
      <c r="O114" s="2218" t="s">
        <v>1342</v>
      </c>
      <c r="P114" s="2218"/>
      <c r="Q114" s="2218"/>
      <c r="R114" s="2218"/>
      <c r="S114" s="2218"/>
      <c r="T114" s="2218" t="s">
        <v>1343</v>
      </c>
      <c r="U114" s="2218"/>
      <c r="V114" s="2218"/>
      <c r="W114" s="2218"/>
      <c r="X114" s="2218"/>
      <c r="Y114" s="2218" t="s">
        <v>1469</v>
      </c>
      <c r="Z114" s="2218"/>
      <c r="AA114" s="2218"/>
      <c r="AB114" s="2218"/>
      <c r="AC114" s="2218"/>
      <c r="AI114" s="18"/>
      <c r="AJ114" s="18"/>
      <c r="AK114" s="18"/>
      <c r="AL114" s="18"/>
      <c r="AM114" s="18"/>
      <c r="AN114" s="18"/>
      <c r="AO114" s="18"/>
      <c r="AP114" s="18"/>
      <c r="AQ114" s="18"/>
    </row>
    <row r="115" spans="1:43" s="592" customFormat="1" ht="13.8">
      <c r="A115" s="606"/>
      <c r="D115" s="2221" t="s">
        <v>1344</v>
      </c>
      <c r="E115" s="2221"/>
      <c r="F115" s="2221"/>
      <c r="G115" s="2221"/>
      <c r="H115" s="2221"/>
      <c r="I115" s="2221"/>
      <c r="J115" s="2221"/>
      <c r="K115" s="2221"/>
      <c r="L115" s="2221"/>
      <c r="M115" s="2221"/>
      <c r="N115" s="2221"/>
      <c r="O115" s="2217" t="s">
        <v>1345</v>
      </c>
      <c r="P115" s="2217"/>
      <c r="Q115" s="2217"/>
      <c r="R115" s="2217"/>
      <c r="S115" s="2217"/>
      <c r="T115" s="2217" t="s">
        <v>1345</v>
      </c>
      <c r="U115" s="2217"/>
      <c r="V115" s="2217"/>
      <c r="W115" s="2217"/>
      <c r="X115" s="2217"/>
      <c r="Y115" s="2217" t="s">
        <v>1345</v>
      </c>
      <c r="Z115" s="2217"/>
      <c r="AA115" s="2217"/>
      <c r="AB115" s="2217"/>
      <c r="AC115" s="2217"/>
      <c r="AI115" s="18"/>
      <c r="AJ115" s="18"/>
      <c r="AK115" s="18"/>
      <c r="AL115" s="18"/>
      <c r="AM115" s="18"/>
      <c r="AN115" s="18"/>
      <c r="AO115" s="18"/>
      <c r="AP115" s="18"/>
      <c r="AQ115" s="18"/>
    </row>
    <row r="116" spans="1:43" s="592" customFormat="1" ht="13.8">
      <c r="A116" s="606"/>
      <c r="D116" s="2221" t="s">
        <v>21</v>
      </c>
      <c r="E116" s="2221"/>
      <c r="F116" s="2221"/>
      <c r="G116" s="2221"/>
      <c r="H116" s="2221"/>
      <c r="I116" s="2221"/>
      <c r="J116" s="2221"/>
      <c r="K116" s="2221"/>
      <c r="L116" s="2221"/>
      <c r="M116" s="2221"/>
      <c r="N116" s="2221"/>
      <c r="O116" s="2222">
        <v>4</v>
      </c>
      <c r="P116" s="2222"/>
      <c r="Q116" s="2222"/>
      <c r="R116" s="2222"/>
      <c r="S116" s="2222"/>
      <c r="T116" s="2222">
        <v>25</v>
      </c>
      <c r="U116" s="2222"/>
      <c r="V116" s="2222"/>
      <c r="W116" s="2222"/>
      <c r="X116" s="2222"/>
      <c r="Y116" s="2222" t="s">
        <v>3279</v>
      </c>
      <c r="Z116" s="2222"/>
      <c r="AA116" s="2222"/>
      <c r="AB116" s="2222"/>
      <c r="AC116" s="2222"/>
      <c r="AI116" s="18"/>
      <c r="AJ116" s="18"/>
      <c r="AK116" s="18"/>
      <c r="AL116" s="18"/>
      <c r="AM116" s="18"/>
      <c r="AN116" s="18"/>
      <c r="AO116" s="18"/>
      <c r="AP116" s="18"/>
      <c r="AQ116" s="18"/>
    </row>
    <row r="117" spans="1:43" s="592" customFormat="1" ht="13.8">
      <c r="A117" s="606"/>
      <c r="D117" s="2221" t="s">
        <v>442</v>
      </c>
      <c r="E117" s="2221"/>
      <c r="F117" s="2221"/>
      <c r="G117" s="2221"/>
      <c r="H117" s="2221"/>
      <c r="I117" s="2221"/>
      <c r="J117" s="2221"/>
      <c r="K117" s="2221"/>
      <c r="L117" s="2221"/>
      <c r="M117" s="2221"/>
      <c r="N117" s="2221"/>
      <c r="O117" s="2217" t="s">
        <v>1345</v>
      </c>
      <c r="P117" s="2217"/>
      <c r="Q117" s="2217"/>
      <c r="R117" s="2217"/>
      <c r="S117" s="2217"/>
      <c r="T117" s="2217" t="s">
        <v>1345</v>
      </c>
      <c r="U117" s="2217"/>
      <c r="V117" s="2217"/>
      <c r="W117" s="2217"/>
      <c r="X117" s="2217"/>
      <c r="Y117" s="2217" t="s">
        <v>1345</v>
      </c>
      <c r="Z117" s="2217"/>
      <c r="AA117" s="2217"/>
      <c r="AB117" s="2217"/>
      <c r="AC117" s="2217"/>
      <c r="AI117" s="18"/>
      <c r="AJ117" s="18"/>
      <c r="AK117" s="18"/>
      <c r="AL117" s="18"/>
      <c r="AM117" s="18"/>
      <c r="AN117" s="18"/>
      <c r="AO117" s="18"/>
      <c r="AP117" s="18"/>
      <c r="AQ117" s="18"/>
    </row>
    <row r="118" spans="1:43" s="592" customFormat="1" ht="13.8">
      <c r="A118" s="606"/>
      <c r="D118" s="2221" t="s">
        <v>22</v>
      </c>
      <c r="E118" s="2221"/>
      <c r="F118" s="2221"/>
      <c r="G118" s="2221"/>
      <c r="H118" s="2221"/>
      <c r="I118" s="2221"/>
      <c r="J118" s="2221"/>
      <c r="K118" s="2221"/>
      <c r="L118" s="2221"/>
      <c r="M118" s="2221"/>
      <c r="N118" s="2221"/>
      <c r="O118" s="2217" t="s">
        <v>1345</v>
      </c>
      <c r="P118" s="2217"/>
      <c r="Q118" s="2217"/>
      <c r="R118" s="2217"/>
      <c r="S118" s="2217"/>
      <c r="T118" s="2217" t="s">
        <v>1345</v>
      </c>
      <c r="U118" s="2217"/>
      <c r="V118" s="2217"/>
      <c r="W118" s="2217"/>
      <c r="X118" s="2217"/>
      <c r="Y118" s="2217" t="s">
        <v>1345</v>
      </c>
      <c r="Z118" s="2217"/>
      <c r="AA118" s="2217"/>
      <c r="AB118" s="2217"/>
      <c r="AC118" s="2217"/>
      <c r="AI118" s="18"/>
      <c r="AJ118" s="18"/>
      <c r="AK118" s="18"/>
      <c r="AL118" s="18"/>
      <c r="AM118" s="18"/>
      <c r="AN118" s="18"/>
      <c r="AO118" s="18"/>
      <c r="AP118" s="18"/>
      <c r="AQ118" s="18"/>
    </row>
    <row r="119" spans="1:43" s="592" customFormat="1" ht="13.8">
      <c r="A119" s="606"/>
      <c r="D119" s="2220" t="s">
        <v>1346</v>
      </c>
      <c r="E119" s="2220"/>
      <c r="F119" s="2220"/>
      <c r="G119" s="2220"/>
      <c r="H119" s="2220"/>
      <c r="I119" s="2220"/>
      <c r="J119" s="2220"/>
      <c r="K119" s="2220"/>
      <c r="L119" s="2220"/>
      <c r="M119" s="2220"/>
      <c r="N119" s="2220"/>
      <c r="O119" s="2216" t="s">
        <v>1345</v>
      </c>
      <c r="P119" s="2216"/>
      <c r="Q119" s="2216"/>
      <c r="R119" s="2216"/>
      <c r="S119" s="2216"/>
      <c r="T119" s="2216" t="s">
        <v>1345</v>
      </c>
      <c r="U119" s="2216"/>
      <c r="V119" s="2216"/>
      <c r="W119" s="2216"/>
      <c r="X119" s="2216"/>
      <c r="Y119" s="2216" t="s">
        <v>1345</v>
      </c>
      <c r="Z119" s="2216"/>
      <c r="AA119" s="2216"/>
      <c r="AB119" s="2216"/>
      <c r="AC119" s="2216"/>
      <c r="AI119" s="18"/>
      <c r="AJ119" s="18"/>
      <c r="AK119" s="18"/>
      <c r="AL119" s="18"/>
      <c r="AM119" s="18"/>
      <c r="AN119" s="18"/>
      <c r="AO119" s="18"/>
      <c r="AP119" s="18"/>
      <c r="AQ119" s="18"/>
    </row>
    <row r="120" spans="1:43" s="592" customFormat="1" ht="13.8">
      <c r="A120" s="606"/>
      <c r="D120" s="607"/>
      <c r="AI120" s="18"/>
      <c r="AJ120" s="18"/>
      <c r="AK120" s="18"/>
      <c r="AL120" s="18"/>
      <c r="AM120" s="18"/>
      <c r="AN120" s="18"/>
      <c r="AO120" s="18"/>
      <c r="AP120" s="18"/>
      <c r="AQ120" s="18"/>
    </row>
    <row r="121" spans="1:43" s="592" customFormat="1" ht="13.8">
      <c r="A121" s="606"/>
      <c r="D121" s="2201" t="s">
        <v>1347</v>
      </c>
      <c r="E121" s="2201"/>
      <c r="F121" s="2201"/>
      <c r="G121" s="2201"/>
      <c r="H121" s="2201"/>
      <c r="I121" s="2201"/>
      <c r="J121" s="2201"/>
      <c r="K121" s="2201"/>
      <c r="L121" s="2201"/>
      <c r="M121" s="2201"/>
      <c r="N121" s="2201"/>
      <c r="O121" s="2201"/>
      <c r="P121" s="2201"/>
      <c r="Q121" s="2201"/>
      <c r="R121" s="2201"/>
      <c r="S121" s="2201"/>
      <c r="T121" s="2201"/>
      <c r="U121" s="2201"/>
      <c r="V121" s="2201"/>
      <c r="W121" s="2201"/>
      <c r="X121" s="2201"/>
      <c r="Y121" s="2201"/>
      <c r="Z121" s="2201"/>
      <c r="AA121" s="2201"/>
      <c r="AB121" s="2201"/>
      <c r="AC121" s="2201"/>
      <c r="AD121" s="2201"/>
      <c r="AE121" s="2201"/>
      <c r="AF121" s="2201"/>
      <c r="AG121" s="2201"/>
      <c r="AI121" s="18"/>
      <c r="AJ121" s="18"/>
      <c r="AK121" s="18"/>
      <c r="AL121" s="18"/>
      <c r="AM121" s="18"/>
      <c r="AN121" s="18"/>
      <c r="AO121" s="18"/>
      <c r="AP121" s="18"/>
      <c r="AQ121" s="18"/>
    </row>
    <row r="122" spans="1:43" s="592" customFormat="1" ht="13.8">
      <c r="A122" s="606"/>
      <c r="D122" s="2201"/>
      <c r="E122" s="2201"/>
      <c r="F122" s="2201"/>
      <c r="G122" s="2201"/>
      <c r="H122" s="2201"/>
      <c r="I122" s="2201"/>
      <c r="J122" s="2201"/>
      <c r="K122" s="2201"/>
      <c r="L122" s="2201"/>
      <c r="M122" s="2201"/>
      <c r="N122" s="2201"/>
      <c r="O122" s="2201"/>
      <c r="P122" s="2201"/>
      <c r="Q122" s="2201"/>
      <c r="R122" s="2201"/>
      <c r="S122" s="2201"/>
      <c r="T122" s="2201"/>
      <c r="U122" s="2201"/>
      <c r="V122" s="2201"/>
      <c r="W122" s="2201"/>
      <c r="X122" s="2201"/>
      <c r="Y122" s="2201"/>
      <c r="Z122" s="2201"/>
      <c r="AA122" s="2201"/>
      <c r="AB122" s="2201"/>
      <c r="AC122" s="2201"/>
      <c r="AD122" s="2201"/>
      <c r="AE122" s="2201"/>
      <c r="AF122" s="2201"/>
      <c r="AG122" s="2201"/>
      <c r="AI122" s="18"/>
      <c r="AJ122" s="18"/>
      <c r="AK122" s="18"/>
      <c r="AL122" s="18"/>
      <c r="AM122" s="18"/>
      <c r="AN122" s="18"/>
      <c r="AO122" s="18"/>
      <c r="AP122" s="18"/>
      <c r="AQ122" s="18"/>
    </row>
    <row r="123" spans="1:43" s="592" customFormat="1" ht="13.8">
      <c r="A123" s="606"/>
      <c r="AI123" s="18"/>
      <c r="AJ123" s="18"/>
      <c r="AK123" s="18"/>
      <c r="AL123" s="18"/>
      <c r="AM123" s="18"/>
      <c r="AN123" s="18"/>
      <c r="AO123" s="18"/>
      <c r="AP123" s="18"/>
      <c r="AQ123" s="18"/>
    </row>
    <row r="124" spans="1:43" s="592" customFormat="1" ht="13.8">
      <c r="A124" s="606"/>
      <c r="D124" s="590" t="s">
        <v>1348</v>
      </c>
      <c r="AI124" s="18"/>
      <c r="AJ124" s="18"/>
      <c r="AK124" s="18"/>
      <c r="AL124" s="18"/>
      <c r="AM124" s="18"/>
      <c r="AN124" s="18"/>
      <c r="AO124" s="18"/>
      <c r="AP124" s="18"/>
      <c r="AQ124" s="18"/>
    </row>
    <row r="125" spans="1:43" s="592" customFormat="1" ht="13.8">
      <c r="A125" s="606"/>
      <c r="AI125" s="18"/>
      <c r="AJ125" s="18"/>
      <c r="AK125" s="18"/>
      <c r="AL125" s="18"/>
      <c r="AM125" s="18"/>
      <c r="AN125" s="18"/>
      <c r="AO125" s="18"/>
      <c r="AP125" s="18"/>
      <c r="AQ125" s="18"/>
    </row>
    <row r="126" spans="1:43" s="592" customFormat="1" ht="13.8">
      <c r="A126" s="606"/>
      <c r="D126" s="2201" t="s">
        <v>1349</v>
      </c>
      <c r="E126" s="2201"/>
      <c r="F126" s="2201"/>
      <c r="G126" s="2201"/>
      <c r="H126" s="2201"/>
      <c r="I126" s="2201"/>
      <c r="J126" s="2201"/>
      <c r="K126" s="2201"/>
      <c r="L126" s="2201"/>
      <c r="M126" s="2201"/>
      <c r="N126" s="2201"/>
      <c r="O126" s="2201"/>
      <c r="P126" s="2201"/>
      <c r="Q126" s="2201"/>
      <c r="R126" s="2201"/>
      <c r="S126" s="2201"/>
      <c r="T126" s="2201"/>
      <c r="U126" s="2201"/>
      <c r="V126" s="2201"/>
      <c r="W126" s="2201"/>
      <c r="X126" s="2201"/>
      <c r="Y126" s="2201"/>
      <c r="Z126" s="2201"/>
      <c r="AA126" s="2201"/>
      <c r="AB126" s="2201"/>
      <c r="AC126" s="2201"/>
      <c r="AD126" s="2201"/>
      <c r="AE126" s="2201"/>
      <c r="AF126" s="2201"/>
      <c r="AG126" s="2201"/>
      <c r="AI126" s="18"/>
      <c r="AJ126" s="18"/>
      <c r="AK126" s="18"/>
      <c r="AL126" s="18"/>
      <c r="AM126" s="18"/>
      <c r="AN126" s="18"/>
      <c r="AO126" s="18"/>
      <c r="AP126" s="18"/>
      <c r="AQ126" s="18"/>
    </row>
    <row r="127" spans="1:43" s="592" customFormat="1" ht="13.8">
      <c r="A127" s="606"/>
      <c r="D127" s="2201"/>
      <c r="E127" s="2201"/>
      <c r="F127" s="2201"/>
      <c r="G127" s="2201"/>
      <c r="H127" s="2201"/>
      <c r="I127" s="2201"/>
      <c r="J127" s="2201"/>
      <c r="K127" s="2201"/>
      <c r="L127" s="2201"/>
      <c r="M127" s="2201"/>
      <c r="N127" s="2201"/>
      <c r="O127" s="2201"/>
      <c r="P127" s="2201"/>
      <c r="Q127" s="2201"/>
      <c r="R127" s="2201"/>
      <c r="S127" s="2201"/>
      <c r="T127" s="2201"/>
      <c r="U127" s="2201"/>
      <c r="V127" s="2201"/>
      <c r="W127" s="2201"/>
      <c r="X127" s="2201"/>
      <c r="Y127" s="2201"/>
      <c r="Z127" s="2201"/>
      <c r="AA127" s="2201"/>
      <c r="AB127" s="2201"/>
      <c r="AC127" s="2201"/>
      <c r="AD127" s="2201"/>
      <c r="AE127" s="2201"/>
      <c r="AF127" s="2201"/>
      <c r="AG127" s="2201"/>
      <c r="AI127" s="18"/>
      <c r="AJ127" s="18"/>
      <c r="AK127" s="18"/>
      <c r="AL127" s="18"/>
      <c r="AM127" s="18"/>
      <c r="AN127" s="18"/>
      <c r="AO127" s="18"/>
      <c r="AP127" s="18"/>
      <c r="AQ127" s="18"/>
    </row>
    <row r="128" spans="1:43" s="592" customFormat="1" ht="13.8">
      <c r="A128" s="606"/>
      <c r="AI128" s="18"/>
      <c r="AJ128" s="18"/>
      <c r="AK128" s="18"/>
      <c r="AL128" s="18"/>
      <c r="AM128" s="18"/>
      <c r="AN128" s="18"/>
      <c r="AO128" s="18"/>
      <c r="AP128" s="18"/>
      <c r="AQ128" s="18"/>
    </row>
    <row r="129" spans="1:43" s="592" customFormat="1" ht="13.8">
      <c r="A129" s="606"/>
      <c r="D129" s="2201" t="s">
        <v>1350</v>
      </c>
      <c r="E129" s="2201"/>
      <c r="F129" s="2201"/>
      <c r="G129" s="2201"/>
      <c r="H129" s="2201"/>
      <c r="I129" s="2201"/>
      <c r="J129" s="2201"/>
      <c r="K129" s="2201"/>
      <c r="L129" s="2201"/>
      <c r="M129" s="2201"/>
      <c r="N129" s="2201"/>
      <c r="O129" s="2201"/>
      <c r="P129" s="2201"/>
      <c r="Q129" s="2201"/>
      <c r="R129" s="2201"/>
      <c r="S129" s="2201"/>
      <c r="T129" s="2201"/>
      <c r="U129" s="2201"/>
      <c r="V129" s="2201"/>
      <c r="W129" s="2201"/>
      <c r="X129" s="2201"/>
      <c r="Y129" s="2201"/>
      <c r="Z129" s="2201"/>
      <c r="AA129" s="2201"/>
      <c r="AB129" s="2201"/>
      <c r="AC129" s="2201"/>
      <c r="AD129" s="2201"/>
      <c r="AE129" s="2201"/>
      <c r="AF129" s="2201"/>
      <c r="AG129" s="2201"/>
      <c r="AI129" s="18"/>
      <c r="AJ129" s="18"/>
      <c r="AK129" s="18"/>
      <c r="AL129" s="18"/>
      <c r="AM129" s="18"/>
      <c r="AN129" s="18"/>
      <c r="AO129" s="18"/>
      <c r="AP129" s="18"/>
      <c r="AQ129" s="18"/>
    </row>
    <row r="130" spans="1:43" s="592" customFormat="1" ht="13.8">
      <c r="A130" s="606"/>
      <c r="D130" s="2201"/>
      <c r="E130" s="2201"/>
      <c r="F130" s="2201"/>
      <c r="G130" s="2201"/>
      <c r="H130" s="2201"/>
      <c r="I130" s="2201"/>
      <c r="J130" s="2201"/>
      <c r="K130" s="2201"/>
      <c r="L130" s="2201"/>
      <c r="M130" s="2201"/>
      <c r="N130" s="2201"/>
      <c r="O130" s="2201"/>
      <c r="P130" s="2201"/>
      <c r="Q130" s="2201"/>
      <c r="R130" s="2201"/>
      <c r="S130" s="2201"/>
      <c r="T130" s="2201"/>
      <c r="U130" s="2201"/>
      <c r="V130" s="2201"/>
      <c r="W130" s="2201"/>
      <c r="X130" s="2201"/>
      <c r="Y130" s="2201"/>
      <c r="Z130" s="2201"/>
      <c r="AA130" s="2201"/>
      <c r="AB130" s="2201"/>
      <c r="AC130" s="2201"/>
      <c r="AD130" s="2201"/>
      <c r="AE130" s="2201"/>
      <c r="AF130" s="2201"/>
      <c r="AG130" s="2201"/>
      <c r="AI130" s="18"/>
      <c r="AJ130" s="18"/>
      <c r="AK130" s="18"/>
      <c r="AL130" s="18"/>
      <c r="AM130" s="18"/>
      <c r="AN130" s="18"/>
      <c r="AO130" s="18"/>
      <c r="AP130" s="18"/>
      <c r="AQ130" s="18"/>
    </row>
    <row r="131" spans="1:43" s="592" customFormat="1" ht="13.8">
      <c r="A131" s="606"/>
      <c r="D131" s="1641"/>
      <c r="E131" s="1641"/>
      <c r="F131" s="1641"/>
      <c r="G131" s="1641"/>
      <c r="H131" s="1641"/>
      <c r="I131" s="164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I131" s="18"/>
      <c r="AJ131" s="18"/>
      <c r="AK131" s="18"/>
      <c r="AL131" s="18"/>
      <c r="AM131" s="18"/>
      <c r="AN131" s="18"/>
      <c r="AO131" s="18"/>
      <c r="AP131" s="18"/>
      <c r="AQ131" s="18"/>
    </row>
    <row r="132" spans="1:43" s="592" customFormat="1" ht="13.8">
      <c r="A132" s="606"/>
      <c r="AI132" s="18"/>
      <c r="AJ132" s="18"/>
      <c r="AK132" s="18"/>
      <c r="AL132" s="18"/>
      <c r="AM132" s="18"/>
      <c r="AN132" s="18"/>
      <c r="AO132" s="18"/>
      <c r="AP132" s="18"/>
      <c r="AQ132" s="18"/>
    </row>
    <row r="133" spans="1:43" s="592" customFormat="1" ht="13.8">
      <c r="A133" s="606"/>
      <c r="D133" s="610" t="s">
        <v>1340</v>
      </c>
      <c r="AI133" s="18"/>
      <c r="AJ133" s="18"/>
      <c r="AK133" s="18"/>
      <c r="AL133" s="18"/>
      <c r="AM133" s="18"/>
      <c r="AN133" s="18"/>
      <c r="AO133" s="18"/>
      <c r="AP133" s="18"/>
      <c r="AQ133" s="18"/>
    </row>
    <row r="134" spans="1:43" s="592" customFormat="1" ht="13.8">
      <c r="A134" s="606"/>
      <c r="AI134" s="18"/>
      <c r="AJ134" s="18"/>
      <c r="AK134" s="18"/>
      <c r="AL134" s="18"/>
      <c r="AM134" s="18"/>
      <c r="AN134" s="18"/>
      <c r="AO134" s="18"/>
      <c r="AP134" s="18"/>
      <c r="AQ134" s="18"/>
    </row>
    <row r="135" spans="1:43" s="592" customFormat="1" ht="13.8">
      <c r="A135" s="606"/>
      <c r="D135" s="2201" t="s">
        <v>1355</v>
      </c>
      <c r="E135" s="2201"/>
      <c r="F135" s="2201"/>
      <c r="G135" s="2201"/>
      <c r="H135" s="2201"/>
      <c r="I135" s="2201"/>
      <c r="J135" s="2201"/>
      <c r="K135" s="2201"/>
      <c r="L135" s="2201"/>
      <c r="M135" s="2201"/>
      <c r="N135" s="2201"/>
      <c r="O135" s="2201"/>
      <c r="P135" s="2201"/>
      <c r="Q135" s="2201"/>
      <c r="R135" s="2201"/>
      <c r="S135" s="2201"/>
      <c r="T135" s="2201"/>
      <c r="U135" s="2201"/>
      <c r="V135" s="2201"/>
      <c r="W135" s="2201"/>
      <c r="X135" s="2201"/>
      <c r="Y135" s="2201"/>
      <c r="Z135" s="2201"/>
      <c r="AA135" s="2201"/>
      <c r="AB135" s="2201"/>
      <c r="AC135" s="2201"/>
      <c r="AD135" s="2201"/>
      <c r="AE135" s="2201"/>
      <c r="AF135" s="2201"/>
      <c r="AG135" s="2201"/>
      <c r="AI135" s="18"/>
      <c r="AJ135" s="18"/>
      <c r="AK135" s="18"/>
      <c r="AL135" s="18"/>
      <c r="AM135" s="18"/>
      <c r="AN135" s="18"/>
      <c r="AO135" s="18"/>
      <c r="AP135" s="18"/>
      <c r="AQ135" s="18"/>
    </row>
    <row r="136" spans="1:43" s="592" customFormat="1" ht="13.8">
      <c r="A136" s="606"/>
      <c r="D136" s="2201"/>
      <c r="E136" s="2201"/>
      <c r="F136" s="2201"/>
      <c r="G136" s="2201"/>
      <c r="H136" s="2201"/>
      <c r="I136" s="2201"/>
      <c r="J136" s="2201"/>
      <c r="K136" s="2201"/>
      <c r="L136" s="2201"/>
      <c r="M136" s="2201"/>
      <c r="N136" s="2201"/>
      <c r="O136" s="2201"/>
      <c r="P136" s="2201"/>
      <c r="Q136" s="2201"/>
      <c r="R136" s="2201"/>
      <c r="S136" s="2201"/>
      <c r="T136" s="2201"/>
      <c r="U136" s="2201"/>
      <c r="V136" s="2201"/>
      <c r="W136" s="2201"/>
      <c r="X136" s="2201"/>
      <c r="Y136" s="2201"/>
      <c r="Z136" s="2201"/>
      <c r="AA136" s="2201"/>
      <c r="AB136" s="2201"/>
      <c r="AC136" s="2201"/>
      <c r="AD136" s="2201"/>
      <c r="AE136" s="2201"/>
      <c r="AF136" s="2201"/>
      <c r="AG136" s="2201"/>
      <c r="AI136" s="18"/>
      <c r="AJ136" s="18"/>
      <c r="AK136" s="18"/>
      <c r="AL136" s="18"/>
      <c r="AM136" s="18"/>
      <c r="AN136" s="18"/>
      <c r="AO136" s="18"/>
      <c r="AP136" s="18"/>
      <c r="AQ136" s="18"/>
    </row>
    <row r="137" spans="1:43" s="592" customFormat="1" ht="13.8">
      <c r="A137" s="606"/>
      <c r="D137" s="2201"/>
      <c r="E137" s="2201"/>
      <c r="F137" s="2201"/>
      <c r="G137" s="2201"/>
      <c r="H137" s="2201"/>
      <c r="I137" s="2201"/>
      <c r="J137" s="2201"/>
      <c r="K137" s="2201"/>
      <c r="L137" s="2201"/>
      <c r="M137" s="2201"/>
      <c r="N137" s="2201"/>
      <c r="O137" s="2201"/>
      <c r="P137" s="2201"/>
      <c r="Q137" s="2201"/>
      <c r="R137" s="2201"/>
      <c r="S137" s="2201"/>
      <c r="T137" s="2201"/>
      <c r="U137" s="2201"/>
      <c r="V137" s="2201"/>
      <c r="W137" s="2201"/>
      <c r="X137" s="2201"/>
      <c r="Y137" s="2201"/>
      <c r="Z137" s="2201"/>
      <c r="AA137" s="2201"/>
      <c r="AB137" s="2201"/>
      <c r="AC137" s="2201"/>
      <c r="AD137" s="2201"/>
      <c r="AE137" s="2201"/>
      <c r="AF137" s="2201"/>
      <c r="AG137" s="2201"/>
      <c r="AI137" s="18"/>
      <c r="AJ137" s="18"/>
      <c r="AK137" s="18"/>
      <c r="AL137" s="18"/>
      <c r="AM137" s="18"/>
      <c r="AN137" s="18"/>
      <c r="AO137" s="18"/>
      <c r="AP137" s="18"/>
      <c r="AQ137" s="18"/>
    </row>
    <row r="138" spans="1:43" s="592" customFormat="1" ht="29.25" customHeight="1" thickBot="1">
      <c r="A138" s="606"/>
      <c r="D138" s="612"/>
      <c r="E138" s="612"/>
      <c r="F138" s="612"/>
      <c r="G138" s="612"/>
      <c r="H138" s="612"/>
      <c r="I138" s="612"/>
      <c r="J138" s="612"/>
      <c r="K138" s="612"/>
      <c r="L138" s="612"/>
      <c r="M138" s="612"/>
      <c r="N138" s="612"/>
      <c r="O138" s="2218" t="s">
        <v>1342</v>
      </c>
      <c r="P138" s="2218"/>
      <c r="Q138" s="2218"/>
      <c r="R138" s="2218"/>
      <c r="S138" s="2218"/>
      <c r="T138" s="2218" t="s">
        <v>1343</v>
      </c>
      <c r="U138" s="2218"/>
      <c r="V138" s="2218"/>
      <c r="W138" s="2218"/>
      <c r="X138" s="2218"/>
      <c r="Y138" s="2218" t="s">
        <v>1469</v>
      </c>
      <c r="Z138" s="2218"/>
      <c r="AA138" s="2218"/>
      <c r="AB138" s="2218"/>
      <c r="AC138" s="2218"/>
      <c r="AI138" s="18"/>
      <c r="AJ138" s="18"/>
      <c r="AK138" s="18"/>
      <c r="AL138" s="18"/>
      <c r="AM138" s="18"/>
      <c r="AN138" s="18"/>
      <c r="AO138" s="18"/>
      <c r="AP138" s="18"/>
      <c r="AQ138" s="18"/>
    </row>
    <row r="139" spans="1:43" s="1531" customFormat="1" ht="13.8">
      <c r="A139" s="1530"/>
      <c r="D139" s="2210" t="s">
        <v>3274</v>
      </c>
      <c r="E139" s="2210"/>
      <c r="F139" s="2210"/>
      <c r="G139" s="2210"/>
      <c r="H139" s="2210"/>
      <c r="I139" s="2210"/>
      <c r="J139" s="2210"/>
      <c r="K139" s="2210"/>
      <c r="L139" s="2210"/>
      <c r="M139" s="2210"/>
      <c r="N139" s="2210"/>
      <c r="O139" s="2211">
        <v>40</v>
      </c>
      <c r="P139" s="2211"/>
      <c r="Q139" s="2211"/>
      <c r="R139" s="2211"/>
      <c r="S139" s="2211"/>
      <c r="T139" s="2211">
        <v>2.5</v>
      </c>
      <c r="U139" s="2211"/>
      <c r="V139" s="2211"/>
      <c r="W139" s="2211"/>
      <c r="X139" s="2211"/>
      <c r="Y139" s="2211" t="s">
        <v>3210</v>
      </c>
      <c r="Z139" s="2211"/>
      <c r="AA139" s="2211"/>
      <c r="AB139" s="2211"/>
      <c r="AC139" s="2211"/>
      <c r="AD139" s="1532"/>
      <c r="AE139" s="1532"/>
      <c r="AF139" s="1532"/>
      <c r="AI139" s="1532"/>
      <c r="AJ139" s="1532"/>
      <c r="AK139" s="1532"/>
      <c r="AL139" s="1532"/>
      <c r="AM139" s="1532"/>
      <c r="AN139" s="1532"/>
      <c r="AO139" s="1532"/>
      <c r="AP139" s="1532"/>
      <c r="AQ139" s="1532"/>
    </row>
    <row r="140" spans="1:43" s="1531" customFormat="1" ht="13.8">
      <c r="A140" s="1530"/>
      <c r="D140" s="1603" t="s">
        <v>3275</v>
      </c>
      <c r="E140" s="1603"/>
      <c r="F140" s="1603"/>
      <c r="G140" s="1603"/>
      <c r="H140" s="1603"/>
      <c r="I140" s="1603"/>
      <c r="J140" s="1603"/>
      <c r="K140" s="1603"/>
      <c r="L140" s="1603"/>
      <c r="M140" s="1603"/>
      <c r="N140" s="1603"/>
      <c r="O140" s="1530"/>
      <c r="P140" s="1530"/>
      <c r="Q140" s="1530">
        <v>20</v>
      </c>
      <c r="R140" s="1530"/>
      <c r="S140" s="1530"/>
      <c r="T140" s="1530"/>
      <c r="U140" s="1530"/>
      <c r="V140" s="1530">
        <v>5</v>
      </c>
      <c r="W140" s="1530"/>
      <c r="X140" s="1530"/>
      <c r="Y140" s="1530"/>
      <c r="Z140" s="1530"/>
      <c r="AA140" s="1530" t="s">
        <v>3210</v>
      </c>
      <c r="AB140" s="1530"/>
      <c r="AC140" s="1530"/>
      <c r="AD140" s="1532"/>
      <c r="AE140" s="1532"/>
      <c r="AF140" s="1532"/>
      <c r="AI140" s="1532"/>
      <c r="AJ140" s="1532"/>
      <c r="AK140" s="1532"/>
      <c r="AL140" s="1532"/>
      <c r="AM140" s="1532"/>
      <c r="AN140" s="1532"/>
      <c r="AO140" s="1532"/>
      <c r="AP140" s="1532"/>
      <c r="AQ140" s="1532"/>
    </row>
    <row r="141" spans="1:43" s="1531" customFormat="1" ht="13.8">
      <c r="A141" s="1530"/>
      <c r="D141" s="2210" t="s">
        <v>1351</v>
      </c>
      <c r="E141" s="2210"/>
      <c r="F141" s="2210"/>
      <c r="G141" s="2210"/>
      <c r="H141" s="2210"/>
      <c r="I141" s="2210"/>
      <c r="J141" s="2210"/>
      <c r="K141" s="2210"/>
      <c r="L141" s="2210"/>
      <c r="M141" s="2210"/>
      <c r="N141" s="2210"/>
      <c r="O141" s="2211" t="s">
        <v>3207</v>
      </c>
      <c r="P141" s="2211"/>
      <c r="Q141" s="2211"/>
      <c r="R141" s="2211"/>
      <c r="S141" s="2211"/>
      <c r="T141" s="2211" t="s">
        <v>3209</v>
      </c>
      <c r="U141" s="2211"/>
      <c r="V141" s="2211"/>
      <c r="W141" s="2211"/>
      <c r="X141" s="2211"/>
      <c r="Y141" s="2211" t="s">
        <v>3210</v>
      </c>
      <c r="Z141" s="2211"/>
      <c r="AA141" s="2211"/>
      <c r="AB141" s="2211"/>
      <c r="AC141" s="2211"/>
      <c r="AD141" s="1532"/>
      <c r="AE141" s="1532"/>
      <c r="AF141" s="1532"/>
      <c r="AI141" s="1532"/>
      <c r="AJ141" s="1532"/>
      <c r="AK141" s="1532"/>
      <c r="AL141" s="1532"/>
      <c r="AM141" s="1532"/>
      <c r="AN141" s="1532"/>
      <c r="AO141" s="1532"/>
      <c r="AP141" s="1532"/>
      <c r="AQ141" s="1532"/>
    </row>
    <row r="142" spans="1:43" s="1531" customFormat="1" ht="13.8">
      <c r="A142" s="1530"/>
      <c r="D142" s="2210" t="s">
        <v>1352</v>
      </c>
      <c r="E142" s="2210"/>
      <c r="F142" s="2210"/>
      <c r="G142" s="2210"/>
      <c r="H142" s="2210"/>
      <c r="I142" s="2210"/>
      <c r="J142" s="2210"/>
      <c r="K142" s="2210"/>
      <c r="L142" s="2210"/>
      <c r="M142" s="2210"/>
      <c r="N142" s="2210"/>
      <c r="O142" s="2211">
        <v>4</v>
      </c>
      <c r="P142" s="2211"/>
      <c r="Q142" s="2211"/>
      <c r="R142" s="2211"/>
      <c r="S142" s="2211"/>
      <c r="T142" s="2211">
        <v>25</v>
      </c>
      <c r="U142" s="2211"/>
      <c r="V142" s="2211"/>
      <c r="W142" s="2211"/>
      <c r="X142" s="2211"/>
      <c r="Y142" s="2211" t="s">
        <v>3210</v>
      </c>
      <c r="Z142" s="2211"/>
      <c r="AA142" s="2211"/>
      <c r="AB142" s="2211"/>
      <c r="AC142" s="2211"/>
      <c r="AD142" s="1532"/>
      <c r="AE142" s="1532"/>
      <c r="AF142" s="1532"/>
      <c r="AI142" s="1532"/>
      <c r="AJ142" s="1532"/>
      <c r="AK142" s="1532"/>
      <c r="AL142" s="1532"/>
      <c r="AM142" s="1532"/>
      <c r="AN142" s="1532"/>
      <c r="AO142" s="1532"/>
      <c r="AP142" s="1532"/>
      <c r="AQ142" s="1532"/>
    </row>
    <row r="143" spans="1:43" s="1531" customFormat="1" ht="13.8">
      <c r="A143" s="1530"/>
      <c r="D143" s="2210" t="s">
        <v>1353</v>
      </c>
      <c r="E143" s="2210"/>
      <c r="F143" s="2210"/>
      <c r="G143" s="2210"/>
      <c r="H143" s="2210"/>
      <c r="I143" s="2210"/>
      <c r="J143" s="2210"/>
      <c r="K143" s="2210"/>
      <c r="L143" s="2210"/>
      <c r="M143" s="2210"/>
      <c r="N143" s="2210"/>
      <c r="O143" s="2211" t="s">
        <v>1345</v>
      </c>
      <c r="P143" s="2211"/>
      <c r="Q143" s="2211"/>
      <c r="R143" s="2211"/>
      <c r="S143" s="2211"/>
      <c r="T143" s="2211" t="s">
        <v>1345</v>
      </c>
      <c r="U143" s="2211"/>
      <c r="V143" s="2211"/>
      <c r="W143" s="2211"/>
      <c r="X143" s="2211"/>
      <c r="Y143" s="2211" t="s">
        <v>1345</v>
      </c>
      <c r="Z143" s="2211"/>
      <c r="AA143" s="2211"/>
      <c r="AB143" s="2211"/>
      <c r="AC143" s="2211"/>
      <c r="AD143" s="1532"/>
      <c r="AE143" s="1532"/>
      <c r="AF143" s="1532"/>
      <c r="AI143" s="1532"/>
      <c r="AJ143" s="1532"/>
      <c r="AK143" s="1532"/>
      <c r="AL143" s="1532"/>
      <c r="AM143" s="1532"/>
      <c r="AN143" s="1532"/>
      <c r="AO143" s="1532"/>
      <c r="AP143" s="1532"/>
      <c r="AQ143" s="1532"/>
    </row>
    <row r="144" spans="1:43" s="1531" customFormat="1" ht="13.8">
      <c r="A144" s="1530"/>
      <c r="D144" s="2212" t="s">
        <v>1354</v>
      </c>
      <c r="E144" s="2212"/>
      <c r="F144" s="2212"/>
      <c r="G144" s="2212"/>
      <c r="H144" s="2212"/>
      <c r="I144" s="2212"/>
      <c r="J144" s="2212"/>
      <c r="K144" s="2212"/>
      <c r="L144" s="2212"/>
      <c r="M144" s="2212"/>
      <c r="N144" s="2212"/>
      <c r="O144" s="2213" t="s">
        <v>3208</v>
      </c>
      <c r="P144" s="2213"/>
      <c r="Q144" s="2213"/>
      <c r="R144" s="2213"/>
      <c r="S144" s="2213"/>
      <c r="T144" s="2213">
        <v>100</v>
      </c>
      <c r="U144" s="2213"/>
      <c r="V144" s="2213"/>
      <c r="W144" s="2213"/>
      <c r="X144" s="2213"/>
      <c r="Y144" s="2213" t="s">
        <v>3211</v>
      </c>
      <c r="Z144" s="2213"/>
      <c r="AA144" s="2213"/>
      <c r="AB144" s="2213"/>
      <c r="AC144" s="2213"/>
      <c r="AD144" s="1532"/>
      <c r="AE144" s="1532"/>
      <c r="AF144" s="1532"/>
      <c r="AI144" s="1532"/>
      <c r="AJ144" s="1532"/>
      <c r="AK144" s="1532"/>
      <c r="AL144" s="1532"/>
      <c r="AM144" s="1532"/>
      <c r="AN144" s="1532"/>
      <c r="AO144" s="1532"/>
      <c r="AP144" s="1532"/>
      <c r="AQ144" s="1532"/>
    </row>
    <row r="145" spans="1:43" s="592" customFormat="1" ht="13.8">
      <c r="A145" s="606"/>
      <c r="AI145" s="18"/>
      <c r="AJ145" s="18"/>
      <c r="AK145" s="18"/>
      <c r="AL145" s="18"/>
      <c r="AM145" s="18"/>
      <c r="AN145" s="18"/>
      <c r="AO145" s="18"/>
      <c r="AP145" s="18"/>
      <c r="AQ145" s="18"/>
    </row>
    <row r="146" spans="1:43" s="592" customFormat="1" ht="13.8">
      <c r="A146" s="606"/>
      <c r="D146" s="2201" t="s">
        <v>1356</v>
      </c>
      <c r="E146" s="2201"/>
      <c r="F146" s="2201"/>
      <c r="G146" s="2201"/>
      <c r="H146" s="2201"/>
      <c r="I146" s="2201"/>
      <c r="J146" s="2201"/>
      <c r="K146" s="2201"/>
      <c r="L146" s="2201"/>
      <c r="M146" s="2201"/>
      <c r="N146" s="2201"/>
      <c r="O146" s="2201"/>
      <c r="P146" s="2201"/>
      <c r="Q146" s="2201"/>
      <c r="R146" s="2201"/>
      <c r="S146" s="2201"/>
      <c r="T146" s="2201"/>
      <c r="U146" s="2201"/>
      <c r="V146" s="2201"/>
      <c r="W146" s="2201"/>
      <c r="X146" s="2201"/>
      <c r="Y146" s="2201"/>
      <c r="Z146" s="2201"/>
      <c r="AA146" s="2201"/>
      <c r="AB146" s="2201"/>
      <c r="AC146" s="2201"/>
      <c r="AD146" s="2201"/>
      <c r="AE146" s="2201"/>
      <c r="AF146" s="2201"/>
      <c r="AG146" s="2201"/>
      <c r="AI146" s="18"/>
      <c r="AJ146" s="18"/>
      <c r="AK146" s="18"/>
      <c r="AL146" s="18"/>
      <c r="AM146" s="18"/>
      <c r="AN146" s="18"/>
      <c r="AO146" s="18"/>
      <c r="AP146" s="18"/>
      <c r="AQ146" s="18"/>
    </row>
    <row r="147" spans="1:43" s="592" customFormat="1" ht="13.8">
      <c r="A147" s="606"/>
      <c r="D147" s="2201"/>
      <c r="E147" s="2201"/>
      <c r="F147" s="2201"/>
      <c r="G147" s="2201"/>
      <c r="H147" s="2201"/>
      <c r="I147" s="2201"/>
      <c r="J147" s="2201"/>
      <c r="K147" s="2201"/>
      <c r="L147" s="2201"/>
      <c r="M147" s="2201"/>
      <c r="N147" s="2201"/>
      <c r="O147" s="2201"/>
      <c r="P147" s="2201"/>
      <c r="Q147" s="2201"/>
      <c r="R147" s="2201"/>
      <c r="S147" s="2201"/>
      <c r="T147" s="2201"/>
      <c r="U147" s="2201"/>
      <c r="V147" s="2201"/>
      <c r="W147" s="2201"/>
      <c r="X147" s="2201"/>
      <c r="Y147" s="2201"/>
      <c r="Z147" s="2201"/>
      <c r="AA147" s="2201"/>
      <c r="AB147" s="2201"/>
      <c r="AC147" s="2201"/>
      <c r="AD147" s="2201"/>
      <c r="AE147" s="2201"/>
      <c r="AF147" s="2201"/>
      <c r="AG147" s="2201"/>
      <c r="AI147" s="18"/>
      <c r="AJ147" s="18"/>
      <c r="AK147" s="18"/>
      <c r="AL147" s="18"/>
      <c r="AM147" s="18"/>
      <c r="AN147" s="18"/>
      <c r="AO147" s="18"/>
      <c r="AP147" s="18"/>
      <c r="AQ147" s="18"/>
    </row>
    <row r="148" spans="1:43" s="592" customFormat="1" ht="13.8">
      <c r="A148" s="606"/>
      <c r="D148" s="2214" t="s">
        <v>3331</v>
      </c>
      <c r="E148" s="2215"/>
      <c r="F148" s="2215"/>
      <c r="G148" s="2215"/>
      <c r="H148" s="2215"/>
      <c r="I148" s="2215"/>
      <c r="J148" s="2215"/>
      <c r="K148" s="2215"/>
      <c r="L148" s="2215"/>
      <c r="M148" s="2215"/>
      <c r="N148" s="2215"/>
      <c r="O148" s="2215"/>
      <c r="P148" s="2215"/>
      <c r="Q148" s="2215"/>
      <c r="R148" s="2215"/>
      <c r="S148" s="2215"/>
      <c r="T148" s="2215"/>
      <c r="U148" s="2215"/>
      <c r="V148" s="2215"/>
      <c r="W148" s="2215"/>
      <c r="X148" s="2215"/>
      <c r="Y148" s="2215"/>
      <c r="Z148" s="2215"/>
      <c r="AA148" s="2215"/>
      <c r="AB148" s="2215"/>
      <c r="AC148" s="2215"/>
      <c r="AD148" s="2215"/>
      <c r="AE148" s="2215"/>
      <c r="AF148" s="2215"/>
      <c r="AG148" s="2215"/>
      <c r="AI148" s="18"/>
      <c r="AJ148" s="18"/>
      <c r="AK148" s="18"/>
      <c r="AL148" s="18"/>
      <c r="AM148" s="18"/>
      <c r="AN148" s="18"/>
      <c r="AO148" s="18"/>
      <c r="AP148" s="18"/>
      <c r="AQ148" s="18"/>
    </row>
    <row r="149" spans="1:43" s="592" customFormat="1" ht="13.8">
      <c r="A149" s="606"/>
      <c r="D149" s="2215"/>
      <c r="E149" s="2215"/>
      <c r="F149" s="2215"/>
      <c r="G149" s="2215"/>
      <c r="H149" s="2215"/>
      <c r="I149" s="2215"/>
      <c r="J149" s="2215"/>
      <c r="K149" s="2215"/>
      <c r="L149" s="2215"/>
      <c r="M149" s="2215"/>
      <c r="N149" s="2215"/>
      <c r="O149" s="2215"/>
      <c r="P149" s="2215"/>
      <c r="Q149" s="2215"/>
      <c r="R149" s="2215"/>
      <c r="S149" s="2215"/>
      <c r="T149" s="2215"/>
      <c r="U149" s="2215"/>
      <c r="V149" s="2215"/>
      <c r="W149" s="2215"/>
      <c r="X149" s="2215"/>
      <c r="Y149" s="2215"/>
      <c r="Z149" s="2215"/>
      <c r="AA149" s="2215"/>
      <c r="AB149" s="2215"/>
      <c r="AC149" s="2215"/>
      <c r="AD149" s="2215"/>
      <c r="AE149" s="2215"/>
      <c r="AF149" s="2215"/>
      <c r="AG149" s="2215"/>
      <c r="AI149" s="18"/>
      <c r="AJ149" s="18"/>
      <c r="AK149" s="18"/>
      <c r="AL149" s="18"/>
      <c r="AM149" s="18"/>
      <c r="AN149" s="18"/>
      <c r="AO149" s="18"/>
      <c r="AP149" s="18"/>
      <c r="AQ149" s="18"/>
    </row>
    <row r="150" spans="1:43" s="592" customFormat="1" ht="14.4">
      <c r="A150" s="606"/>
      <c r="D150" s="1642"/>
      <c r="E150" s="1642"/>
      <c r="F150" s="1642"/>
      <c r="G150" s="1642"/>
      <c r="H150" s="1642"/>
      <c r="I150" s="164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I150" s="18"/>
      <c r="AJ150" s="18"/>
      <c r="AK150" s="18"/>
      <c r="AL150" s="18"/>
      <c r="AM150" s="18"/>
      <c r="AN150" s="18"/>
      <c r="AO150" s="18"/>
      <c r="AP150" s="18"/>
      <c r="AQ150" s="18"/>
    </row>
    <row r="151" spans="1:43" s="592" customFormat="1" ht="13.8">
      <c r="A151" s="606"/>
      <c r="D151" s="590" t="s">
        <v>1367</v>
      </c>
      <c r="AI151" s="18"/>
      <c r="AJ151" s="18"/>
      <c r="AK151" s="18"/>
      <c r="AL151" s="18"/>
      <c r="AM151" s="18"/>
      <c r="AN151" s="18"/>
      <c r="AO151" s="18"/>
      <c r="AP151" s="18"/>
      <c r="AQ151" s="18"/>
    </row>
    <row r="152" spans="1:43" s="592" customFormat="1" ht="13.8">
      <c r="A152" s="606"/>
      <c r="AI152" s="18"/>
      <c r="AJ152" s="18"/>
      <c r="AK152" s="18"/>
      <c r="AL152" s="18"/>
      <c r="AM152" s="18"/>
      <c r="AN152" s="18"/>
      <c r="AO152" s="18"/>
      <c r="AP152" s="18"/>
      <c r="AQ152" s="18"/>
    </row>
    <row r="153" spans="1:43" s="592" customFormat="1" ht="13.8">
      <c r="A153" s="606"/>
      <c r="D153" s="2206" t="s">
        <v>3280</v>
      </c>
      <c r="E153" s="2201"/>
      <c r="F153" s="2201"/>
      <c r="G153" s="2201"/>
      <c r="H153" s="2201"/>
      <c r="I153" s="2201"/>
      <c r="J153" s="2201"/>
      <c r="K153" s="2201"/>
      <c r="L153" s="2201"/>
      <c r="M153" s="2201"/>
      <c r="N153" s="2201"/>
      <c r="O153" s="2201"/>
      <c r="P153" s="2201"/>
      <c r="Q153" s="2201"/>
      <c r="R153" s="2201"/>
      <c r="S153" s="2201"/>
      <c r="T153" s="2201"/>
      <c r="U153" s="2201"/>
      <c r="V153" s="2201"/>
      <c r="W153" s="2201"/>
      <c r="X153" s="2201"/>
      <c r="Y153" s="2201"/>
      <c r="Z153" s="2201"/>
      <c r="AA153" s="2201"/>
      <c r="AB153" s="2201"/>
      <c r="AC153" s="2201"/>
      <c r="AD153" s="2201"/>
      <c r="AE153" s="2201"/>
      <c r="AF153" s="2201"/>
      <c r="AG153" s="2201"/>
      <c r="AI153" s="18"/>
      <c r="AJ153" s="18"/>
      <c r="AK153" s="18"/>
      <c r="AL153" s="18"/>
      <c r="AM153" s="18"/>
      <c r="AN153" s="18"/>
      <c r="AO153" s="18"/>
      <c r="AP153" s="18"/>
      <c r="AQ153" s="18"/>
    </row>
    <row r="154" spans="1:43" s="592" customFormat="1" ht="13.8">
      <c r="A154" s="606"/>
      <c r="D154" s="926" t="s">
        <v>3237</v>
      </c>
      <c r="AI154" s="18"/>
      <c r="AJ154" s="18"/>
      <c r="AK154" s="18"/>
      <c r="AL154" s="18"/>
      <c r="AM154" s="18"/>
      <c r="AN154" s="18"/>
      <c r="AO154" s="18"/>
      <c r="AP154" s="18"/>
      <c r="AQ154" s="18"/>
    </row>
    <row r="155" spans="1:43" s="592" customFormat="1" ht="13.8" hidden="1">
      <c r="A155" s="606"/>
      <c r="D155" s="1950" t="s">
        <v>1357</v>
      </c>
      <c r="E155" s="1950"/>
      <c r="F155" s="1950"/>
      <c r="G155" s="1950"/>
      <c r="H155" s="1950"/>
      <c r="I155" s="1950"/>
      <c r="J155" s="1950"/>
      <c r="K155" s="1950"/>
      <c r="L155" s="1950"/>
      <c r="M155" s="1950"/>
      <c r="N155" s="1950"/>
      <c r="O155" s="1950"/>
      <c r="P155" s="1950"/>
      <c r="Q155" s="1950"/>
      <c r="R155" s="1950"/>
      <c r="S155" s="1950"/>
      <c r="T155" s="1950"/>
      <c r="U155" s="1950"/>
      <c r="V155" s="1950"/>
      <c r="W155" s="1950"/>
      <c r="X155" s="1950"/>
      <c r="Y155" s="1950"/>
      <c r="Z155" s="1950"/>
      <c r="AA155" s="1950"/>
      <c r="AB155" s="1950"/>
      <c r="AC155" s="1950"/>
      <c r="AD155" s="1950"/>
      <c r="AE155" s="1950"/>
      <c r="AF155" s="1950"/>
      <c r="AG155" s="1950"/>
      <c r="AI155" s="18"/>
      <c r="AJ155" s="18"/>
      <c r="AK155" s="18"/>
      <c r="AL155" s="18"/>
      <c r="AM155" s="18"/>
      <c r="AN155" s="18"/>
      <c r="AO155" s="18"/>
      <c r="AP155" s="18"/>
      <c r="AQ155" s="18"/>
    </row>
    <row r="156" spans="1:43" s="592" customFormat="1" ht="13.8" hidden="1">
      <c r="A156" s="606"/>
      <c r="D156" s="1950"/>
      <c r="E156" s="1950"/>
      <c r="F156" s="1950"/>
      <c r="G156" s="1950"/>
      <c r="H156" s="1950"/>
      <c r="I156" s="1950"/>
      <c r="J156" s="1950"/>
      <c r="K156" s="1950"/>
      <c r="L156" s="1950"/>
      <c r="M156" s="1950"/>
      <c r="N156" s="1950"/>
      <c r="O156" s="1950"/>
      <c r="P156" s="1950"/>
      <c r="Q156" s="1950"/>
      <c r="R156" s="1950"/>
      <c r="S156" s="1950"/>
      <c r="T156" s="1950"/>
      <c r="U156" s="1950"/>
      <c r="V156" s="1950"/>
      <c r="W156" s="1950"/>
      <c r="X156" s="1950"/>
      <c r="Y156" s="1950"/>
      <c r="Z156" s="1950"/>
      <c r="AA156" s="1950"/>
      <c r="AB156" s="1950"/>
      <c r="AC156" s="1950"/>
      <c r="AD156" s="1950"/>
      <c r="AE156" s="1950"/>
      <c r="AF156" s="1950"/>
      <c r="AG156" s="1950"/>
      <c r="AI156" s="18"/>
      <c r="AJ156" s="18"/>
      <c r="AK156" s="18"/>
      <c r="AL156" s="18"/>
      <c r="AM156" s="18"/>
      <c r="AN156" s="18"/>
      <c r="AO156" s="18"/>
      <c r="AP156" s="18"/>
      <c r="AQ156" s="18"/>
    </row>
    <row r="157" spans="1:43" s="592" customFormat="1" ht="13.8" hidden="1">
      <c r="A157" s="606"/>
      <c r="AI157" s="18"/>
      <c r="AJ157" s="18"/>
      <c r="AK157" s="18"/>
      <c r="AL157" s="18"/>
      <c r="AM157" s="18"/>
      <c r="AN157" s="18"/>
      <c r="AO157" s="18"/>
      <c r="AP157" s="18"/>
      <c r="AQ157" s="18"/>
    </row>
    <row r="158" spans="1:43" s="592" customFormat="1" ht="13.8" hidden="1">
      <c r="A158" s="606"/>
      <c r="C158" s="1508"/>
      <c r="D158" s="1950" t="s">
        <v>1358</v>
      </c>
      <c r="E158" s="1950"/>
      <c r="F158" s="1950"/>
      <c r="G158" s="1950"/>
      <c r="H158" s="1950"/>
      <c r="I158" s="1950"/>
      <c r="J158" s="1950"/>
      <c r="K158" s="1950"/>
      <c r="L158" s="1950"/>
      <c r="M158" s="1950"/>
      <c r="N158" s="1950"/>
      <c r="O158" s="1950"/>
      <c r="P158" s="1950"/>
      <c r="Q158" s="1950"/>
      <c r="R158" s="1950"/>
      <c r="S158" s="1950"/>
      <c r="T158" s="1950"/>
      <c r="U158" s="1950"/>
      <c r="V158" s="1950"/>
      <c r="W158" s="1950"/>
      <c r="X158" s="1950"/>
      <c r="Y158" s="1950"/>
      <c r="Z158" s="1950"/>
      <c r="AA158" s="1950"/>
      <c r="AB158" s="1950"/>
      <c r="AC158" s="1950"/>
      <c r="AD158" s="1950"/>
      <c r="AE158" s="1950"/>
      <c r="AF158" s="1950"/>
      <c r="AG158" s="1950"/>
      <c r="AI158" s="18"/>
      <c r="AJ158" s="18"/>
      <c r="AK158" s="18"/>
      <c r="AL158" s="18"/>
      <c r="AM158" s="18"/>
      <c r="AN158" s="18"/>
      <c r="AO158" s="18"/>
      <c r="AP158" s="18"/>
      <c r="AQ158" s="18"/>
    </row>
    <row r="159" spans="1:43" s="592" customFormat="1" ht="13.8" hidden="1">
      <c r="A159" s="606"/>
      <c r="C159" s="1508"/>
      <c r="D159" s="1950"/>
      <c r="E159" s="1950"/>
      <c r="F159" s="1950"/>
      <c r="G159" s="1950"/>
      <c r="H159" s="1950"/>
      <c r="I159" s="1950"/>
      <c r="J159" s="1950"/>
      <c r="K159" s="1950"/>
      <c r="L159" s="1950"/>
      <c r="M159" s="1950"/>
      <c r="N159" s="1950"/>
      <c r="O159" s="1950"/>
      <c r="P159" s="1950"/>
      <c r="Q159" s="1950"/>
      <c r="R159" s="1950"/>
      <c r="S159" s="1950"/>
      <c r="T159" s="1950"/>
      <c r="U159" s="1950"/>
      <c r="V159" s="1950"/>
      <c r="W159" s="1950"/>
      <c r="X159" s="1950"/>
      <c r="Y159" s="1950"/>
      <c r="Z159" s="1950"/>
      <c r="AA159" s="1950"/>
      <c r="AB159" s="1950"/>
      <c r="AC159" s="1950"/>
      <c r="AD159" s="1950"/>
      <c r="AE159" s="1950"/>
      <c r="AF159" s="1950"/>
      <c r="AG159" s="1950"/>
      <c r="AI159" s="18"/>
      <c r="AJ159" s="18"/>
      <c r="AK159" s="18"/>
      <c r="AL159" s="18"/>
      <c r="AM159" s="18"/>
      <c r="AN159" s="18"/>
      <c r="AO159" s="18"/>
      <c r="AP159" s="18"/>
      <c r="AQ159" s="18"/>
    </row>
    <row r="160" spans="1:43" s="592" customFormat="1" ht="13.8" hidden="1">
      <c r="A160" s="606"/>
      <c r="C160" s="1508"/>
      <c r="D160" s="1950"/>
      <c r="E160" s="1950"/>
      <c r="F160" s="1950"/>
      <c r="G160" s="1950"/>
      <c r="H160" s="1950"/>
      <c r="I160" s="1950"/>
      <c r="J160" s="1950"/>
      <c r="K160" s="1950"/>
      <c r="L160" s="1950"/>
      <c r="M160" s="1950"/>
      <c r="N160" s="1950"/>
      <c r="O160" s="1950"/>
      <c r="P160" s="1950"/>
      <c r="Q160" s="1950"/>
      <c r="R160" s="1950"/>
      <c r="S160" s="1950"/>
      <c r="T160" s="1950"/>
      <c r="U160" s="1950"/>
      <c r="V160" s="1950"/>
      <c r="W160" s="1950"/>
      <c r="X160" s="1950"/>
      <c r="Y160" s="1950"/>
      <c r="Z160" s="1950"/>
      <c r="AA160" s="1950"/>
      <c r="AB160" s="1950"/>
      <c r="AC160" s="1950"/>
      <c r="AD160" s="1950"/>
      <c r="AE160" s="1950"/>
      <c r="AF160" s="1950"/>
      <c r="AG160" s="1950"/>
      <c r="AI160" s="18"/>
      <c r="AJ160" s="18"/>
      <c r="AK160" s="18"/>
      <c r="AL160" s="18"/>
      <c r="AM160" s="18"/>
      <c r="AN160" s="18"/>
      <c r="AO160" s="18"/>
      <c r="AP160" s="18"/>
      <c r="AQ160" s="18"/>
    </row>
    <row r="161" spans="1:43" s="592" customFormat="1" ht="13.8" hidden="1">
      <c r="A161" s="606"/>
      <c r="C161" s="1508"/>
      <c r="D161" s="1950"/>
      <c r="E161" s="1950"/>
      <c r="F161" s="1950"/>
      <c r="G161" s="1950"/>
      <c r="H161" s="1950"/>
      <c r="I161" s="1950"/>
      <c r="J161" s="1950"/>
      <c r="K161" s="1950"/>
      <c r="L161" s="1950"/>
      <c r="M161" s="1950"/>
      <c r="N161" s="1950"/>
      <c r="O161" s="1950"/>
      <c r="P161" s="1950"/>
      <c r="Q161" s="1950"/>
      <c r="R161" s="1950"/>
      <c r="S161" s="1950"/>
      <c r="T161" s="1950"/>
      <c r="U161" s="1950"/>
      <c r="V161" s="1950"/>
      <c r="W161" s="1950"/>
      <c r="X161" s="1950"/>
      <c r="Y161" s="1950"/>
      <c r="Z161" s="1950"/>
      <c r="AA161" s="1950"/>
      <c r="AB161" s="1950"/>
      <c r="AC161" s="1950"/>
      <c r="AD161" s="1950"/>
      <c r="AE161" s="1950"/>
      <c r="AF161" s="1950"/>
      <c r="AG161" s="1950"/>
      <c r="AI161" s="18"/>
      <c r="AJ161" s="18"/>
      <c r="AK161" s="18"/>
      <c r="AL161" s="18"/>
      <c r="AM161" s="18"/>
      <c r="AN161" s="18"/>
      <c r="AO161" s="18"/>
      <c r="AP161" s="18"/>
      <c r="AQ161" s="18"/>
    </row>
    <row r="162" spans="1:43" s="592" customFormat="1" ht="13.8" hidden="1">
      <c r="A162" s="606"/>
      <c r="C162" s="1508"/>
      <c r="D162" s="1950"/>
      <c r="E162" s="1950"/>
      <c r="F162" s="1950"/>
      <c r="G162" s="1950"/>
      <c r="H162" s="1950"/>
      <c r="I162" s="1950"/>
      <c r="J162" s="1950"/>
      <c r="K162" s="1950"/>
      <c r="L162" s="1950"/>
      <c r="M162" s="1950"/>
      <c r="N162" s="1950"/>
      <c r="O162" s="1950"/>
      <c r="P162" s="1950"/>
      <c r="Q162" s="1950"/>
      <c r="R162" s="1950"/>
      <c r="S162" s="1950"/>
      <c r="T162" s="1950"/>
      <c r="U162" s="1950"/>
      <c r="V162" s="1950"/>
      <c r="W162" s="1950"/>
      <c r="X162" s="1950"/>
      <c r="Y162" s="1950"/>
      <c r="Z162" s="1950"/>
      <c r="AA162" s="1950"/>
      <c r="AB162" s="1950"/>
      <c r="AC162" s="1950"/>
      <c r="AD162" s="1950"/>
      <c r="AE162" s="1950"/>
      <c r="AF162" s="1950"/>
      <c r="AG162" s="1950"/>
      <c r="AI162" s="18"/>
      <c r="AJ162" s="18"/>
      <c r="AK162" s="18"/>
      <c r="AL162" s="18"/>
      <c r="AM162" s="18"/>
      <c r="AN162" s="18"/>
      <c r="AO162" s="18"/>
      <c r="AP162" s="18"/>
      <c r="AQ162" s="18"/>
    </row>
    <row r="163" spans="1:43" s="592" customFormat="1" ht="13.8" hidden="1">
      <c r="A163" s="606"/>
      <c r="C163" s="1508"/>
      <c r="D163" s="1508"/>
      <c r="E163" s="1508"/>
      <c r="F163" s="1508"/>
      <c r="G163" s="1508"/>
      <c r="H163" s="1508"/>
      <c r="I163" s="1508"/>
      <c r="J163" s="1508"/>
      <c r="K163" s="1508"/>
      <c r="L163" s="1508"/>
      <c r="M163" s="1508"/>
      <c r="N163" s="1508"/>
      <c r="O163" s="1508"/>
      <c r="P163" s="1508"/>
      <c r="Q163" s="1508"/>
      <c r="R163" s="1508"/>
      <c r="S163" s="1508"/>
      <c r="T163" s="1508"/>
      <c r="U163" s="1508"/>
      <c r="V163" s="1508"/>
      <c r="W163" s="1508"/>
      <c r="X163" s="1508"/>
      <c r="Y163" s="1508"/>
      <c r="Z163" s="1508"/>
      <c r="AA163" s="1508"/>
      <c r="AB163" s="1508"/>
      <c r="AC163" s="1508"/>
      <c r="AD163" s="1508"/>
      <c r="AE163" s="1508"/>
      <c r="AF163" s="1508"/>
      <c r="AG163" s="1508"/>
      <c r="AI163" s="18"/>
      <c r="AJ163" s="18"/>
      <c r="AK163" s="18"/>
      <c r="AL163" s="18"/>
      <c r="AM163" s="18"/>
      <c r="AN163" s="18"/>
      <c r="AO163" s="18"/>
      <c r="AP163" s="18"/>
      <c r="AQ163" s="18"/>
    </row>
    <row r="164" spans="1:43" s="592" customFormat="1" ht="13.8" hidden="1">
      <c r="A164" s="606"/>
      <c r="C164" s="1508"/>
      <c r="D164" s="1950" t="s">
        <v>1359</v>
      </c>
      <c r="E164" s="1950"/>
      <c r="F164" s="1950"/>
      <c r="G164" s="1950"/>
      <c r="H164" s="1950"/>
      <c r="I164" s="1950"/>
      <c r="J164" s="1950"/>
      <c r="K164" s="1950"/>
      <c r="L164" s="1950"/>
      <c r="M164" s="1950"/>
      <c r="N164" s="1950"/>
      <c r="O164" s="1950"/>
      <c r="P164" s="1950"/>
      <c r="Q164" s="1950"/>
      <c r="R164" s="1950"/>
      <c r="S164" s="1950"/>
      <c r="T164" s="1950"/>
      <c r="U164" s="1950"/>
      <c r="V164" s="1950"/>
      <c r="W164" s="1950"/>
      <c r="X164" s="1950"/>
      <c r="Y164" s="1950"/>
      <c r="Z164" s="1950"/>
      <c r="AA164" s="1950"/>
      <c r="AB164" s="1950"/>
      <c r="AC164" s="1950"/>
      <c r="AD164" s="1950"/>
      <c r="AE164" s="1950"/>
      <c r="AF164" s="1950"/>
      <c r="AG164" s="1950"/>
      <c r="AI164" s="18"/>
      <c r="AJ164" s="18"/>
      <c r="AK164" s="18"/>
      <c r="AL164" s="18"/>
      <c r="AM164" s="18"/>
      <c r="AN164" s="18"/>
      <c r="AO164" s="18"/>
      <c r="AP164" s="18"/>
      <c r="AQ164" s="18"/>
    </row>
    <row r="165" spans="1:43" s="592" customFormat="1" ht="13.8" hidden="1">
      <c r="A165" s="606"/>
      <c r="C165" s="1508"/>
      <c r="D165" s="1950"/>
      <c r="E165" s="1950"/>
      <c r="F165" s="1950"/>
      <c r="G165" s="1950"/>
      <c r="H165" s="1950"/>
      <c r="I165" s="1950"/>
      <c r="J165" s="1950"/>
      <c r="K165" s="1950"/>
      <c r="L165" s="1950"/>
      <c r="M165" s="1950"/>
      <c r="N165" s="1950"/>
      <c r="O165" s="1950"/>
      <c r="P165" s="1950"/>
      <c r="Q165" s="1950"/>
      <c r="R165" s="1950"/>
      <c r="S165" s="1950"/>
      <c r="T165" s="1950"/>
      <c r="U165" s="1950"/>
      <c r="V165" s="1950"/>
      <c r="W165" s="1950"/>
      <c r="X165" s="1950"/>
      <c r="Y165" s="1950"/>
      <c r="Z165" s="1950"/>
      <c r="AA165" s="1950"/>
      <c r="AB165" s="1950"/>
      <c r="AC165" s="1950"/>
      <c r="AD165" s="1950"/>
      <c r="AE165" s="1950"/>
      <c r="AF165" s="1950"/>
      <c r="AG165" s="1950"/>
      <c r="AI165" s="18"/>
      <c r="AJ165" s="18"/>
      <c r="AK165" s="18"/>
      <c r="AL165" s="18"/>
      <c r="AM165" s="18"/>
      <c r="AN165" s="18"/>
      <c r="AO165" s="18"/>
      <c r="AP165" s="18"/>
      <c r="AQ165" s="18"/>
    </row>
    <row r="166" spans="1:43" s="592" customFormat="1" ht="13.8" hidden="1">
      <c r="A166" s="606"/>
      <c r="C166" s="1508"/>
      <c r="D166" s="1508"/>
      <c r="E166" s="1508"/>
      <c r="F166" s="1508"/>
      <c r="G166" s="1508"/>
      <c r="H166" s="1508"/>
      <c r="I166" s="1508"/>
      <c r="J166" s="1508"/>
      <c r="K166" s="1508"/>
      <c r="L166" s="1508"/>
      <c r="M166" s="1508"/>
      <c r="N166" s="1508"/>
      <c r="O166" s="1508"/>
      <c r="P166" s="1508"/>
      <c r="Q166" s="1508"/>
      <c r="R166" s="1508"/>
      <c r="S166" s="1508"/>
      <c r="T166" s="1508"/>
      <c r="U166" s="1508"/>
      <c r="V166" s="1508"/>
      <c r="W166" s="1508"/>
      <c r="X166" s="1508"/>
      <c r="Y166" s="1508"/>
      <c r="Z166" s="1508"/>
      <c r="AA166" s="1508"/>
      <c r="AB166" s="1508"/>
      <c r="AC166" s="1508"/>
      <c r="AD166" s="1508"/>
      <c r="AE166" s="1508"/>
      <c r="AF166" s="1508"/>
      <c r="AG166" s="1508"/>
      <c r="AI166" s="18"/>
      <c r="AJ166" s="18"/>
      <c r="AK166" s="18"/>
      <c r="AL166" s="18"/>
      <c r="AM166" s="18"/>
      <c r="AN166" s="18"/>
      <c r="AO166" s="18"/>
      <c r="AP166" s="18"/>
      <c r="AQ166" s="18"/>
    </row>
    <row r="167" spans="1:43" s="592" customFormat="1" ht="13.8" hidden="1">
      <c r="A167" s="606"/>
      <c r="C167" s="1508"/>
      <c r="D167" s="1508" t="s">
        <v>1345</v>
      </c>
      <c r="E167" s="1950" t="s">
        <v>1797</v>
      </c>
      <c r="F167" s="1950"/>
      <c r="G167" s="1950"/>
      <c r="H167" s="1950"/>
      <c r="I167" s="1950"/>
      <c r="J167" s="1950"/>
      <c r="K167" s="1950"/>
      <c r="L167" s="1950"/>
      <c r="M167" s="1950"/>
      <c r="N167" s="1950"/>
      <c r="O167" s="1950"/>
      <c r="P167" s="1950"/>
      <c r="Q167" s="1950"/>
      <c r="R167" s="1950"/>
      <c r="S167" s="1950"/>
      <c r="T167" s="1950"/>
      <c r="U167" s="1950"/>
      <c r="V167" s="1950"/>
      <c r="W167" s="1950"/>
      <c r="X167" s="1950"/>
      <c r="Y167" s="1950"/>
      <c r="Z167" s="1950"/>
      <c r="AA167" s="1950"/>
      <c r="AB167" s="1950"/>
      <c r="AC167" s="1950"/>
      <c r="AD167" s="1950"/>
      <c r="AE167" s="1950"/>
      <c r="AF167" s="1950"/>
      <c r="AG167" s="1950"/>
      <c r="AI167" s="18"/>
      <c r="AJ167" s="18"/>
      <c r="AK167" s="18"/>
      <c r="AL167" s="18"/>
      <c r="AM167" s="18"/>
      <c r="AN167" s="18"/>
      <c r="AO167" s="18"/>
      <c r="AP167" s="18"/>
      <c r="AQ167" s="18"/>
    </row>
    <row r="168" spans="1:43" s="592" customFormat="1" ht="13.8" hidden="1">
      <c r="A168" s="606"/>
      <c r="C168" s="1508"/>
      <c r="D168" s="1508"/>
      <c r="E168" s="1950"/>
      <c r="F168" s="1950"/>
      <c r="G168" s="1950"/>
      <c r="H168" s="1950"/>
      <c r="I168" s="1950"/>
      <c r="J168" s="1950"/>
      <c r="K168" s="1950"/>
      <c r="L168" s="1950"/>
      <c r="M168" s="1950"/>
      <c r="N168" s="1950"/>
      <c r="O168" s="1950"/>
      <c r="P168" s="1950"/>
      <c r="Q168" s="1950"/>
      <c r="R168" s="1950"/>
      <c r="S168" s="1950"/>
      <c r="T168" s="1950"/>
      <c r="U168" s="1950"/>
      <c r="V168" s="1950"/>
      <c r="W168" s="1950"/>
      <c r="X168" s="1950"/>
      <c r="Y168" s="1950"/>
      <c r="Z168" s="1950"/>
      <c r="AA168" s="1950"/>
      <c r="AB168" s="1950"/>
      <c r="AC168" s="1950"/>
      <c r="AD168" s="1950"/>
      <c r="AE168" s="1950"/>
      <c r="AF168" s="1950"/>
      <c r="AG168" s="1950"/>
      <c r="AI168" s="18"/>
      <c r="AJ168" s="18"/>
      <c r="AK168" s="18"/>
      <c r="AL168" s="18"/>
      <c r="AM168" s="18"/>
      <c r="AN168" s="18"/>
      <c r="AO168" s="18"/>
      <c r="AP168" s="18"/>
      <c r="AQ168" s="18"/>
    </row>
    <row r="169" spans="1:43" s="592" customFormat="1" ht="13.8" hidden="1">
      <c r="A169" s="606"/>
      <c r="C169" s="1508"/>
      <c r="D169" s="1508" t="s">
        <v>1345</v>
      </c>
      <c r="E169" s="1950" t="s">
        <v>1360</v>
      </c>
      <c r="F169" s="1950"/>
      <c r="G169" s="1950"/>
      <c r="H169" s="1950"/>
      <c r="I169" s="1950"/>
      <c r="J169" s="1950"/>
      <c r="K169" s="1950"/>
      <c r="L169" s="1950"/>
      <c r="M169" s="1950"/>
      <c r="N169" s="1950"/>
      <c r="O169" s="1950"/>
      <c r="P169" s="1950"/>
      <c r="Q169" s="1950"/>
      <c r="R169" s="1950"/>
      <c r="S169" s="1950"/>
      <c r="T169" s="1950"/>
      <c r="U169" s="1950"/>
      <c r="V169" s="1950"/>
      <c r="W169" s="1950"/>
      <c r="X169" s="1950"/>
      <c r="Y169" s="1950"/>
      <c r="Z169" s="1950"/>
      <c r="AA169" s="1950"/>
      <c r="AB169" s="1950"/>
      <c r="AC169" s="1950"/>
      <c r="AD169" s="1950"/>
      <c r="AE169" s="1950"/>
      <c r="AF169" s="1950"/>
      <c r="AG169" s="1950"/>
      <c r="AI169" s="18"/>
      <c r="AJ169" s="18"/>
      <c r="AK169" s="18"/>
      <c r="AL169" s="18"/>
      <c r="AM169" s="18"/>
      <c r="AN169" s="18"/>
      <c r="AO169" s="18"/>
      <c r="AP169" s="18"/>
      <c r="AQ169" s="18"/>
    </row>
    <row r="170" spans="1:43" s="592" customFormat="1" ht="13.8" hidden="1">
      <c r="A170" s="606"/>
      <c r="C170" s="1508"/>
      <c r="D170" s="1508"/>
      <c r="E170" s="1950"/>
      <c r="F170" s="1950"/>
      <c r="G170" s="1950"/>
      <c r="H170" s="1950"/>
      <c r="I170" s="1950"/>
      <c r="J170" s="1950"/>
      <c r="K170" s="1950"/>
      <c r="L170" s="1950"/>
      <c r="M170" s="1950"/>
      <c r="N170" s="1950"/>
      <c r="O170" s="1950"/>
      <c r="P170" s="1950"/>
      <c r="Q170" s="1950"/>
      <c r="R170" s="1950"/>
      <c r="S170" s="1950"/>
      <c r="T170" s="1950"/>
      <c r="U170" s="1950"/>
      <c r="V170" s="1950"/>
      <c r="W170" s="1950"/>
      <c r="X170" s="1950"/>
      <c r="Y170" s="1950"/>
      <c r="Z170" s="1950"/>
      <c r="AA170" s="1950"/>
      <c r="AB170" s="1950"/>
      <c r="AC170" s="1950"/>
      <c r="AD170" s="1950"/>
      <c r="AE170" s="1950"/>
      <c r="AF170" s="1950"/>
      <c r="AG170" s="1950"/>
      <c r="AI170" s="18"/>
      <c r="AJ170" s="18"/>
      <c r="AK170" s="18"/>
      <c r="AL170" s="18"/>
      <c r="AM170" s="18"/>
      <c r="AN170" s="18"/>
      <c r="AO170" s="18"/>
      <c r="AP170" s="18"/>
      <c r="AQ170" s="18"/>
    </row>
    <row r="171" spans="1:43" s="592" customFormat="1" ht="13.8" hidden="1">
      <c r="A171" s="606"/>
      <c r="C171" s="1508"/>
      <c r="D171" s="1508"/>
      <c r="E171" s="1950"/>
      <c r="F171" s="1950"/>
      <c r="G171" s="1950"/>
      <c r="H171" s="1950"/>
      <c r="I171" s="1950"/>
      <c r="J171" s="1950"/>
      <c r="K171" s="1950"/>
      <c r="L171" s="1950"/>
      <c r="M171" s="1950"/>
      <c r="N171" s="1950"/>
      <c r="O171" s="1950"/>
      <c r="P171" s="1950"/>
      <c r="Q171" s="1950"/>
      <c r="R171" s="1950"/>
      <c r="S171" s="1950"/>
      <c r="T171" s="1950"/>
      <c r="U171" s="1950"/>
      <c r="V171" s="1950"/>
      <c r="W171" s="1950"/>
      <c r="X171" s="1950"/>
      <c r="Y171" s="1950"/>
      <c r="Z171" s="1950"/>
      <c r="AA171" s="1950"/>
      <c r="AB171" s="1950"/>
      <c r="AC171" s="1950"/>
      <c r="AD171" s="1950"/>
      <c r="AE171" s="1950"/>
      <c r="AF171" s="1950"/>
      <c r="AG171" s="1950"/>
      <c r="AI171" s="18"/>
      <c r="AJ171" s="18"/>
      <c r="AK171" s="18"/>
      <c r="AL171" s="18"/>
      <c r="AM171" s="18"/>
      <c r="AN171" s="18"/>
      <c r="AO171" s="18"/>
      <c r="AP171" s="18"/>
      <c r="AQ171" s="18"/>
    </row>
    <row r="172" spans="1:43" s="592" customFormat="1" ht="13.8" hidden="1">
      <c r="A172" s="606"/>
      <c r="C172" s="1508"/>
      <c r="D172" s="1508" t="s">
        <v>1345</v>
      </c>
      <c r="E172" s="1950" t="s">
        <v>1361</v>
      </c>
      <c r="F172" s="1950"/>
      <c r="G172" s="1950"/>
      <c r="H172" s="1950"/>
      <c r="I172" s="1950"/>
      <c r="J172" s="1950"/>
      <c r="K172" s="1950"/>
      <c r="L172" s="1950"/>
      <c r="M172" s="1950"/>
      <c r="N172" s="1950"/>
      <c r="O172" s="1950"/>
      <c r="P172" s="1950"/>
      <c r="Q172" s="1950"/>
      <c r="R172" s="1950"/>
      <c r="S172" s="1950"/>
      <c r="T172" s="1950"/>
      <c r="U172" s="1950"/>
      <c r="V172" s="1950"/>
      <c r="W172" s="1950"/>
      <c r="X172" s="1950"/>
      <c r="Y172" s="1950"/>
      <c r="Z172" s="1950"/>
      <c r="AA172" s="1950"/>
      <c r="AB172" s="1950"/>
      <c r="AC172" s="1950"/>
      <c r="AD172" s="1950"/>
      <c r="AE172" s="1950"/>
      <c r="AF172" s="1950"/>
      <c r="AG172" s="1950"/>
      <c r="AI172" s="18"/>
      <c r="AJ172" s="18"/>
      <c r="AK172" s="18"/>
      <c r="AL172" s="18"/>
      <c r="AM172" s="18"/>
      <c r="AN172" s="18"/>
      <c r="AO172" s="18"/>
      <c r="AP172" s="18"/>
      <c r="AQ172" s="18"/>
    </row>
    <row r="173" spans="1:43" s="592" customFormat="1" ht="13.8" hidden="1">
      <c r="A173" s="606"/>
      <c r="C173" s="1508"/>
      <c r="D173" s="1508"/>
      <c r="E173" s="1950"/>
      <c r="F173" s="1950"/>
      <c r="G173" s="1950"/>
      <c r="H173" s="1950"/>
      <c r="I173" s="1950"/>
      <c r="J173" s="1950"/>
      <c r="K173" s="1950"/>
      <c r="L173" s="1950"/>
      <c r="M173" s="1950"/>
      <c r="N173" s="1950"/>
      <c r="O173" s="1950"/>
      <c r="P173" s="1950"/>
      <c r="Q173" s="1950"/>
      <c r="R173" s="1950"/>
      <c r="S173" s="1950"/>
      <c r="T173" s="1950"/>
      <c r="U173" s="1950"/>
      <c r="V173" s="1950"/>
      <c r="W173" s="1950"/>
      <c r="X173" s="1950"/>
      <c r="Y173" s="1950"/>
      <c r="Z173" s="1950"/>
      <c r="AA173" s="1950"/>
      <c r="AB173" s="1950"/>
      <c r="AC173" s="1950"/>
      <c r="AD173" s="1950"/>
      <c r="AE173" s="1950"/>
      <c r="AF173" s="1950"/>
      <c r="AG173" s="1950"/>
      <c r="AI173" s="18"/>
      <c r="AJ173" s="18"/>
      <c r="AK173" s="18"/>
      <c r="AL173" s="18"/>
      <c r="AM173" s="18"/>
      <c r="AN173" s="18"/>
      <c r="AO173" s="18"/>
      <c r="AP173" s="18"/>
      <c r="AQ173" s="18"/>
    </row>
    <row r="174" spans="1:43" s="592" customFormat="1" ht="13.8" hidden="1">
      <c r="A174" s="606"/>
      <c r="C174" s="1508"/>
      <c r="D174" s="1508"/>
      <c r="E174" s="1950"/>
      <c r="F174" s="1950"/>
      <c r="G174" s="1950"/>
      <c r="H174" s="1950"/>
      <c r="I174" s="1950"/>
      <c r="J174" s="1950"/>
      <c r="K174" s="1950"/>
      <c r="L174" s="1950"/>
      <c r="M174" s="1950"/>
      <c r="N174" s="1950"/>
      <c r="O174" s="1950"/>
      <c r="P174" s="1950"/>
      <c r="Q174" s="1950"/>
      <c r="R174" s="1950"/>
      <c r="S174" s="1950"/>
      <c r="T174" s="1950"/>
      <c r="U174" s="1950"/>
      <c r="V174" s="1950"/>
      <c r="W174" s="1950"/>
      <c r="X174" s="1950"/>
      <c r="Y174" s="1950"/>
      <c r="Z174" s="1950"/>
      <c r="AA174" s="1950"/>
      <c r="AB174" s="1950"/>
      <c r="AC174" s="1950"/>
      <c r="AD174" s="1950"/>
      <c r="AE174" s="1950"/>
      <c r="AF174" s="1950"/>
      <c r="AG174" s="1950"/>
      <c r="AI174" s="18"/>
      <c r="AJ174" s="18"/>
      <c r="AK174" s="18"/>
      <c r="AL174" s="18"/>
      <c r="AM174" s="18"/>
      <c r="AN174" s="18"/>
      <c r="AO174" s="18"/>
      <c r="AP174" s="18"/>
      <c r="AQ174" s="18"/>
    </row>
    <row r="175" spans="1:43" s="592" customFormat="1" ht="13.8" hidden="1">
      <c r="A175" s="606"/>
      <c r="C175" s="1508"/>
      <c r="D175" s="1508"/>
      <c r="E175" s="1508"/>
      <c r="F175" s="1508"/>
      <c r="G175" s="1508"/>
      <c r="H175" s="1508"/>
      <c r="I175" s="1508"/>
      <c r="J175" s="1508"/>
      <c r="K175" s="1508"/>
      <c r="L175" s="1508"/>
      <c r="M175" s="1508"/>
      <c r="N175" s="1508"/>
      <c r="O175" s="1508"/>
      <c r="P175" s="1508"/>
      <c r="Q175" s="1508"/>
      <c r="R175" s="1508"/>
      <c r="S175" s="1508"/>
      <c r="T175" s="1508"/>
      <c r="U175" s="1508"/>
      <c r="V175" s="1508"/>
      <c r="W175" s="1508"/>
      <c r="X175" s="1508"/>
      <c r="Y175" s="1508"/>
      <c r="Z175" s="1508"/>
      <c r="AA175" s="1508"/>
      <c r="AB175" s="1508"/>
      <c r="AC175" s="1508"/>
      <c r="AD175" s="1508"/>
      <c r="AE175" s="1508"/>
      <c r="AF175" s="1508"/>
      <c r="AG175" s="1508"/>
      <c r="AI175" s="18"/>
      <c r="AJ175" s="18"/>
      <c r="AK175" s="18"/>
      <c r="AL175" s="18"/>
      <c r="AM175" s="18"/>
      <c r="AN175" s="18"/>
      <c r="AO175" s="18"/>
      <c r="AP175" s="18"/>
      <c r="AQ175" s="18"/>
    </row>
    <row r="176" spans="1:43" s="592" customFormat="1" ht="13.8" hidden="1">
      <c r="A176" s="606"/>
      <c r="C176" s="1508"/>
      <c r="D176" s="1950" t="s">
        <v>1362</v>
      </c>
      <c r="E176" s="1950"/>
      <c r="F176" s="1950"/>
      <c r="G176" s="1950"/>
      <c r="H176" s="1950"/>
      <c r="I176" s="1950"/>
      <c r="J176" s="1950"/>
      <c r="K176" s="1950"/>
      <c r="L176" s="1950"/>
      <c r="M176" s="1950"/>
      <c r="N176" s="1950"/>
      <c r="O176" s="1950"/>
      <c r="P176" s="1950"/>
      <c r="Q176" s="1950"/>
      <c r="R176" s="1950"/>
      <c r="S176" s="1950"/>
      <c r="T176" s="1950"/>
      <c r="U176" s="1950"/>
      <c r="V176" s="1950"/>
      <c r="W176" s="1950"/>
      <c r="X176" s="1950"/>
      <c r="Y176" s="1950"/>
      <c r="Z176" s="1950"/>
      <c r="AA176" s="1950"/>
      <c r="AB176" s="1950"/>
      <c r="AC176" s="1950"/>
      <c r="AD176" s="1950"/>
      <c r="AE176" s="1950"/>
      <c r="AF176" s="1950"/>
      <c r="AG176" s="1950"/>
      <c r="AI176" s="18"/>
      <c r="AJ176" s="18"/>
      <c r="AK176" s="18"/>
      <c r="AL176" s="18"/>
      <c r="AM176" s="18"/>
      <c r="AN176" s="18"/>
      <c r="AO176" s="18"/>
      <c r="AP176" s="18"/>
      <c r="AQ176" s="18"/>
    </row>
    <row r="177" spans="1:43" s="592" customFormat="1" ht="13.8" hidden="1">
      <c r="A177" s="606"/>
      <c r="C177" s="1508"/>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1950"/>
      <c r="AE177" s="1950"/>
      <c r="AF177" s="1950"/>
      <c r="AG177" s="1950"/>
      <c r="AI177" s="18"/>
      <c r="AJ177" s="18"/>
      <c r="AK177" s="18"/>
      <c r="AL177" s="18"/>
      <c r="AM177" s="18"/>
      <c r="AN177" s="18"/>
      <c r="AO177" s="18"/>
      <c r="AP177" s="18"/>
      <c r="AQ177" s="18"/>
    </row>
    <row r="178" spans="1:43" s="592" customFormat="1" ht="13.8" hidden="1">
      <c r="A178" s="606"/>
      <c r="C178" s="1508"/>
      <c r="D178" s="1508"/>
      <c r="E178" s="1508"/>
      <c r="F178" s="1508"/>
      <c r="G178" s="1508"/>
      <c r="H178" s="1508"/>
      <c r="I178" s="1508"/>
      <c r="J178" s="1508"/>
      <c r="K178" s="1508"/>
      <c r="L178" s="1508"/>
      <c r="M178" s="1508"/>
      <c r="N178" s="1508"/>
      <c r="O178" s="1508"/>
      <c r="P178" s="1508"/>
      <c r="Q178" s="1508"/>
      <c r="R178" s="1508"/>
      <c r="S178" s="1508"/>
      <c r="T178" s="1508"/>
      <c r="U178" s="1508"/>
      <c r="V178" s="1508"/>
      <c r="W178" s="1508"/>
      <c r="X178" s="1508"/>
      <c r="Y178" s="1508"/>
      <c r="Z178" s="1508"/>
      <c r="AA178" s="1508"/>
      <c r="AB178" s="1508"/>
      <c r="AC178" s="1508"/>
      <c r="AD178" s="1508"/>
      <c r="AE178" s="1508"/>
      <c r="AF178" s="1508"/>
      <c r="AG178" s="1508"/>
      <c r="AI178" s="18"/>
      <c r="AJ178" s="18"/>
      <c r="AK178" s="18"/>
      <c r="AL178" s="18"/>
      <c r="AM178" s="18"/>
      <c r="AN178" s="18"/>
      <c r="AO178" s="18"/>
      <c r="AP178" s="18"/>
      <c r="AQ178" s="18"/>
    </row>
    <row r="179" spans="1:43" s="592" customFormat="1" ht="13.8" hidden="1">
      <c r="A179" s="606"/>
      <c r="C179" s="1508"/>
      <c r="D179" s="1950" t="s">
        <v>1363</v>
      </c>
      <c r="E179" s="1950"/>
      <c r="F179" s="1950"/>
      <c r="G179" s="1950"/>
      <c r="H179" s="1950"/>
      <c r="I179" s="1950"/>
      <c r="J179" s="1950"/>
      <c r="K179" s="1950"/>
      <c r="L179" s="1950"/>
      <c r="M179" s="1950"/>
      <c r="N179" s="1950"/>
      <c r="O179" s="1950"/>
      <c r="P179" s="1950"/>
      <c r="Q179" s="1950"/>
      <c r="R179" s="1950"/>
      <c r="S179" s="1950"/>
      <c r="T179" s="1950"/>
      <c r="U179" s="1950"/>
      <c r="V179" s="1950"/>
      <c r="W179" s="1950"/>
      <c r="X179" s="1950"/>
      <c r="Y179" s="1950"/>
      <c r="Z179" s="1950"/>
      <c r="AA179" s="1950"/>
      <c r="AB179" s="1950"/>
      <c r="AC179" s="1950"/>
      <c r="AD179" s="1950"/>
      <c r="AE179" s="1950"/>
      <c r="AF179" s="1950"/>
      <c r="AG179" s="1950"/>
      <c r="AI179" s="18"/>
      <c r="AJ179" s="18"/>
      <c r="AK179" s="18"/>
      <c r="AL179" s="18"/>
      <c r="AM179" s="18"/>
      <c r="AN179" s="18"/>
      <c r="AO179" s="18"/>
      <c r="AP179" s="18"/>
      <c r="AQ179" s="18"/>
    </row>
    <row r="180" spans="1:43" s="592" customFormat="1" ht="13.8" hidden="1">
      <c r="A180" s="606"/>
      <c r="C180" s="1508"/>
      <c r="D180" s="1950"/>
      <c r="E180" s="1950"/>
      <c r="F180" s="1950"/>
      <c r="G180" s="1950"/>
      <c r="H180" s="1950"/>
      <c r="I180" s="1950"/>
      <c r="J180" s="1950"/>
      <c r="K180" s="1950"/>
      <c r="L180" s="1950"/>
      <c r="M180" s="1950"/>
      <c r="N180" s="1950"/>
      <c r="O180" s="1950"/>
      <c r="P180" s="1950"/>
      <c r="Q180" s="1950"/>
      <c r="R180" s="1950"/>
      <c r="S180" s="1950"/>
      <c r="T180" s="1950"/>
      <c r="U180" s="1950"/>
      <c r="V180" s="1950"/>
      <c r="W180" s="1950"/>
      <c r="X180" s="1950"/>
      <c r="Y180" s="1950"/>
      <c r="Z180" s="1950"/>
      <c r="AA180" s="1950"/>
      <c r="AB180" s="1950"/>
      <c r="AC180" s="1950"/>
      <c r="AD180" s="1950"/>
      <c r="AE180" s="1950"/>
      <c r="AF180" s="1950"/>
      <c r="AG180" s="1950"/>
      <c r="AI180" s="18"/>
      <c r="AJ180" s="18"/>
      <c r="AK180" s="18"/>
      <c r="AL180" s="18"/>
      <c r="AM180" s="18"/>
      <c r="AN180" s="18"/>
      <c r="AO180" s="18"/>
      <c r="AP180" s="18"/>
      <c r="AQ180" s="18"/>
    </row>
    <row r="181" spans="1:43" s="592" customFormat="1" ht="13.8">
      <c r="A181" s="606"/>
      <c r="AI181" s="18"/>
      <c r="AJ181" s="18"/>
      <c r="AK181" s="18"/>
      <c r="AL181" s="18"/>
      <c r="AM181" s="18"/>
      <c r="AN181" s="18"/>
      <c r="AO181" s="18"/>
      <c r="AP181" s="18"/>
      <c r="AQ181" s="18"/>
    </row>
    <row r="182" spans="1:43" s="592" customFormat="1" ht="13.8">
      <c r="A182" s="606"/>
      <c r="D182" s="590" t="s">
        <v>1366</v>
      </c>
      <c r="AI182" s="18"/>
      <c r="AJ182" s="18"/>
      <c r="AK182" s="18"/>
      <c r="AL182" s="18"/>
      <c r="AM182" s="18"/>
      <c r="AN182" s="18"/>
      <c r="AO182" s="18"/>
      <c r="AP182" s="18"/>
      <c r="AQ182" s="18"/>
    </row>
    <row r="183" spans="1:43" s="592" customFormat="1" ht="13.8">
      <c r="A183" s="606"/>
      <c r="AI183" s="18"/>
      <c r="AJ183" s="18"/>
      <c r="AK183" s="18"/>
      <c r="AL183" s="18"/>
      <c r="AM183" s="18"/>
      <c r="AN183" s="18"/>
      <c r="AO183" s="18"/>
      <c r="AP183" s="18"/>
      <c r="AQ183" s="18"/>
    </row>
    <row r="184" spans="1:43" s="592" customFormat="1" ht="13.8">
      <c r="A184" s="606"/>
      <c r="D184" s="2206" t="s">
        <v>3281</v>
      </c>
      <c r="E184" s="2201"/>
      <c r="F184" s="2201"/>
      <c r="G184" s="2201"/>
      <c r="H184" s="2201"/>
      <c r="I184" s="2201"/>
      <c r="J184" s="2201"/>
      <c r="K184" s="2201"/>
      <c r="L184" s="2201"/>
      <c r="M184" s="2201"/>
      <c r="N184" s="2201"/>
      <c r="O184" s="2201"/>
      <c r="P184" s="2201"/>
      <c r="Q184" s="2201"/>
      <c r="R184" s="2201"/>
      <c r="S184" s="2201"/>
      <c r="T184" s="2201"/>
      <c r="U184" s="2201"/>
      <c r="V184" s="2201"/>
      <c r="W184" s="2201"/>
      <c r="X184" s="2201"/>
      <c r="Y184" s="2201"/>
      <c r="Z184" s="2201"/>
      <c r="AA184" s="2201"/>
      <c r="AB184" s="2201"/>
      <c r="AC184" s="2201"/>
      <c r="AD184" s="2201"/>
      <c r="AE184" s="2201"/>
      <c r="AF184" s="2201"/>
      <c r="AG184" s="2201"/>
      <c r="AI184" s="18"/>
      <c r="AJ184" s="18"/>
      <c r="AK184" s="18"/>
      <c r="AL184" s="18"/>
      <c r="AM184" s="18"/>
      <c r="AN184" s="18"/>
      <c r="AO184" s="18"/>
      <c r="AP184" s="18"/>
      <c r="AQ184" s="18"/>
    </row>
    <row r="185" spans="1:43" s="592" customFormat="1" ht="13.8">
      <c r="A185" s="606"/>
      <c r="D185" s="2201"/>
      <c r="E185" s="2201"/>
      <c r="F185" s="2201"/>
      <c r="G185" s="2201"/>
      <c r="H185" s="2201"/>
      <c r="I185" s="2201"/>
      <c r="J185" s="2201"/>
      <c r="K185" s="2201"/>
      <c r="L185" s="2201"/>
      <c r="M185" s="2201"/>
      <c r="N185" s="2201"/>
      <c r="O185" s="2201"/>
      <c r="P185" s="2201"/>
      <c r="Q185" s="2201"/>
      <c r="R185" s="2201"/>
      <c r="S185" s="2201"/>
      <c r="T185" s="2201"/>
      <c r="U185" s="2201"/>
      <c r="V185" s="2201"/>
      <c r="W185" s="2201"/>
      <c r="X185" s="2201"/>
      <c r="Y185" s="2201"/>
      <c r="Z185" s="2201"/>
      <c r="AA185" s="2201"/>
      <c r="AB185" s="2201"/>
      <c r="AC185" s="2201"/>
      <c r="AD185" s="2201"/>
      <c r="AE185" s="2201"/>
      <c r="AF185" s="2201"/>
      <c r="AG185" s="2201"/>
      <c r="AI185" s="18"/>
      <c r="AJ185" s="18"/>
      <c r="AK185" s="18"/>
      <c r="AL185" s="18"/>
      <c r="AM185" s="18"/>
      <c r="AN185" s="18"/>
      <c r="AO185" s="18"/>
      <c r="AP185" s="18"/>
      <c r="AQ185" s="18"/>
    </row>
    <row r="186" spans="1:43" s="592" customFormat="1" ht="13.8">
      <c r="A186" s="606"/>
      <c r="D186" s="2201"/>
      <c r="E186" s="2201"/>
      <c r="F186" s="2201"/>
      <c r="G186" s="2201"/>
      <c r="H186" s="2201"/>
      <c r="I186" s="2201"/>
      <c r="J186" s="2201"/>
      <c r="K186" s="2201"/>
      <c r="L186" s="2201"/>
      <c r="M186" s="2201"/>
      <c r="N186" s="2201"/>
      <c r="O186" s="2201"/>
      <c r="P186" s="2201"/>
      <c r="Q186" s="2201"/>
      <c r="R186" s="2201"/>
      <c r="S186" s="2201"/>
      <c r="T186" s="2201"/>
      <c r="U186" s="2201"/>
      <c r="V186" s="2201"/>
      <c r="W186" s="2201"/>
      <c r="X186" s="2201"/>
      <c r="Y186" s="2201"/>
      <c r="Z186" s="2201"/>
      <c r="AA186" s="2201"/>
      <c r="AB186" s="2201"/>
      <c r="AC186" s="2201"/>
      <c r="AD186" s="2201"/>
      <c r="AE186" s="2201"/>
      <c r="AF186" s="2201"/>
      <c r="AG186" s="2201"/>
      <c r="AI186" s="18"/>
      <c r="AJ186" s="18"/>
      <c r="AK186" s="18"/>
      <c r="AL186" s="18"/>
      <c r="AM186" s="18"/>
      <c r="AN186" s="18"/>
      <c r="AO186" s="18"/>
      <c r="AP186" s="18"/>
      <c r="AQ186" s="18"/>
    </row>
    <row r="187" spans="1:43" s="592" customFormat="1" ht="13.8">
      <c r="A187" s="606"/>
      <c r="D187" s="2201"/>
      <c r="E187" s="2201"/>
      <c r="F187" s="2201"/>
      <c r="G187" s="2201"/>
      <c r="H187" s="2201"/>
      <c r="I187" s="2201"/>
      <c r="J187" s="2201"/>
      <c r="K187" s="2201"/>
      <c r="L187" s="2201"/>
      <c r="M187" s="2201"/>
      <c r="N187" s="2201"/>
      <c r="O187" s="2201"/>
      <c r="P187" s="2201"/>
      <c r="Q187" s="2201"/>
      <c r="R187" s="2201"/>
      <c r="S187" s="2201"/>
      <c r="T187" s="2201"/>
      <c r="U187" s="2201"/>
      <c r="V187" s="2201"/>
      <c r="W187" s="2201"/>
      <c r="X187" s="2201"/>
      <c r="Y187" s="2201"/>
      <c r="Z187" s="2201"/>
      <c r="AA187" s="2201"/>
      <c r="AB187" s="2201"/>
      <c r="AC187" s="2201"/>
      <c r="AD187" s="2201"/>
      <c r="AE187" s="2201"/>
      <c r="AF187" s="2201"/>
      <c r="AG187" s="2201"/>
      <c r="AI187" s="18"/>
      <c r="AJ187" s="18"/>
      <c r="AK187" s="18"/>
      <c r="AL187" s="18"/>
      <c r="AM187" s="18"/>
      <c r="AN187" s="18"/>
      <c r="AO187" s="18"/>
      <c r="AP187" s="18"/>
      <c r="AQ187" s="18"/>
    </row>
    <row r="188" spans="1:43" s="592" customFormat="1" ht="13.8" hidden="1">
      <c r="A188" s="606"/>
      <c r="D188" s="2201"/>
      <c r="E188" s="2201"/>
      <c r="F188" s="2201"/>
      <c r="G188" s="2201"/>
      <c r="H188" s="2201"/>
      <c r="I188" s="2201"/>
      <c r="J188" s="2201"/>
      <c r="K188" s="2201"/>
      <c r="L188" s="2201"/>
      <c r="M188" s="2201"/>
      <c r="N188" s="2201"/>
      <c r="O188" s="2201"/>
      <c r="P188" s="2201"/>
      <c r="Q188" s="2201"/>
      <c r="R188" s="2201"/>
      <c r="S188" s="2201"/>
      <c r="T188" s="2201"/>
      <c r="U188" s="2201"/>
      <c r="V188" s="2201"/>
      <c r="W188" s="2201"/>
      <c r="X188" s="2201"/>
      <c r="Y188" s="2201"/>
      <c r="Z188" s="2201"/>
      <c r="AA188" s="2201"/>
      <c r="AB188" s="2201"/>
      <c r="AC188" s="2201"/>
      <c r="AD188" s="2201"/>
      <c r="AE188" s="2201"/>
      <c r="AF188" s="2201"/>
      <c r="AG188" s="2201"/>
      <c r="AI188" s="18"/>
      <c r="AJ188" s="18"/>
      <c r="AK188" s="18"/>
      <c r="AL188" s="18"/>
      <c r="AM188" s="18"/>
      <c r="AN188" s="18"/>
      <c r="AO188" s="18"/>
      <c r="AP188" s="18"/>
      <c r="AQ188" s="18"/>
    </row>
    <row r="189" spans="1:43" s="592" customFormat="1" ht="13.8" hidden="1">
      <c r="A189" s="606"/>
      <c r="AI189" s="18"/>
      <c r="AJ189" s="18"/>
      <c r="AK189" s="18"/>
      <c r="AL189" s="18"/>
      <c r="AM189" s="18"/>
      <c r="AN189" s="18"/>
      <c r="AO189" s="18"/>
      <c r="AP189" s="18"/>
      <c r="AQ189" s="18"/>
    </row>
    <row r="190" spans="1:43" s="592" customFormat="1" ht="13.8" hidden="1">
      <c r="A190" s="606"/>
      <c r="D190" s="1950" t="s">
        <v>1364</v>
      </c>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1950"/>
      <c r="AD190" s="1950"/>
      <c r="AE190" s="1950"/>
      <c r="AF190" s="1950"/>
      <c r="AG190" s="1950"/>
      <c r="AI190" s="18"/>
      <c r="AJ190" s="18"/>
      <c r="AK190" s="18"/>
      <c r="AL190" s="18"/>
      <c r="AM190" s="18"/>
      <c r="AN190" s="18"/>
      <c r="AO190" s="18"/>
      <c r="AP190" s="18"/>
      <c r="AQ190" s="18"/>
    </row>
    <row r="191" spans="1:43" s="592" customFormat="1" ht="13.8" hidden="1">
      <c r="A191" s="606"/>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1950"/>
      <c r="AD191" s="1950"/>
      <c r="AE191" s="1950"/>
      <c r="AF191" s="1950"/>
      <c r="AG191" s="1950"/>
      <c r="AI191" s="18"/>
      <c r="AJ191" s="18"/>
      <c r="AK191" s="18"/>
      <c r="AL191" s="18"/>
      <c r="AM191" s="18"/>
      <c r="AN191" s="18"/>
      <c r="AO191" s="18"/>
      <c r="AP191" s="18"/>
      <c r="AQ191" s="18"/>
    </row>
    <row r="192" spans="1:43" s="592" customFormat="1" ht="13.8" hidden="1">
      <c r="A192" s="606"/>
      <c r="D192" s="1508"/>
      <c r="E192" s="1508"/>
      <c r="F192" s="1508"/>
      <c r="G192" s="1508"/>
      <c r="H192" s="1508"/>
      <c r="I192" s="1508"/>
      <c r="J192" s="1508"/>
      <c r="K192" s="1508"/>
      <c r="L192" s="1508"/>
      <c r="M192" s="1508"/>
      <c r="N192" s="1508"/>
      <c r="O192" s="1508"/>
      <c r="P192" s="1508"/>
      <c r="Q192" s="1508"/>
      <c r="R192" s="1508"/>
      <c r="S192" s="1508"/>
      <c r="T192" s="1508"/>
      <c r="U192" s="1508"/>
      <c r="V192" s="1508"/>
      <c r="W192" s="1508"/>
      <c r="X192" s="1508"/>
      <c r="Y192" s="1508"/>
      <c r="Z192" s="1508"/>
      <c r="AA192" s="1508"/>
      <c r="AB192" s="1508"/>
      <c r="AC192" s="1508"/>
      <c r="AD192" s="1508"/>
      <c r="AE192" s="1508"/>
      <c r="AF192" s="1508"/>
      <c r="AG192" s="1508"/>
      <c r="AI192" s="18"/>
      <c r="AJ192" s="18"/>
      <c r="AK192" s="18"/>
      <c r="AL192" s="18"/>
      <c r="AM192" s="18"/>
      <c r="AN192" s="18"/>
      <c r="AO192" s="18"/>
      <c r="AP192" s="18"/>
      <c r="AQ192" s="18"/>
    </row>
    <row r="193" spans="1:43" s="592" customFormat="1" ht="13.8" hidden="1">
      <c r="A193" s="606"/>
      <c r="D193" s="2207" t="s">
        <v>1365</v>
      </c>
      <c r="E193" s="2207"/>
      <c r="F193" s="2207"/>
      <c r="G193" s="2207"/>
      <c r="H193" s="2207"/>
      <c r="I193" s="2207"/>
      <c r="J193" s="2207"/>
      <c r="K193" s="2207"/>
      <c r="L193" s="2207"/>
      <c r="M193" s="2207"/>
      <c r="N193" s="2207"/>
      <c r="O193" s="2207"/>
      <c r="P193" s="2207"/>
      <c r="Q193" s="2207"/>
      <c r="R193" s="2207"/>
      <c r="S193" s="2207"/>
      <c r="T193" s="2207"/>
      <c r="U193" s="2207"/>
      <c r="V193" s="2207"/>
      <c r="W193" s="2207"/>
      <c r="X193" s="2207"/>
      <c r="Y193" s="2207"/>
      <c r="Z193" s="2207"/>
      <c r="AA193" s="2207"/>
      <c r="AB193" s="2207"/>
      <c r="AC193" s="2207"/>
      <c r="AD193" s="2207"/>
      <c r="AE193" s="2207"/>
      <c r="AF193" s="2207"/>
      <c r="AG193" s="2207"/>
      <c r="AI193" s="18"/>
      <c r="AJ193" s="18"/>
      <c r="AK193" s="18"/>
      <c r="AL193" s="18"/>
      <c r="AM193" s="18"/>
      <c r="AN193" s="18"/>
      <c r="AO193" s="18"/>
      <c r="AP193" s="18"/>
      <c r="AQ193" s="18"/>
    </row>
    <row r="194" spans="1:43" s="592" customFormat="1" ht="13.8">
      <c r="A194" s="606"/>
      <c r="AI194" s="18"/>
      <c r="AJ194" s="18"/>
      <c r="AK194" s="18"/>
      <c r="AL194" s="18"/>
      <c r="AM194" s="18"/>
      <c r="AN194" s="18"/>
      <c r="AO194" s="18"/>
      <c r="AP194" s="18"/>
      <c r="AQ194" s="18"/>
    </row>
    <row r="195" spans="1:43" s="592" customFormat="1" ht="28.5" customHeight="1">
      <c r="A195" s="606"/>
      <c r="D195" s="2208" t="s">
        <v>3332</v>
      </c>
      <c r="E195" s="2209"/>
      <c r="F195" s="2209"/>
      <c r="G195" s="2209"/>
      <c r="H195" s="2209"/>
      <c r="I195" s="2209"/>
      <c r="J195" s="2209"/>
      <c r="K195" s="2209"/>
      <c r="L195" s="2209"/>
      <c r="M195" s="2209"/>
      <c r="N195" s="2209"/>
      <c r="O195" s="2209"/>
      <c r="P195" s="2209"/>
      <c r="Q195" s="2209"/>
      <c r="R195" s="2209"/>
      <c r="S195" s="2209"/>
      <c r="T195" s="2209"/>
      <c r="U195" s="2209"/>
      <c r="V195" s="2209"/>
      <c r="W195" s="2209"/>
      <c r="X195" s="2209"/>
      <c r="Y195" s="2209"/>
      <c r="Z195" s="2209"/>
      <c r="AA195" s="2209"/>
      <c r="AB195" s="2209"/>
      <c r="AC195" s="2209"/>
      <c r="AD195" s="2209"/>
      <c r="AE195" s="2209"/>
      <c r="AF195" s="2209"/>
      <c r="AG195" s="2209"/>
      <c r="AI195" s="18"/>
      <c r="AJ195" s="18"/>
      <c r="AK195" s="18"/>
      <c r="AL195" s="18"/>
      <c r="AM195" s="18"/>
      <c r="AN195" s="18"/>
      <c r="AO195" s="18"/>
      <c r="AP195" s="18"/>
      <c r="AQ195" s="18"/>
    </row>
    <row r="196" spans="1:43" s="592" customFormat="1" ht="13.8">
      <c r="A196" s="606"/>
      <c r="AI196" s="18"/>
      <c r="AJ196" s="18"/>
      <c r="AK196" s="18"/>
      <c r="AL196" s="18"/>
      <c r="AM196" s="18"/>
      <c r="AN196" s="18"/>
      <c r="AO196" s="18"/>
      <c r="AP196" s="18"/>
      <c r="AQ196" s="18"/>
    </row>
    <row r="197" spans="1:43" s="592" customFormat="1" ht="13.8">
      <c r="A197" s="606"/>
      <c r="D197" s="590" t="s">
        <v>3282</v>
      </c>
      <c r="AI197" s="18"/>
      <c r="AJ197" s="18"/>
      <c r="AK197" s="18"/>
      <c r="AL197" s="18"/>
      <c r="AM197" s="18"/>
      <c r="AN197" s="18"/>
      <c r="AO197" s="18"/>
      <c r="AP197" s="18"/>
      <c r="AQ197" s="18"/>
    </row>
    <row r="198" spans="1:43" s="592" customFormat="1" ht="13.8">
      <c r="A198" s="606"/>
      <c r="AI198" s="18"/>
      <c r="AJ198" s="18"/>
      <c r="AK198" s="18"/>
      <c r="AL198" s="18"/>
      <c r="AM198" s="18"/>
      <c r="AN198" s="18"/>
      <c r="AO198" s="18"/>
      <c r="AP198" s="18"/>
      <c r="AQ198" s="18"/>
    </row>
    <row r="199" spans="1:43" s="592" customFormat="1" ht="13.8">
      <c r="A199" s="606"/>
      <c r="D199" s="2206" t="s">
        <v>2467</v>
      </c>
      <c r="E199" s="2201"/>
      <c r="F199" s="2201"/>
      <c r="G199" s="2201"/>
      <c r="H199" s="2201"/>
      <c r="I199" s="2201"/>
      <c r="J199" s="2201"/>
      <c r="K199" s="2201"/>
      <c r="L199" s="2201"/>
      <c r="M199" s="2201"/>
      <c r="N199" s="2201"/>
      <c r="O199" s="2201"/>
      <c r="P199" s="2201"/>
      <c r="Q199" s="2201"/>
      <c r="R199" s="2201"/>
      <c r="S199" s="2201"/>
      <c r="T199" s="2201"/>
      <c r="U199" s="2201"/>
      <c r="V199" s="2201"/>
      <c r="W199" s="2201"/>
      <c r="X199" s="2201"/>
      <c r="Y199" s="2201"/>
      <c r="Z199" s="2201"/>
      <c r="AA199" s="2201"/>
      <c r="AB199" s="2201"/>
      <c r="AC199" s="2201"/>
      <c r="AD199" s="2201"/>
      <c r="AE199" s="2201"/>
      <c r="AF199" s="2201"/>
      <c r="AG199" s="2201"/>
      <c r="AI199" s="18"/>
      <c r="AJ199" s="18"/>
      <c r="AK199" s="18"/>
      <c r="AL199" s="18"/>
      <c r="AM199" s="18"/>
      <c r="AN199" s="18"/>
      <c r="AO199" s="18"/>
      <c r="AP199" s="18"/>
      <c r="AQ199" s="18"/>
    </row>
    <row r="200" spans="1:43" s="592" customFormat="1" ht="13.8">
      <c r="A200" s="606"/>
      <c r="D200" s="2201"/>
      <c r="E200" s="2201"/>
      <c r="F200" s="2201"/>
      <c r="G200" s="2201"/>
      <c r="H200" s="2201"/>
      <c r="I200" s="2201"/>
      <c r="J200" s="2201"/>
      <c r="K200" s="2201"/>
      <c r="L200" s="2201"/>
      <c r="M200" s="2201"/>
      <c r="N200" s="2201"/>
      <c r="O200" s="2201"/>
      <c r="P200" s="2201"/>
      <c r="Q200" s="2201"/>
      <c r="R200" s="2201"/>
      <c r="S200" s="2201"/>
      <c r="T200" s="2201"/>
      <c r="U200" s="2201"/>
      <c r="V200" s="2201"/>
      <c r="W200" s="2201"/>
      <c r="X200" s="2201"/>
      <c r="Y200" s="2201"/>
      <c r="Z200" s="2201"/>
      <c r="AA200" s="2201"/>
      <c r="AB200" s="2201"/>
      <c r="AC200" s="2201"/>
      <c r="AD200" s="2201"/>
      <c r="AE200" s="2201"/>
      <c r="AF200" s="2201"/>
      <c r="AG200" s="2201"/>
      <c r="AI200" s="18"/>
      <c r="AJ200" s="18"/>
      <c r="AK200" s="18"/>
      <c r="AL200" s="18"/>
      <c r="AM200" s="18"/>
      <c r="AN200" s="18"/>
      <c r="AO200" s="18"/>
      <c r="AP200" s="18"/>
      <c r="AQ200" s="18"/>
    </row>
    <row r="201" spans="1:43" s="592" customFormat="1" ht="13.8">
      <c r="A201" s="606"/>
      <c r="D201" s="2201"/>
      <c r="E201" s="2201"/>
      <c r="F201" s="2201"/>
      <c r="G201" s="2201"/>
      <c r="H201" s="2201"/>
      <c r="I201" s="2201"/>
      <c r="J201" s="2201"/>
      <c r="K201" s="2201"/>
      <c r="L201" s="2201"/>
      <c r="M201" s="2201"/>
      <c r="N201" s="2201"/>
      <c r="O201" s="2201"/>
      <c r="P201" s="2201"/>
      <c r="Q201" s="2201"/>
      <c r="R201" s="2201"/>
      <c r="S201" s="2201"/>
      <c r="T201" s="2201"/>
      <c r="U201" s="2201"/>
      <c r="V201" s="2201"/>
      <c r="W201" s="2201"/>
      <c r="X201" s="2201"/>
      <c r="Y201" s="2201"/>
      <c r="Z201" s="2201"/>
      <c r="AA201" s="2201"/>
      <c r="AB201" s="2201"/>
      <c r="AC201" s="2201"/>
      <c r="AD201" s="2201"/>
      <c r="AE201" s="2201"/>
      <c r="AF201" s="2201"/>
      <c r="AG201" s="2201"/>
      <c r="AI201" s="18"/>
      <c r="AJ201" s="18"/>
      <c r="AK201" s="18"/>
      <c r="AL201" s="18"/>
      <c r="AM201" s="18"/>
      <c r="AN201" s="18"/>
      <c r="AO201" s="18"/>
      <c r="AP201" s="18"/>
      <c r="AQ201" s="18"/>
    </row>
    <row r="202" spans="1:43" s="592" customFormat="1" ht="13.8" hidden="1">
      <c r="A202" s="606"/>
      <c r="AI202" s="18"/>
      <c r="AJ202" s="18"/>
      <c r="AK202" s="18"/>
      <c r="AL202" s="18"/>
      <c r="AM202" s="18"/>
      <c r="AN202" s="18"/>
      <c r="AO202" s="18"/>
      <c r="AP202" s="18"/>
      <c r="AQ202" s="18"/>
    </row>
    <row r="203" spans="1:43" s="592" customFormat="1" ht="13.8" hidden="1">
      <c r="A203" s="606"/>
      <c r="D203" s="2206" t="s">
        <v>3238</v>
      </c>
      <c r="E203" s="2201"/>
      <c r="F203" s="2201"/>
      <c r="G203" s="2201"/>
      <c r="H203" s="2201"/>
      <c r="I203" s="2201"/>
      <c r="J203" s="2201"/>
      <c r="K203" s="2201"/>
      <c r="L203" s="2201"/>
      <c r="M203" s="2201"/>
      <c r="N203" s="2201"/>
      <c r="O203" s="2201"/>
      <c r="P203" s="2201"/>
      <c r="Q203" s="2201"/>
      <c r="R203" s="2201"/>
      <c r="S203" s="2201"/>
      <c r="T203" s="2201"/>
      <c r="U203" s="2201"/>
      <c r="V203" s="2201"/>
      <c r="W203" s="2201"/>
      <c r="X203" s="2201"/>
      <c r="Y203" s="2201"/>
      <c r="Z203" s="2201"/>
      <c r="AA203" s="2201"/>
      <c r="AB203" s="2201"/>
      <c r="AC203" s="2201"/>
      <c r="AD203" s="2201"/>
      <c r="AE203" s="2201"/>
      <c r="AF203" s="2201"/>
      <c r="AG203" s="2201"/>
      <c r="AI203" s="18"/>
      <c r="AJ203" s="18"/>
      <c r="AK203" s="18"/>
      <c r="AL203" s="18"/>
      <c r="AM203" s="18"/>
      <c r="AN203" s="18"/>
      <c r="AO203" s="18"/>
      <c r="AP203" s="18"/>
      <c r="AQ203" s="18"/>
    </row>
    <row r="204" spans="1:43" s="592" customFormat="1" ht="13.8" hidden="1">
      <c r="A204" s="606"/>
      <c r="D204" s="2201"/>
      <c r="E204" s="2201"/>
      <c r="F204" s="2201"/>
      <c r="G204" s="2201"/>
      <c r="H204" s="2201"/>
      <c r="I204" s="2201"/>
      <c r="J204" s="2201"/>
      <c r="K204" s="2201"/>
      <c r="L204" s="2201"/>
      <c r="M204" s="2201"/>
      <c r="N204" s="2201"/>
      <c r="O204" s="2201"/>
      <c r="P204" s="2201"/>
      <c r="Q204" s="2201"/>
      <c r="R204" s="2201"/>
      <c r="S204" s="2201"/>
      <c r="T204" s="2201"/>
      <c r="U204" s="2201"/>
      <c r="V204" s="2201"/>
      <c r="W204" s="2201"/>
      <c r="X204" s="2201"/>
      <c r="Y204" s="2201"/>
      <c r="Z204" s="2201"/>
      <c r="AA204" s="2201"/>
      <c r="AB204" s="2201"/>
      <c r="AC204" s="2201"/>
      <c r="AD204" s="2201"/>
      <c r="AE204" s="2201"/>
      <c r="AF204" s="2201"/>
      <c r="AG204" s="2201"/>
      <c r="AI204" s="18"/>
      <c r="AJ204" s="18"/>
      <c r="AK204" s="18"/>
      <c r="AL204" s="18"/>
      <c r="AM204" s="18"/>
      <c r="AN204" s="18"/>
      <c r="AO204" s="18"/>
      <c r="AP204" s="18"/>
      <c r="AQ204" s="18"/>
    </row>
    <row r="205" spans="1:43" s="592" customFormat="1" ht="13.8">
      <c r="A205" s="606"/>
      <c r="AI205" s="18"/>
      <c r="AJ205" s="18"/>
      <c r="AK205" s="18"/>
      <c r="AL205" s="18"/>
      <c r="AM205" s="18"/>
      <c r="AN205" s="18"/>
      <c r="AO205" s="18"/>
      <c r="AP205" s="18"/>
      <c r="AQ205" s="18"/>
    </row>
    <row r="206" spans="1:43" s="592" customFormat="1" ht="13.8">
      <c r="A206" s="606"/>
      <c r="D206" s="590" t="s">
        <v>3283</v>
      </c>
      <c r="AI206" s="18"/>
      <c r="AJ206" s="18"/>
      <c r="AK206" s="18"/>
      <c r="AL206" s="18"/>
      <c r="AM206" s="18"/>
      <c r="AN206" s="18"/>
      <c r="AO206" s="18"/>
      <c r="AP206" s="18"/>
      <c r="AQ206" s="18"/>
    </row>
    <row r="207" spans="1:43" s="592" customFormat="1" ht="13.8">
      <c r="A207" s="606"/>
      <c r="AI207" s="18"/>
      <c r="AJ207" s="18"/>
      <c r="AK207" s="18"/>
      <c r="AL207" s="18"/>
      <c r="AM207" s="18"/>
      <c r="AN207" s="18"/>
      <c r="AO207" s="18"/>
      <c r="AP207" s="18"/>
      <c r="AQ207" s="18"/>
    </row>
    <row r="208" spans="1:43" s="592" customFormat="1" ht="13.8">
      <c r="A208" s="606"/>
      <c r="D208" s="2201" t="s">
        <v>1368</v>
      </c>
      <c r="E208" s="2201"/>
      <c r="F208" s="2201"/>
      <c r="G208" s="2201"/>
      <c r="H208" s="2201"/>
      <c r="I208" s="2201"/>
      <c r="J208" s="2201"/>
      <c r="K208" s="2201"/>
      <c r="L208" s="2201"/>
      <c r="M208" s="2201"/>
      <c r="N208" s="2201"/>
      <c r="O208" s="2201"/>
      <c r="P208" s="2201"/>
      <c r="Q208" s="2201"/>
      <c r="R208" s="2201"/>
      <c r="S208" s="2201"/>
      <c r="T208" s="2201"/>
      <c r="U208" s="2201"/>
      <c r="V208" s="2201"/>
      <c r="W208" s="2201"/>
      <c r="X208" s="2201"/>
      <c r="Y208" s="2201"/>
      <c r="Z208" s="2201"/>
      <c r="AA208" s="2201"/>
      <c r="AB208" s="2201"/>
      <c r="AC208" s="2201"/>
      <c r="AD208" s="2201"/>
      <c r="AE208" s="2201"/>
      <c r="AF208" s="2201"/>
      <c r="AG208" s="2201"/>
      <c r="AI208" s="18"/>
      <c r="AJ208" s="18"/>
      <c r="AK208" s="18"/>
      <c r="AL208" s="18"/>
      <c r="AM208" s="18"/>
      <c r="AN208" s="18"/>
      <c r="AO208" s="18"/>
      <c r="AP208" s="18"/>
      <c r="AQ208" s="18"/>
    </row>
    <row r="209" spans="1:43" s="592" customFormat="1" ht="13.8">
      <c r="A209" s="606"/>
      <c r="D209" s="2201"/>
      <c r="E209" s="2201"/>
      <c r="F209" s="2201"/>
      <c r="G209" s="2201"/>
      <c r="H209" s="2201"/>
      <c r="I209" s="2201"/>
      <c r="J209" s="2201"/>
      <c r="K209" s="2201"/>
      <c r="L209" s="2201"/>
      <c r="M209" s="2201"/>
      <c r="N209" s="2201"/>
      <c r="O209" s="2201"/>
      <c r="P209" s="2201"/>
      <c r="Q209" s="2201"/>
      <c r="R209" s="2201"/>
      <c r="S209" s="2201"/>
      <c r="T209" s="2201"/>
      <c r="U209" s="2201"/>
      <c r="V209" s="2201"/>
      <c r="W209" s="2201"/>
      <c r="X209" s="2201"/>
      <c r="Y209" s="2201"/>
      <c r="Z209" s="2201"/>
      <c r="AA209" s="2201"/>
      <c r="AB209" s="2201"/>
      <c r="AC209" s="2201"/>
      <c r="AD209" s="2201"/>
      <c r="AE209" s="2201"/>
      <c r="AF209" s="2201"/>
      <c r="AG209" s="2201"/>
      <c r="AI209" s="18"/>
      <c r="AJ209" s="18"/>
      <c r="AK209" s="18"/>
      <c r="AL209" s="18"/>
      <c r="AM209" s="18"/>
      <c r="AN209" s="18"/>
      <c r="AO209" s="18"/>
      <c r="AP209" s="18"/>
      <c r="AQ209" s="18"/>
    </row>
    <row r="210" spans="1:43" s="592" customFormat="1" ht="13.8">
      <c r="A210" s="606"/>
      <c r="AI210" s="18"/>
      <c r="AJ210" s="18"/>
      <c r="AK210" s="18"/>
      <c r="AL210" s="18"/>
      <c r="AM210" s="18"/>
      <c r="AN210" s="18"/>
      <c r="AO210" s="18"/>
      <c r="AP210" s="18"/>
      <c r="AQ210" s="18"/>
    </row>
    <row r="211" spans="1:43" s="592" customFormat="1" ht="13.8">
      <c r="A211" s="606"/>
      <c r="D211" s="590" t="s">
        <v>3284</v>
      </c>
      <c r="AI211" s="18"/>
      <c r="AJ211" s="18"/>
      <c r="AK211" s="18"/>
      <c r="AL211" s="18"/>
      <c r="AM211" s="18"/>
      <c r="AN211" s="18"/>
      <c r="AO211" s="18"/>
      <c r="AP211" s="18"/>
      <c r="AQ211" s="18"/>
    </row>
    <row r="212" spans="1:43" s="592" customFormat="1" ht="13.8">
      <c r="A212" s="606"/>
      <c r="AI212" s="18"/>
      <c r="AJ212" s="18"/>
      <c r="AK212" s="18"/>
      <c r="AL212" s="18"/>
      <c r="AM212" s="18"/>
      <c r="AN212" s="18"/>
      <c r="AO212" s="18"/>
      <c r="AP212" s="18"/>
      <c r="AQ212" s="18"/>
    </row>
    <row r="213" spans="1:43" s="592" customFormat="1" ht="13.8">
      <c r="A213" s="606"/>
      <c r="D213" s="2201" t="s">
        <v>1369</v>
      </c>
      <c r="E213" s="2201"/>
      <c r="F213" s="2201"/>
      <c r="G213" s="2201"/>
      <c r="H213" s="2201"/>
      <c r="I213" s="2201"/>
      <c r="J213" s="2201"/>
      <c r="K213" s="2201"/>
      <c r="L213" s="2201"/>
      <c r="M213" s="2201"/>
      <c r="N213" s="2201"/>
      <c r="O213" s="2201"/>
      <c r="P213" s="2201"/>
      <c r="Q213" s="2201"/>
      <c r="R213" s="2201"/>
      <c r="S213" s="2201"/>
      <c r="T213" s="2201"/>
      <c r="U213" s="2201"/>
      <c r="V213" s="2201"/>
      <c r="W213" s="2201"/>
      <c r="X213" s="2201"/>
      <c r="Y213" s="2201"/>
      <c r="Z213" s="2201"/>
      <c r="AA213" s="2201"/>
      <c r="AB213" s="2201"/>
      <c r="AC213" s="2201"/>
      <c r="AD213" s="2201"/>
      <c r="AE213" s="2201"/>
      <c r="AF213" s="2201"/>
      <c r="AG213" s="2201"/>
      <c r="AI213" s="18"/>
      <c r="AJ213" s="18"/>
      <c r="AK213" s="18"/>
      <c r="AL213" s="18"/>
      <c r="AM213" s="18"/>
      <c r="AN213" s="18"/>
      <c r="AO213" s="18"/>
      <c r="AP213" s="18"/>
      <c r="AQ213" s="18"/>
    </row>
    <row r="214" spans="1:43" s="592" customFormat="1" ht="13.8">
      <c r="A214" s="606"/>
      <c r="D214" s="2201"/>
      <c r="E214" s="2201"/>
      <c r="F214" s="2201"/>
      <c r="G214" s="2201"/>
      <c r="H214" s="2201"/>
      <c r="I214" s="2201"/>
      <c r="J214" s="2201"/>
      <c r="K214" s="2201"/>
      <c r="L214" s="2201"/>
      <c r="M214" s="2201"/>
      <c r="N214" s="2201"/>
      <c r="O214" s="2201"/>
      <c r="P214" s="2201"/>
      <c r="Q214" s="2201"/>
      <c r="R214" s="2201"/>
      <c r="S214" s="2201"/>
      <c r="T214" s="2201"/>
      <c r="U214" s="2201"/>
      <c r="V214" s="2201"/>
      <c r="W214" s="2201"/>
      <c r="X214" s="2201"/>
      <c r="Y214" s="2201"/>
      <c r="Z214" s="2201"/>
      <c r="AA214" s="2201"/>
      <c r="AB214" s="2201"/>
      <c r="AC214" s="2201"/>
      <c r="AD214" s="2201"/>
      <c r="AE214" s="2201"/>
      <c r="AF214" s="2201"/>
      <c r="AG214" s="2201"/>
      <c r="AI214" s="18"/>
      <c r="AJ214" s="18"/>
      <c r="AK214" s="18"/>
      <c r="AL214" s="18"/>
      <c r="AM214" s="18"/>
      <c r="AN214" s="18"/>
      <c r="AO214" s="18"/>
      <c r="AP214" s="18"/>
      <c r="AQ214" s="18"/>
    </row>
    <row r="215" spans="1:43" s="592" customFormat="1" ht="13.8">
      <c r="A215" s="606"/>
      <c r="AI215" s="18"/>
      <c r="AJ215" s="18"/>
      <c r="AK215" s="18"/>
      <c r="AL215" s="18"/>
      <c r="AM215" s="18"/>
      <c r="AN215" s="18"/>
      <c r="AO215" s="18"/>
      <c r="AP215" s="18"/>
      <c r="AQ215" s="18"/>
    </row>
    <row r="216" spans="1:43" s="592" customFormat="1" ht="13.8">
      <c r="A216" s="606"/>
      <c r="D216" s="2201" t="s">
        <v>1370</v>
      </c>
      <c r="E216" s="2201"/>
      <c r="F216" s="2201"/>
      <c r="G216" s="2201"/>
      <c r="H216" s="2201"/>
      <c r="I216" s="2201"/>
      <c r="J216" s="2201"/>
      <c r="K216" s="2201"/>
      <c r="L216" s="2201"/>
      <c r="M216" s="2201"/>
      <c r="N216" s="2201"/>
      <c r="O216" s="2201"/>
      <c r="P216" s="2201"/>
      <c r="Q216" s="2201"/>
      <c r="R216" s="2201"/>
      <c r="S216" s="2201"/>
      <c r="T216" s="2201"/>
      <c r="U216" s="2201"/>
      <c r="V216" s="2201"/>
      <c r="W216" s="2201"/>
      <c r="X216" s="2201"/>
      <c r="Y216" s="2201"/>
      <c r="Z216" s="2201"/>
      <c r="AA216" s="2201"/>
      <c r="AB216" s="2201"/>
      <c r="AC216" s="2201"/>
      <c r="AD216" s="2201"/>
      <c r="AE216" s="2201"/>
      <c r="AF216" s="2201"/>
      <c r="AG216" s="2201"/>
      <c r="AI216" s="18"/>
      <c r="AJ216" s="18"/>
      <c r="AK216" s="18"/>
      <c r="AL216" s="18"/>
      <c r="AM216" s="18"/>
      <c r="AN216" s="18"/>
      <c r="AO216" s="18"/>
      <c r="AP216" s="18"/>
      <c r="AQ216" s="18"/>
    </row>
    <row r="217" spans="1:43" s="592" customFormat="1" ht="13.8">
      <c r="A217" s="606"/>
      <c r="D217" s="2201"/>
      <c r="E217" s="2201"/>
      <c r="F217" s="2201"/>
      <c r="G217" s="2201"/>
      <c r="H217" s="2201"/>
      <c r="I217" s="2201"/>
      <c r="J217" s="2201"/>
      <c r="K217" s="2201"/>
      <c r="L217" s="2201"/>
      <c r="M217" s="2201"/>
      <c r="N217" s="2201"/>
      <c r="O217" s="2201"/>
      <c r="P217" s="2201"/>
      <c r="Q217" s="2201"/>
      <c r="R217" s="2201"/>
      <c r="S217" s="2201"/>
      <c r="T217" s="2201"/>
      <c r="U217" s="2201"/>
      <c r="V217" s="2201"/>
      <c r="W217" s="2201"/>
      <c r="X217" s="2201"/>
      <c r="Y217" s="2201"/>
      <c r="Z217" s="2201"/>
      <c r="AA217" s="2201"/>
      <c r="AB217" s="2201"/>
      <c r="AC217" s="2201"/>
      <c r="AD217" s="2201"/>
      <c r="AE217" s="2201"/>
      <c r="AF217" s="2201"/>
      <c r="AG217" s="2201"/>
      <c r="AI217" s="18"/>
      <c r="AJ217" s="18"/>
      <c r="AK217" s="18"/>
      <c r="AL217" s="18"/>
      <c r="AM217" s="18"/>
      <c r="AN217" s="18"/>
      <c r="AO217" s="18"/>
      <c r="AP217" s="18"/>
      <c r="AQ217" s="18"/>
    </row>
    <row r="218" spans="1:43" s="592" customFormat="1" ht="13.8">
      <c r="A218" s="606"/>
      <c r="AI218" s="18"/>
      <c r="AJ218" s="18"/>
      <c r="AK218" s="18"/>
      <c r="AL218" s="18"/>
      <c r="AM218" s="18"/>
      <c r="AN218" s="18"/>
      <c r="AO218" s="18"/>
      <c r="AP218" s="18"/>
      <c r="AQ218" s="18"/>
    </row>
    <row r="219" spans="1:43" s="592" customFormat="1" ht="13.8">
      <c r="A219" s="606"/>
      <c r="D219" s="590" t="s">
        <v>3285</v>
      </c>
      <c r="AI219" s="18"/>
      <c r="AJ219" s="18"/>
      <c r="AK219" s="18"/>
      <c r="AL219" s="18"/>
      <c r="AM219" s="18"/>
      <c r="AN219" s="18"/>
      <c r="AO219" s="18"/>
      <c r="AP219" s="18"/>
      <c r="AQ219" s="18"/>
    </row>
    <row r="220" spans="1:43" s="592" customFormat="1" ht="13.8">
      <c r="A220" s="606"/>
      <c r="AI220" s="18"/>
      <c r="AJ220" s="18"/>
      <c r="AK220" s="18"/>
      <c r="AL220" s="18"/>
      <c r="AM220" s="18"/>
      <c r="AN220" s="18"/>
      <c r="AO220" s="18"/>
      <c r="AP220" s="18"/>
      <c r="AQ220" s="18"/>
    </row>
    <row r="221" spans="1:43" s="592" customFormat="1" ht="13.8">
      <c r="A221" s="606"/>
      <c r="D221" s="2201" t="s">
        <v>1371</v>
      </c>
      <c r="E221" s="2201"/>
      <c r="F221" s="2201"/>
      <c r="G221" s="2201"/>
      <c r="H221" s="2201"/>
      <c r="I221" s="2201"/>
      <c r="J221" s="2201"/>
      <c r="K221" s="2201"/>
      <c r="L221" s="2201"/>
      <c r="M221" s="2201"/>
      <c r="N221" s="2201"/>
      <c r="O221" s="2201"/>
      <c r="P221" s="2201"/>
      <c r="Q221" s="2201"/>
      <c r="R221" s="2201"/>
      <c r="S221" s="2201"/>
      <c r="T221" s="2201"/>
      <c r="U221" s="2201"/>
      <c r="V221" s="2201"/>
      <c r="W221" s="2201"/>
      <c r="X221" s="2201"/>
      <c r="Y221" s="2201"/>
      <c r="Z221" s="2201"/>
      <c r="AA221" s="2201"/>
      <c r="AB221" s="2201"/>
      <c r="AC221" s="2201"/>
      <c r="AD221" s="2201"/>
      <c r="AE221" s="2201"/>
      <c r="AF221" s="2201"/>
      <c r="AG221" s="2201"/>
      <c r="AI221" s="18"/>
      <c r="AJ221" s="18"/>
      <c r="AK221" s="18"/>
      <c r="AL221" s="18"/>
      <c r="AM221" s="18"/>
      <c r="AN221" s="18"/>
      <c r="AO221" s="18"/>
      <c r="AP221" s="18"/>
      <c r="AQ221" s="18"/>
    </row>
    <row r="222" spans="1:43" s="592" customFormat="1" ht="13.8">
      <c r="A222" s="606"/>
      <c r="D222" s="2201"/>
      <c r="E222" s="2201"/>
      <c r="F222" s="2201"/>
      <c r="G222" s="2201"/>
      <c r="H222" s="2201"/>
      <c r="I222" s="2201"/>
      <c r="J222" s="2201"/>
      <c r="K222" s="2201"/>
      <c r="L222" s="2201"/>
      <c r="M222" s="2201"/>
      <c r="N222" s="2201"/>
      <c r="O222" s="2201"/>
      <c r="P222" s="2201"/>
      <c r="Q222" s="2201"/>
      <c r="R222" s="2201"/>
      <c r="S222" s="2201"/>
      <c r="T222" s="2201"/>
      <c r="U222" s="2201"/>
      <c r="V222" s="2201"/>
      <c r="W222" s="2201"/>
      <c r="X222" s="2201"/>
      <c r="Y222" s="2201"/>
      <c r="Z222" s="2201"/>
      <c r="AA222" s="2201"/>
      <c r="AB222" s="2201"/>
      <c r="AC222" s="2201"/>
      <c r="AD222" s="2201"/>
      <c r="AE222" s="2201"/>
      <c r="AF222" s="2201"/>
      <c r="AG222" s="2201"/>
      <c r="AI222" s="18"/>
      <c r="AJ222" s="18"/>
      <c r="AK222" s="18"/>
      <c r="AL222" s="18"/>
      <c r="AM222" s="18"/>
      <c r="AN222" s="18"/>
      <c r="AO222" s="18"/>
      <c r="AP222" s="18"/>
      <c r="AQ222" s="18"/>
    </row>
    <row r="223" spans="1:43" s="592" customFormat="1" ht="13.8">
      <c r="A223" s="606"/>
      <c r="AI223" s="18"/>
      <c r="AJ223" s="18"/>
      <c r="AK223" s="18"/>
      <c r="AL223" s="18"/>
      <c r="AM223" s="18"/>
      <c r="AN223" s="18"/>
      <c r="AO223" s="18"/>
      <c r="AP223" s="18"/>
      <c r="AQ223" s="18"/>
    </row>
    <row r="224" spans="1:43" s="592" customFormat="1" ht="13.8">
      <c r="A224" s="606"/>
      <c r="D224" s="2206" t="s">
        <v>3239</v>
      </c>
      <c r="E224" s="2201"/>
      <c r="F224" s="2201"/>
      <c r="G224" s="2201"/>
      <c r="H224" s="2201"/>
      <c r="I224" s="2201"/>
      <c r="J224" s="2201"/>
      <c r="K224" s="2201"/>
      <c r="L224" s="2201"/>
      <c r="M224" s="2201"/>
      <c r="N224" s="2201"/>
      <c r="O224" s="2201"/>
      <c r="P224" s="2201"/>
      <c r="Q224" s="2201"/>
      <c r="R224" s="2201"/>
      <c r="S224" s="2201"/>
      <c r="T224" s="2201"/>
      <c r="U224" s="2201"/>
      <c r="V224" s="2201"/>
      <c r="W224" s="2201"/>
      <c r="X224" s="2201"/>
      <c r="Y224" s="2201"/>
      <c r="Z224" s="2201"/>
      <c r="AA224" s="2201"/>
      <c r="AB224" s="2201"/>
      <c r="AC224" s="2201"/>
      <c r="AD224" s="2201"/>
      <c r="AE224" s="2201"/>
      <c r="AF224" s="2201"/>
      <c r="AG224" s="2201"/>
      <c r="AI224" s="18"/>
      <c r="AJ224" s="18"/>
      <c r="AK224" s="18"/>
      <c r="AL224" s="18"/>
      <c r="AM224" s="18"/>
      <c r="AN224" s="18"/>
      <c r="AO224" s="18"/>
      <c r="AP224" s="18"/>
      <c r="AQ224" s="18"/>
    </row>
    <row r="225" spans="1:43" s="592" customFormat="1" ht="13.8">
      <c r="A225" s="606"/>
      <c r="D225" s="2201"/>
      <c r="E225" s="2201"/>
      <c r="F225" s="2201"/>
      <c r="G225" s="2201"/>
      <c r="H225" s="2201"/>
      <c r="I225" s="2201"/>
      <c r="J225" s="2201"/>
      <c r="K225" s="2201"/>
      <c r="L225" s="2201"/>
      <c r="M225" s="2201"/>
      <c r="N225" s="2201"/>
      <c r="O225" s="2201"/>
      <c r="P225" s="2201"/>
      <c r="Q225" s="2201"/>
      <c r="R225" s="2201"/>
      <c r="S225" s="2201"/>
      <c r="T225" s="2201"/>
      <c r="U225" s="2201"/>
      <c r="V225" s="2201"/>
      <c r="W225" s="2201"/>
      <c r="X225" s="2201"/>
      <c r="Y225" s="2201"/>
      <c r="Z225" s="2201"/>
      <c r="AA225" s="2201"/>
      <c r="AB225" s="2201"/>
      <c r="AC225" s="2201"/>
      <c r="AD225" s="2201"/>
      <c r="AE225" s="2201"/>
      <c r="AF225" s="2201"/>
      <c r="AG225" s="2201"/>
      <c r="AI225" s="18"/>
      <c r="AJ225" s="18"/>
      <c r="AK225" s="18"/>
      <c r="AL225" s="18"/>
      <c r="AM225" s="18"/>
      <c r="AN225" s="18"/>
      <c r="AO225" s="18"/>
      <c r="AP225" s="18"/>
      <c r="AQ225" s="18"/>
    </row>
    <row r="226" spans="1:43" s="592" customFormat="1" ht="13.8">
      <c r="A226" s="606"/>
      <c r="D226" s="590" t="s">
        <v>3286</v>
      </c>
      <c r="AI226" s="18"/>
      <c r="AJ226" s="18"/>
      <c r="AK226" s="18"/>
      <c r="AL226" s="18"/>
      <c r="AM226" s="18"/>
      <c r="AN226" s="18"/>
      <c r="AO226" s="18"/>
      <c r="AP226" s="18"/>
      <c r="AQ226" s="18"/>
    </row>
    <row r="227" spans="1:43" s="592" customFormat="1" ht="13.8">
      <c r="A227" s="606"/>
      <c r="AI227" s="18"/>
      <c r="AJ227" s="18"/>
      <c r="AK227" s="18"/>
      <c r="AL227" s="18"/>
      <c r="AM227" s="18"/>
      <c r="AN227" s="18"/>
      <c r="AO227" s="18"/>
      <c r="AP227" s="18"/>
      <c r="AQ227" s="18"/>
    </row>
    <row r="228" spans="1:43" s="592" customFormat="1" ht="13.8">
      <c r="A228" s="606"/>
      <c r="D228" s="2201" t="s">
        <v>1372</v>
      </c>
      <c r="E228" s="2201"/>
      <c r="F228" s="2201"/>
      <c r="G228" s="2201"/>
      <c r="H228" s="2201"/>
      <c r="I228" s="2201"/>
      <c r="J228" s="2201"/>
      <c r="K228" s="2201"/>
      <c r="L228" s="2201"/>
      <c r="M228" s="2201"/>
      <c r="N228" s="2201"/>
      <c r="O228" s="2201"/>
      <c r="P228" s="2201"/>
      <c r="Q228" s="2201"/>
      <c r="R228" s="2201"/>
      <c r="S228" s="2201"/>
      <c r="T228" s="2201"/>
      <c r="U228" s="2201"/>
      <c r="V228" s="2201"/>
      <c r="W228" s="2201"/>
      <c r="X228" s="2201"/>
      <c r="Y228" s="2201"/>
      <c r="Z228" s="2201"/>
      <c r="AA228" s="2201"/>
      <c r="AB228" s="2201"/>
      <c r="AC228" s="2201"/>
      <c r="AD228" s="2201"/>
      <c r="AE228" s="2201"/>
      <c r="AF228" s="2201"/>
      <c r="AG228" s="2201"/>
      <c r="AI228" s="18"/>
      <c r="AJ228" s="18"/>
      <c r="AK228" s="18"/>
      <c r="AL228" s="18"/>
      <c r="AM228" s="18"/>
      <c r="AN228" s="18"/>
      <c r="AO228" s="18"/>
      <c r="AP228" s="18"/>
      <c r="AQ228" s="18"/>
    </row>
    <row r="229" spans="1:43" s="592" customFormat="1" ht="13.8">
      <c r="A229" s="606"/>
      <c r="D229" s="2201"/>
      <c r="E229" s="2201"/>
      <c r="F229" s="2201"/>
      <c r="G229" s="2201"/>
      <c r="H229" s="2201"/>
      <c r="I229" s="2201"/>
      <c r="J229" s="2201"/>
      <c r="K229" s="2201"/>
      <c r="L229" s="2201"/>
      <c r="M229" s="2201"/>
      <c r="N229" s="2201"/>
      <c r="O229" s="2201"/>
      <c r="P229" s="2201"/>
      <c r="Q229" s="2201"/>
      <c r="R229" s="2201"/>
      <c r="S229" s="2201"/>
      <c r="T229" s="2201"/>
      <c r="U229" s="2201"/>
      <c r="V229" s="2201"/>
      <c r="W229" s="2201"/>
      <c r="X229" s="2201"/>
      <c r="Y229" s="2201"/>
      <c r="Z229" s="2201"/>
      <c r="AA229" s="2201"/>
      <c r="AB229" s="2201"/>
      <c r="AC229" s="2201"/>
      <c r="AD229" s="2201"/>
      <c r="AE229" s="2201"/>
      <c r="AF229" s="2201"/>
      <c r="AG229" s="2201"/>
      <c r="AI229" s="18"/>
      <c r="AJ229" s="18"/>
      <c r="AK229" s="18"/>
      <c r="AL229" s="18"/>
      <c r="AM229" s="18"/>
      <c r="AN229" s="18"/>
      <c r="AO229" s="18"/>
      <c r="AP229" s="18"/>
      <c r="AQ229" s="18"/>
    </row>
    <row r="230" spans="1:43" s="592" customFormat="1" ht="13.8">
      <c r="A230" s="606"/>
      <c r="AI230" s="18"/>
      <c r="AJ230" s="18"/>
      <c r="AK230" s="18"/>
      <c r="AL230" s="18"/>
      <c r="AM230" s="18"/>
      <c r="AN230" s="18"/>
      <c r="AO230" s="18"/>
      <c r="AP230" s="18"/>
      <c r="AQ230" s="18"/>
    </row>
    <row r="231" spans="1:43" s="592" customFormat="1" ht="13.8">
      <c r="A231" s="606"/>
      <c r="AI231" s="18"/>
      <c r="AJ231" s="18"/>
      <c r="AK231" s="18"/>
      <c r="AL231" s="18"/>
      <c r="AM231" s="18"/>
      <c r="AN231" s="18"/>
      <c r="AO231" s="18"/>
      <c r="AP231" s="18"/>
      <c r="AQ231" s="18"/>
    </row>
    <row r="232" spans="1:43" s="592" customFormat="1" ht="13.8">
      <c r="A232" s="606"/>
      <c r="D232" s="590" t="s">
        <v>3287</v>
      </c>
      <c r="AI232" s="18"/>
      <c r="AJ232" s="18"/>
      <c r="AK232" s="18"/>
      <c r="AL232" s="18"/>
      <c r="AM232" s="18"/>
      <c r="AN232" s="18"/>
      <c r="AO232" s="18"/>
      <c r="AP232" s="18"/>
      <c r="AQ232" s="18"/>
    </row>
    <row r="233" spans="1:43" s="592" customFormat="1" ht="13.8">
      <c r="A233" s="606"/>
      <c r="AI233" s="18"/>
      <c r="AJ233" s="18"/>
      <c r="AK233" s="18"/>
      <c r="AL233" s="18"/>
      <c r="AM233" s="18"/>
      <c r="AN233" s="18"/>
      <c r="AO233" s="18"/>
      <c r="AP233" s="18"/>
      <c r="AQ233" s="18"/>
    </row>
    <row r="234" spans="1:43" s="592" customFormat="1" ht="13.8">
      <c r="A234" s="606"/>
      <c r="D234" s="2206" t="s">
        <v>3302</v>
      </c>
      <c r="E234" s="2201"/>
      <c r="F234" s="2201"/>
      <c r="G234" s="2201"/>
      <c r="H234" s="2201"/>
      <c r="I234" s="2201"/>
      <c r="J234" s="2201"/>
      <c r="K234" s="2201"/>
      <c r="L234" s="2201"/>
      <c r="M234" s="2201"/>
      <c r="N234" s="2201"/>
      <c r="O234" s="2201"/>
      <c r="P234" s="2201"/>
      <c r="Q234" s="2201"/>
      <c r="R234" s="2201"/>
      <c r="S234" s="2201"/>
      <c r="T234" s="2201"/>
      <c r="U234" s="2201"/>
      <c r="V234" s="2201"/>
      <c r="W234" s="2201"/>
      <c r="X234" s="2201"/>
      <c r="Y234" s="2201"/>
      <c r="Z234" s="2201"/>
      <c r="AA234" s="2201"/>
      <c r="AB234" s="2201"/>
      <c r="AC234" s="2201"/>
      <c r="AD234" s="2201"/>
      <c r="AE234" s="2201"/>
      <c r="AF234" s="2201"/>
      <c r="AG234" s="2201"/>
      <c r="AI234" s="18"/>
      <c r="AJ234" s="18"/>
      <c r="AK234" s="18"/>
      <c r="AL234" s="18"/>
      <c r="AM234" s="18"/>
      <c r="AN234" s="18"/>
      <c r="AO234" s="18"/>
      <c r="AP234" s="18"/>
      <c r="AQ234" s="18"/>
    </row>
    <row r="235" spans="1:43" s="592" customFormat="1" ht="13.8">
      <c r="A235" s="606"/>
      <c r="D235" s="2201"/>
      <c r="E235" s="2201"/>
      <c r="F235" s="2201"/>
      <c r="G235" s="2201"/>
      <c r="H235" s="2201"/>
      <c r="I235" s="2201"/>
      <c r="J235" s="2201"/>
      <c r="K235" s="2201"/>
      <c r="L235" s="2201"/>
      <c r="M235" s="2201"/>
      <c r="N235" s="2201"/>
      <c r="O235" s="2201"/>
      <c r="P235" s="2201"/>
      <c r="Q235" s="2201"/>
      <c r="R235" s="2201"/>
      <c r="S235" s="2201"/>
      <c r="T235" s="2201"/>
      <c r="U235" s="2201"/>
      <c r="V235" s="2201"/>
      <c r="W235" s="2201"/>
      <c r="X235" s="2201"/>
      <c r="Y235" s="2201"/>
      <c r="Z235" s="2201"/>
      <c r="AA235" s="2201"/>
      <c r="AB235" s="2201"/>
      <c r="AC235" s="2201"/>
      <c r="AD235" s="2201"/>
      <c r="AE235" s="2201"/>
      <c r="AF235" s="2201"/>
      <c r="AG235" s="2201"/>
      <c r="AI235" s="18"/>
      <c r="AJ235" s="18"/>
      <c r="AK235" s="18"/>
      <c r="AL235" s="18"/>
      <c r="AM235" s="18"/>
      <c r="AN235" s="18"/>
      <c r="AO235" s="18"/>
      <c r="AP235" s="18"/>
      <c r="AQ235" s="18"/>
    </row>
    <row r="236" spans="1:43" s="592" customFormat="1" ht="13.8">
      <c r="A236" s="606"/>
      <c r="AI236" s="18"/>
      <c r="AJ236" s="18"/>
      <c r="AK236" s="18"/>
      <c r="AL236" s="18"/>
      <c r="AM236" s="18"/>
      <c r="AN236" s="18"/>
      <c r="AO236" s="18"/>
      <c r="AP236" s="18"/>
      <c r="AQ236" s="18"/>
    </row>
    <row r="237" spans="1:43" s="592" customFormat="1" ht="13.8">
      <c r="A237" s="606"/>
      <c r="D237" s="2206" t="s">
        <v>3240</v>
      </c>
      <c r="E237" s="2201"/>
      <c r="F237" s="2201"/>
      <c r="G237" s="2201"/>
      <c r="H237" s="2201"/>
      <c r="I237" s="2201"/>
      <c r="J237" s="2201"/>
      <c r="K237" s="2201"/>
      <c r="L237" s="2201"/>
      <c r="M237" s="2201"/>
      <c r="N237" s="2201"/>
      <c r="O237" s="2201"/>
      <c r="P237" s="2201"/>
      <c r="Q237" s="2201"/>
      <c r="R237" s="2201"/>
      <c r="S237" s="2201"/>
      <c r="T237" s="2201"/>
      <c r="U237" s="2201"/>
      <c r="V237" s="2201"/>
      <c r="W237" s="2201"/>
      <c r="X237" s="2201"/>
      <c r="Y237" s="2201"/>
      <c r="Z237" s="2201"/>
      <c r="AA237" s="2201"/>
      <c r="AB237" s="2201"/>
      <c r="AC237" s="2201"/>
      <c r="AD237" s="2201"/>
      <c r="AE237" s="2201"/>
      <c r="AF237" s="2201"/>
      <c r="AG237" s="2201"/>
      <c r="AI237" s="18"/>
      <c r="AJ237" s="18"/>
      <c r="AK237" s="18"/>
      <c r="AL237" s="18"/>
      <c r="AM237" s="18"/>
      <c r="AN237" s="18"/>
      <c r="AO237" s="18"/>
      <c r="AP237" s="18"/>
      <c r="AQ237" s="18"/>
    </row>
    <row r="238" spans="1:43" s="592" customFormat="1" ht="13.8">
      <c r="A238" s="606"/>
      <c r="D238" s="2201"/>
      <c r="E238" s="2201"/>
      <c r="F238" s="2201"/>
      <c r="G238" s="2201"/>
      <c r="H238" s="2201"/>
      <c r="I238" s="2201"/>
      <c r="J238" s="2201"/>
      <c r="K238" s="2201"/>
      <c r="L238" s="2201"/>
      <c r="M238" s="2201"/>
      <c r="N238" s="2201"/>
      <c r="O238" s="2201"/>
      <c r="P238" s="2201"/>
      <c r="Q238" s="2201"/>
      <c r="R238" s="2201"/>
      <c r="S238" s="2201"/>
      <c r="T238" s="2201"/>
      <c r="U238" s="2201"/>
      <c r="V238" s="2201"/>
      <c r="W238" s="2201"/>
      <c r="X238" s="2201"/>
      <c r="Y238" s="2201"/>
      <c r="Z238" s="2201"/>
      <c r="AA238" s="2201"/>
      <c r="AB238" s="2201"/>
      <c r="AC238" s="2201"/>
      <c r="AD238" s="2201"/>
      <c r="AE238" s="2201"/>
      <c r="AF238" s="2201"/>
      <c r="AG238" s="2201"/>
      <c r="AI238" s="18"/>
      <c r="AJ238" s="18"/>
      <c r="AK238" s="18"/>
      <c r="AL238" s="18"/>
      <c r="AM238" s="18"/>
      <c r="AN238" s="18"/>
      <c r="AO238" s="18"/>
      <c r="AP238" s="18"/>
      <c r="AQ238" s="18"/>
    </row>
    <row r="239" spans="1:43" s="592" customFormat="1" ht="13.8">
      <c r="A239" s="606"/>
      <c r="D239" s="2201"/>
      <c r="E239" s="2201"/>
      <c r="F239" s="2201"/>
      <c r="G239" s="2201"/>
      <c r="H239" s="2201"/>
      <c r="I239" s="2201"/>
      <c r="J239" s="2201"/>
      <c r="K239" s="2201"/>
      <c r="L239" s="2201"/>
      <c r="M239" s="2201"/>
      <c r="N239" s="2201"/>
      <c r="O239" s="2201"/>
      <c r="P239" s="2201"/>
      <c r="Q239" s="2201"/>
      <c r="R239" s="2201"/>
      <c r="S239" s="2201"/>
      <c r="T239" s="2201"/>
      <c r="U239" s="2201"/>
      <c r="V239" s="2201"/>
      <c r="W239" s="2201"/>
      <c r="X239" s="2201"/>
      <c r="Y239" s="2201"/>
      <c r="Z239" s="2201"/>
      <c r="AA239" s="2201"/>
      <c r="AB239" s="2201"/>
      <c r="AC239" s="2201"/>
      <c r="AD239" s="2201"/>
      <c r="AE239" s="2201"/>
      <c r="AF239" s="2201"/>
      <c r="AG239" s="2201"/>
      <c r="AI239" s="18"/>
      <c r="AJ239" s="18"/>
      <c r="AK239" s="18"/>
      <c r="AL239" s="18"/>
      <c r="AM239" s="18"/>
      <c r="AN239" s="18"/>
      <c r="AO239" s="18"/>
      <c r="AP239" s="18"/>
      <c r="AQ239" s="18"/>
    </row>
    <row r="240" spans="1:43" s="592" customFormat="1" ht="13.8">
      <c r="A240" s="606"/>
      <c r="D240" s="2201"/>
      <c r="E240" s="2201"/>
      <c r="F240" s="2201"/>
      <c r="G240" s="2201"/>
      <c r="H240" s="2201"/>
      <c r="I240" s="2201"/>
      <c r="J240" s="2201"/>
      <c r="K240" s="2201"/>
      <c r="L240" s="2201"/>
      <c r="M240" s="2201"/>
      <c r="N240" s="2201"/>
      <c r="O240" s="2201"/>
      <c r="P240" s="2201"/>
      <c r="Q240" s="2201"/>
      <c r="R240" s="2201"/>
      <c r="S240" s="2201"/>
      <c r="T240" s="2201"/>
      <c r="U240" s="2201"/>
      <c r="V240" s="2201"/>
      <c r="W240" s="2201"/>
      <c r="X240" s="2201"/>
      <c r="Y240" s="2201"/>
      <c r="Z240" s="2201"/>
      <c r="AA240" s="2201"/>
      <c r="AB240" s="2201"/>
      <c r="AC240" s="2201"/>
      <c r="AD240" s="2201"/>
      <c r="AE240" s="2201"/>
      <c r="AF240" s="2201"/>
      <c r="AG240" s="2201"/>
      <c r="AI240" s="18"/>
      <c r="AJ240" s="18"/>
      <c r="AK240" s="18"/>
      <c r="AL240" s="18"/>
      <c r="AM240" s="18"/>
      <c r="AN240" s="18"/>
      <c r="AO240" s="18"/>
      <c r="AP240" s="18"/>
      <c r="AQ240" s="18"/>
    </row>
    <row r="241" spans="1:43" s="592" customFormat="1" ht="13.8">
      <c r="A241" s="606"/>
      <c r="D241" s="2201"/>
      <c r="E241" s="2201"/>
      <c r="F241" s="2201"/>
      <c r="G241" s="2201"/>
      <c r="H241" s="2201"/>
      <c r="I241" s="2201"/>
      <c r="J241" s="2201"/>
      <c r="K241" s="2201"/>
      <c r="L241" s="2201"/>
      <c r="M241" s="2201"/>
      <c r="N241" s="2201"/>
      <c r="O241" s="2201"/>
      <c r="P241" s="2201"/>
      <c r="Q241" s="2201"/>
      <c r="R241" s="2201"/>
      <c r="S241" s="2201"/>
      <c r="T241" s="2201"/>
      <c r="U241" s="2201"/>
      <c r="V241" s="2201"/>
      <c r="W241" s="2201"/>
      <c r="X241" s="2201"/>
      <c r="Y241" s="2201"/>
      <c r="Z241" s="2201"/>
      <c r="AA241" s="2201"/>
      <c r="AB241" s="2201"/>
      <c r="AC241" s="2201"/>
      <c r="AD241" s="2201"/>
      <c r="AE241" s="2201"/>
      <c r="AF241" s="2201"/>
      <c r="AG241" s="2201"/>
      <c r="AI241" s="18"/>
      <c r="AJ241" s="18"/>
      <c r="AK241" s="18"/>
      <c r="AL241" s="18"/>
      <c r="AM241" s="18"/>
      <c r="AN241" s="18"/>
      <c r="AO241" s="18"/>
      <c r="AP241" s="18"/>
      <c r="AQ241" s="18"/>
    </row>
    <row r="242" spans="1:43" s="592" customFormat="1" ht="13.8">
      <c r="A242" s="606"/>
      <c r="D242" s="2206" t="s">
        <v>3314</v>
      </c>
      <c r="E242" s="2201"/>
      <c r="F242" s="2201"/>
      <c r="G242" s="2201"/>
      <c r="H242" s="2201"/>
      <c r="I242" s="2201"/>
      <c r="J242" s="2201"/>
      <c r="K242" s="2201"/>
      <c r="L242" s="2201"/>
      <c r="M242" s="2201"/>
      <c r="N242" s="2201"/>
      <c r="O242" s="2201"/>
      <c r="P242" s="2201"/>
      <c r="Q242" s="2201"/>
      <c r="R242" s="2201"/>
      <c r="S242" s="2201"/>
      <c r="T242" s="2201"/>
      <c r="U242" s="2201"/>
      <c r="V242" s="2201"/>
      <c r="W242" s="2201"/>
      <c r="X242" s="2201"/>
      <c r="Y242" s="2201"/>
      <c r="Z242" s="2201"/>
      <c r="AA242" s="2201"/>
      <c r="AB242" s="2201"/>
      <c r="AC242" s="2201"/>
      <c r="AD242" s="2201"/>
      <c r="AE242" s="2201"/>
      <c r="AF242" s="2201"/>
      <c r="AG242" s="2201"/>
      <c r="AI242" s="18"/>
      <c r="AJ242" s="18"/>
      <c r="AK242" s="18"/>
      <c r="AL242" s="18"/>
      <c r="AM242" s="18"/>
      <c r="AN242" s="18"/>
      <c r="AO242" s="18"/>
      <c r="AP242" s="18"/>
      <c r="AQ242" s="18"/>
    </row>
    <row r="243" spans="1:43" s="592" customFormat="1" ht="13.8">
      <c r="A243" s="606"/>
      <c r="D243" s="2201"/>
      <c r="E243" s="2201"/>
      <c r="F243" s="2201"/>
      <c r="G243" s="2201"/>
      <c r="H243" s="2201"/>
      <c r="I243" s="2201"/>
      <c r="J243" s="2201"/>
      <c r="K243" s="2201"/>
      <c r="L243" s="2201"/>
      <c r="M243" s="2201"/>
      <c r="N243" s="2201"/>
      <c r="O243" s="2201"/>
      <c r="P243" s="2201"/>
      <c r="Q243" s="2201"/>
      <c r="R243" s="2201"/>
      <c r="S243" s="2201"/>
      <c r="T243" s="2201"/>
      <c r="U243" s="2201"/>
      <c r="V243" s="2201"/>
      <c r="W243" s="2201"/>
      <c r="X243" s="2201"/>
      <c r="Y243" s="2201"/>
      <c r="Z243" s="2201"/>
      <c r="AA243" s="2201"/>
      <c r="AB243" s="2201"/>
      <c r="AC243" s="2201"/>
      <c r="AD243" s="2201"/>
      <c r="AE243" s="2201"/>
      <c r="AF243" s="2201"/>
      <c r="AG243" s="2201"/>
      <c r="AI243" s="18"/>
      <c r="AJ243" s="18"/>
      <c r="AK243" s="18"/>
      <c r="AL243" s="18"/>
      <c r="AM243" s="18"/>
      <c r="AN243" s="18"/>
      <c r="AO243" s="18"/>
      <c r="AP243" s="18"/>
      <c r="AQ243" s="18"/>
    </row>
    <row r="244" spans="1:43" s="592" customFormat="1" ht="13.8">
      <c r="A244" s="606"/>
      <c r="AI244" s="18"/>
      <c r="AJ244" s="18"/>
      <c r="AK244" s="18"/>
      <c r="AL244" s="18"/>
      <c r="AM244" s="18"/>
      <c r="AN244" s="18"/>
      <c r="AO244" s="18"/>
      <c r="AP244" s="18"/>
      <c r="AQ244" s="18"/>
    </row>
    <row r="245" spans="1:43" s="592" customFormat="1" ht="13.8">
      <c r="A245" s="606"/>
      <c r="D245" s="590" t="s">
        <v>3288</v>
      </c>
      <c r="AI245" s="18"/>
      <c r="AJ245" s="18"/>
      <c r="AK245" s="18"/>
      <c r="AL245" s="18"/>
      <c r="AM245" s="18"/>
      <c r="AN245" s="18"/>
      <c r="AO245" s="18"/>
      <c r="AP245" s="18"/>
      <c r="AQ245" s="18"/>
    </row>
    <row r="246" spans="1:43" s="592" customFormat="1" ht="13.8">
      <c r="A246" s="606"/>
      <c r="AI246" s="18"/>
      <c r="AJ246" s="18"/>
      <c r="AK246" s="18"/>
      <c r="AL246" s="18"/>
      <c r="AM246" s="18"/>
      <c r="AN246" s="18"/>
      <c r="AO246" s="18"/>
      <c r="AP246" s="18"/>
      <c r="AQ246" s="18"/>
    </row>
    <row r="247" spans="1:43" s="592" customFormat="1" ht="13.8">
      <c r="A247" s="606"/>
      <c r="D247" s="2201" t="s">
        <v>1373</v>
      </c>
      <c r="E247" s="2201"/>
      <c r="F247" s="2201"/>
      <c r="G247" s="2201"/>
      <c r="H247" s="2201"/>
      <c r="I247" s="2201"/>
      <c r="J247" s="2201"/>
      <c r="K247" s="2201"/>
      <c r="L247" s="2201"/>
      <c r="M247" s="2201"/>
      <c r="N247" s="2201"/>
      <c r="O247" s="2201"/>
      <c r="P247" s="2201"/>
      <c r="Q247" s="2201"/>
      <c r="R247" s="2201"/>
      <c r="S247" s="2201"/>
      <c r="T247" s="2201"/>
      <c r="U247" s="2201"/>
      <c r="V247" s="2201"/>
      <c r="W247" s="2201"/>
      <c r="X247" s="2201"/>
      <c r="Y247" s="2201"/>
      <c r="Z247" s="2201"/>
      <c r="AA247" s="2201"/>
      <c r="AB247" s="2201"/>
      <c r="AC247" s="2201"/>
      <c r="AD247" s="2201"/>
      <c r="AE247" s="2201"/>
      <c r="AF247" s="2201"/>
      <c r="AG247" s="2201"/>
      <c r="AI247" s="18"/>
      <c r="AJ247" s="18"/>
      <c r="AK247" s="18"/>
      <c r="AL247" s="18"/>
      <c r="AM247" s="18"/>
      <c r="AN247" s="18"/>
      <c r="AO247" s="18"/>
      <c r="AP247" s="18"/>
      <c r="AQ247" s="18"/>
    </row>
    <row r="248" spans="1:43" s="592" customFormat="1" ht="13.8">
      <c r="A248" s="606"/>
      <c r="D248" s="2201"/>
      <c r="E248" s="2201"/>
      <c r="F248" s="2201"/>
      <c r="G248" s="2201"/>
      <c r="H248" s="2201"/>
      <c r="I248" s="2201"/>
      <c r="J248" s="2201"/>
      <c r="K248" s="2201"/>
      <c r="L248" s="2201"/>
      <c r="M248" s="2201"/>
      <c r="N248" s="2201"/>
      <c r="O248" s="2201"/>
      <c r="P248" s="2201"/>
      <c r="Q248" s="2201"/>
      <c r="R248" s="2201"/>
      <c r="S248" s="2201"/>
      <c r="T248" s="2201"/>
      <c r="U248" s="2201"/>
      <c r="V248" s="2201"/>
      <c r="W248" s="2201"/>
      <c r="X248" s="2201"/>
      <c r="Y248" s="2201"/>
      <c r="Z248" s="2201"/>
      <c r="AA248" s="2201"/>
      <c r="AB248" s="2201"/>
      <c r="AC248" s="2201"/>
      <c r="AD248" s="2201"/>
      <c r="AE248" s="2201"/>
      <c r="AF248" s="2201"/>
      <c r="AG248" s="2201"/>
      <c r="AI248" s="18"/>
      <c r="AJ248" s="18"/>
      <c r="AK248" s="18"/>
      <c r="AL248" s="18"/>
      <c r="AM248" s="18"/>
      <c r="AN248" s="18"/>
      <c r="AO248" s="18"/>
      <c r="AP248" s="18"/>
      <c r="AQ248" s="18"/>
    </row>
    <row r="249" spans="1:43" s="592" customFormat="1" ht="13.8">
      <c r="A249" s="606"/>
      <c r="AI249" s="18"/>
      <c r="AJ249" s="18"/>
      <c r="AK249" s="18"/>
      <c r="AL249" s="18"/>
      <c r="AM249" s="18"/>
      <c r="AN249" s="18"/>
      <c r="AO249" s="18"/>
      <c r="AP249" s="18"/>
      <c r="AQ249" s="18"/>
    </row>
    <row r="250" spans="1:43" s="592" customFormat="1" ht="13.8">
      <c r="A250" s="606"/>
      <c r="D250" s="2201" t="s">
        <v>1374</v>
      </c>
      <c r="E250" s="2201"/>
      <c r="F250" s="2201"/>
      <c r="G250" s="2201"/>
      <c r="H250" s="2201"/>
      <c r="I250" s="2201"/>
      <c r="J250" s="2201"/>
      <c r="K250" s="2201"/>
      <c r="L250" s="2201"/>
      <c r="M250" s="2201"/>
      <c r="N250" s="2201"/>
      <c r="O250" s="2201"/>
      <c r="P250" s="2201"/>
      <c r="Q250" s="2201"/>
      <c r="R250" s="2201"/>
      <c r="S250" s="2201"/>
      <c r="T250" s="2201"/>
      <c r="U250" s="2201"/>
      <c r="V250" s="2201"/>
      <c r="W250" s="2201"/>
      <c r="X250" s="2201"/>
      <c r="Y250" s="2201"/>
      <c r="Z250" s="2201"/>
      <c r="AA250" s="2201"/>
      <c r="AB250" s="2201"/>
      <c r="AC250" s="2201"/>
      <c r="AD250" s="2201"/>
      <c r="AE250" s="2201"/>
      <c r="AF250" s="2201"/>
      <c r="AG250" s="2201"/>
      <c r="AI250" s="18"/>
      <c r="AJ250" s="18"/>
      <c r="AK250" s="18"/>
      <c r="AL250" s="18"/>
      <c r="AM250" s="18"/>
      <c r="AN250" s="18"/>
      <c r="AO250" s="18"/>
      <c r="AP250" s="18"/>
      <c r="AQ250" s="18"/>
    </row>
    <row r="251" spans="1:43" s="592" customFormat="1" ht="13.8">
      <c r="A251" s="606"/>
      <c r="D251" s="2201"/>
      <c r="E251" s="2201"/>
      <c r="F251" s="2201"/>
      <c r="G251" s="2201"/>
      <c r="H251" s="2201"/>
      <c r="I251" s="2201"/>
      <c r="J251" s="2201"/>
      <c r="K251" s="2201"/>
      <c r="L251" s="2201"/>
      <c r="M251" s="2201"/>
      <c r="N251" s="2201"/>
      <c r="O251" s="2201"/>
      <c r="P251" s="2201"/>
      <c r="Q251" s="2201"/>
      <c r="R251" s="2201"/>
      <c r="S251" s="2201"/>
      <c r="T251" s="2201"/>
      <c r="U251" s="2201"/>
      <c r="V251" s="2201"/>
      <c r="W251" s="2201"/>
      <c r="X251" s="2201"/>
      <c r="Y251" s="2201"/>
      <c r="Z251" s="2201"/>
      <c r="AA251" s="2201"/>
      <c r="AB251" s="2201"/>
      <c r="AC251" s="2201"/>
      <c r="AD251" s="2201"/>
      <c r="AE251" s="2201"/>
      <c r="AF251" s="2201"/>
      <c r="AG251" s="2201"/>
      <c r="AI251" s="18"/>
      <c r="AJ251" s="18"/>
      <c r="AK251" s="18"/>
      <c r="AL251" s="18"/>
      <c r="AM251" s="18"/>
      <c r="AN251" s="18"/>
      <c r="AO251" s="18"/>
      <c r="AP251" s="18"/>
      <c r="AQ251" s="18"/>
    </row>
    <row r="252" spans="1:43" s="592" customFormat="1" ht="13.8">
      <c r="A252" s="606"/>
      <c r="AI252" s="18"/>
      <c r="AJ252" s="18"/>
      <c r="AK252" s="18"/>
      <c r="AL252" s="18"/>
      <c r="AM252" s="18"/>
      <c r="AN252" s="18"/>
      <c r="AO252" s="18"/>
      <c r="AP252" s="18"/>
      <c r="AQ252" s="18"/>
    </row>
    <row r="253" spans="1:43" s="592" customFormat="1" ht="13.8">
      <c r="A253" s="606"/>
      <c r="D253" s="2201" t="s">
        <v>1375</v>
      </c>
      <c r="E253" s="2201"/>
      <c r="F253" s="2201"/>
      <c r="G253" s="2201"/>
      <c r="H253" s="2201"/>
      <c r="I253" s="2201"/>
      <c r="J253" s="2201"/>
      <c r="K253" s="2201"/>
      <c r="L253" s="2201"/>
      <c r="M253" s="2201"/>
      <c r="N253" s="2201"/>
      <c r="O253" s="2201"/>
      <c r="P253" s="2201"/>
      <c r="Q253" s="2201"/>
      <c r="R253" s="2201"/>
      <c r="S253" s="2201"/>
      <c r="T253" s="2201"/>
      <c r="U253" s="2201"/>
      <c r="V253" s="2201"/>
      <c r="W253" s="2201"/>
      <c r="X253" s="2201"/>
      <c r="Y253" s="2201"/>
      <c r="Z253" s="2201"/>
      <c r="AA253" s="2201"/>
      <c r="AB253" s="2201"/>
      <c r="AC253" s="2201"/>
      <c r="AD253" s="2201"/>
      <c r="AE253" s="2201"/>
      <c r="AF253" s="2201"/>
      <c r="AG253" s="2201"/>
      <c r="AI253" s="18"/>
      <c r="AJ253" s="18"/>
      <c r="AK253" s="18"/>
      <c r="AL253" s="18"/>
      <c r="AM253" s="18"/>
      <c r="AN253" s="18"/>
      <c r="AO253" s="18"/>
      <c r="AP253" s="18"/>
      <c r="AQ253" s="18"/>
    </row>
    <row r="254" spans="1:43" s="592" customFormat="1" ht="13.8">
      <c r="A254" s="606"/>
      <c r="AI254" s="18"/>
      <c r="AJ254" s="18"/>
      <c r="AK254" s="18"/>
      <c r="AL254" s="18"/>
      <c r="AM254" s="18"/>
      <c r="AN254" s="18"/>
      <c r="AO254" s="18"/>
      <c r="AP254" s="18"/>
      <c r="AQ254" s="18"/>
    </row>
    <row r="255" spans="1:43" s="592" customFormat="1" ht="13.8">
      <c r="A255" s="606"/>
      <c r="D255" s="590" t="s">
        <v>3289</v>
      </c>
      <c r="AI255" s="18"/>
      <c r="AJ255" s="18"/>
      <c r="AK255" s="18"/>
      <c r="AL255" s="18"/>
      <c r="AM255" s="18"/>
      <c r="AN255" s="18"/>
      <c r="AO255" s="18"/>
      <c r="AP255" s="18"/>
      <c r="AQ255" s="18"/>
    </row>
    <row r="256" spans="1:43" s="592" customFormat="1" ht="13.8">
      <c r="A256" s="606"/>
      <c r="AI256" s="18"/>
      <c r="AJ256" s="18"/>
      <c r="AK256" s="18"/>
      <c r="AL256" s="18"/>
      <c r="AM256" s="18"/>
      <c r="AN256" s="18"/>
      <c r="AO256" s="18"/>
      <c r="AP256" s="18"/>
      <c r="AQ256" s="18"/>
    </row>
    <row r="257" spans="1:43" s="592" customFormat="1" ht="13.8">
      <c r="A257" s="606"/>
      <c r="D257" s="2201" t="s">
        <v>1376</v>
      </c>
      <c r="E257" s="2201"/>
      <c r="F257" s="2201"/>
      <c r="G257" s="2201"/>
      <c r="H257" s="2201"/>
      <c r="I257" s="2201"/>
      <c r="J257" s="2201"/>
      <c r="K257" s="2201"/>
      <c r="L257" s="2201"/>
      <c r="M257" s="2201"/>
      <c r="N257" s="2201"/>
      <c r="O257" s="2201"/>
      <c r="P257" s="2201"/>
      <c r="Q257" s="2201"/>
      <c r="R257" s="2201"/>
      <c r="S257" s="2201"/>
      <c r="T257" s="2201"/>
      <c r="U257" s="2201"/>
      <c r="V257" s="2201"/>
      <c r="W257" s="2201"/>
      <c r="X257" s="2201"/>
      <c r="Y257" s="2201"/>
      <c r="Z257" s="2201"/>
      <c r="AA257" s="2201"/>
      <c r="AB257" s="2201"/>
      <c r="AC257" s="2201"/>
      <c r="AD257" s="2201"/>
      <c r="AE257" s="2201"/>
      <c r="AF257" s="2201"/>
      <c r="AG257" s="2201"/>
      <c r="AI257" s="18"/>
      <c r="AJ257" s="18"/>
      <c r="AK257" s="18"/>
      <c r="AL257" s="18"/>
      <c r="AM257" s="18"/>
      <c r="AN257" s="18"/>
      <c r="AO257" s="18"/>
      <c r="AP257" s="18"/>
      <c r="AQ257" s="18"/>
    </row>
    <row r="258" spans="1:43" s="592" customFormat="1" ht="13.8">
      <c r="A258" s="606"/>
      <c r="D258" s="2201"/>
      <c r="E258" s="2201"/>
      <c r="F258" s="2201"/>
      <c r="G258" s="2201"/>
      <c r="H258" s="2201"/>
      <c r="I258" s="2201"/>
      <c r="J258" s="2201"/>
      <c r="K258" s="2201"/>
      <c r="L258" s="2201"/>
      <c r="M258" s="2201"/>
      <c r="N258" s="2201"/>
      <c r="O258" s="2201"/>
      <c r="P258" s="2201"/>
      <c r="Q258" s="2201"/>
      <c r="R258" s="2201"/>
      <c r="S258" s="2201"/>
      <c r="T258" s="2201"/>
      <c r="U258" s="2201"/>
      <c r="V258" s="2201"/>
      <c r="W258" s="2201"/>
      <c r="X258" s="2201"/>
      <c r="Y258" s="2201"/>
      <c r="Z258" s="2201"/>
      <c r="AA258" s="2201"/>
      <c r="AB258" s="2201"/>
      <c r="AC258" s="2201"/>
      <c r="AD258" s="2201"/>
      <c r="AE258" s="2201"/>
      <c r="AF258" s="2201"/>
      <c r="AG258" s="2201"/>
      <c r="AI258" s="18"/>
      <c r="AJ258" s="18"/>
      <c r="AK258" s="18"/>
      <c r="AL258" s="18"/>
      <c r="AM258" s="18"/>
      <c r="AN258" s="18"/>
      <c r="AO258" s="18"/>
      <c r="AP258" s="18"/>
      <c r="AQ258" s="18"/>
    </row>
    <row r="259" spans="1:43" s="592" customFormat="1" ht="13.8" hidden="1">
      <c r="A259" s="606"/>
      <c r="AI259" s="18"/>
      <c r="AJ259" s="18"/>
      <c r="AK259" s="18"/>
      <c r="AL259" s="18"/>
      <c r="AM259" s="18"/>
      <c r="AN259" s="18"/>
      <c r="AO259" s="18"/>
      <c r="AP259" s="18"/>
      <c r="AQ259" s="18"/>
    </row>
    <row r="260" spans="1:43" s="592" customFormat="1" ht="13.8" hidden="1">
      <c r="A260" s="606"/>
      <c r="D260" s="1950" t="s">
        <v>1377</v>
      </c>
      <c r="E260" s="1950"/>
      <c r="F260" s="1950"/>
      <c r="G260" s="1950"/>
      <c r="H260" s="1950"/>
      <c r="I260" s="1950"/>
      <c r="J260" s="1950"/>
      <c r="K260" s="1950"/>
      <c r="L260" s="1950"/>
      <c r="M260" s="1950"/>
      <c r="N260" s="1950"/>
      <c r="O260" s="1950"/>
      <c r="P260" s="1950"/>
      <c r="Q260" s="1950"/>
      <c r="R260" s="1950"/>
      <c r="S260" s="1950"/>
      <c r="T260" s="1950"/>
      <c r="U260" s="1950"/>
      <c r="V260" s="1950"/>
      <c r="W260" s="1950"/>
      <c r="X260" s="1950"/>
      <c r="Y260" s="1950"/>
      <c r="Z260" s="1950"/>
      <c r="AA260" s="1950"/>
      <c r="AB260" s="1950"/>
      <c r="AC260" s="1950"/>
      <c r="AD260" s="1950"/>
      <c r="AE260" s="1950"/>
      <c r="AF260" s="1950"/>
      <c r="AG260" s="1950"/>
      <c r="AI260" s="18"/>
      <c r="AJ260" s="18"/>
      <c r="AK260" s="18"/>
      <c r="AL260" s="18"/>
      <c r="AM260" s="18"/>
      <c r="AN260" s="18"/>
      <c r="AO260" s="18"/>
      <c r="AP260" s="18"/>
      <c r="AQ260" s="18"/>
    </row>
    <row r="261" spans="1:43" s="592" customFormat="1" ht="13.8" hidden="1">
      <c r="A261" s="606"/>
      <c r="AI261" s="18"/>
      <c r="AJ261" s="18"/>
      <c r="AK261" s="18"/>
      <c r="AL261" s="18"/>
      <c r="AM261" s="18"/>
      <c r="AN261" s="18"/>
      <c r="AO261" s="18"/>
      <c r="AP261" s="18"/>
      <c r="AQ261" s="18"/>
    </row>
    <row r="262" spans="1:43" s="592" customFormat="1" ht="13.8" hidden="1">
      <c r="A262" s="606"/>
      <c r="D262" s="1513" t="s">
        <v>1378</v>
      </c>
      <c r="E262" s="1508"/>
      <c r="F262" s="1508"/>
      <c r="G262" s="1508"/>
      <c r="H262" s="1508"/>
      <c r="I262" s="1508"/>
      <c r="J262" s="1508"/>
      <c r="K262" s="1508"/>
      <c r="L262" s="1508"/>
      <c r="M262" s="1508"/>
      <c r="N262" s="1508"/>
      <c r="O262" s="1508"/>
      <c r="P262" s="1508"/>
      <c r="Q262" s="1508"/>
      <c r="R262" s="1508"/>
      <c r="S262" s="1508"/>
      <c r="T262" s="1508"/>
      <c r="U262" s="1508"/>
      <c r="V262" s="1508"/>
      <c r="W262" s="1508"/>
      <c r="X262" s="1508"/>
      <c r="Y262" s="1508"/>
      <c r="Z262" s="1508"/>
      <c r="AA262" s="1508"/>
      <c r="AB262" s="1508"/>
      <c r="AC262" s="1508"/>
      <c r="AD262" s="1508"/>
      <c r="AE262" s="1508"/>
      <c r="AF262" s="1508"/>
      <c r="AG262" s="1508"/>
      <c r="AI262" s="18"/>
      <c r="AJ262" s="18"/>
      <c r="AK262" s="18"/>
      <c r="AL262" s="18"/>
      <c r="AM262" s="18"/>
      <c r="AN262" s="18"/>
      <c r="AO262" s="18"/>
      <c r="AP262" s="18"/>
      <c r="AQ262" s="18"/>
    </row>
    <row r="263" spans="1:43" s="592" customFormat="1" ht="13.8" hidden="1">
      <c r="A263" s="606"/>
      <c r="D263" s="1508"/>
      <c r="E263" s="1508"/>
      <c r="F263" s="1508"/>
      <c r="G263" s="1508"/>
      <c r="H263" s="1508"/>
      <c r="I263" s="1508"/>
      <c r="J263" s="1508"/>
      <c r="K263" s="1508"/>
      <c r="L263" s="1508"/>
      <c r="M263" s="1508"/>
      <c r="N263" s="1508"/>
      <c r="O263" s="1508"/>
      <c r="P263" s="1508"/>
      <c r="Q263" s="1508"/>
      <c r="R263" s="1508"/>
      <c r="S263" s="1508"/>
      <c r="T263" s="1508"/>
      <c r="U263" s="1508"/>
      <c r="V263" s="1508"/>
      <c r="W263" s="1508"/>
      <c r="X263" s="1508"/>
      <c r="Y263" s="1508"/>
      <c r="Z263" s="1508"/>
      <c r="AA263" s="1508"/>
      <c r="AB263" s="1508"/>
      <c r="AC263" s="1508"/>
      <c r="AD263" s="1508"/>
      <c r="AE263" s="1508"/>
      <c r="AF263" s="1508"/>
      <c r="AG263" s="1508"/>
      <c r="AI263" s="18"/>
      <c r="AJ263" s="18"/>
      <c r="AK263" s="18"/>
      <c r="AL263" s="18"/>
      <c r="AM263" s="18"/>
      <c r="AN263" s="18"/>
      <c r="AO263" s="18"/>
      <c r="AP263" s="18"/>
      <c r="AQ263" s="18"/>
    </row>
    <row r="264" spans="1:43" s="592" customFormat="1" ht="13.8" hidden="1">
      <c r="A264" s="606"/>
      <c r="D264" s="1950" t="s">
        <v>1379</v>
      </c>
      <c r="E264" s="1950"/>
      <c r="F264" s="1950"/>
      <c r="G264" s="1950"/>
      <c r="H264" s="1950"/>
      <c r="I264" s="1950"/>
      <c r="J264" s="1950"/>
      <c r="K264" s="1950"/>
      <c r="L264" s="1950"/>
      <c r="M264" s="1950"/>
      <c r="N264" s="1950"/>
      <c r="O264" s="1950"/>
      <c r="P264" s="1950"/>
      <c r="Q264" s="1950"/>
      <c r="R264" s="1950"/>
      <c r="S264" s="1950"/>
      <c r="T264" s="1950"/>
      <c r="U264" s="1950"/>
      <c r="V264" s="1950"/>
      <c r="W264" s="1950"/>
      <c r="X264" s="1950"/>
      <c r="Y264" s="1950"/>
      <c r="Z264" s="1950"/>
      <c r="AA264" s="1950"/>
      <c r="AB264" s="1950"/>
      <c r="AC264" s="1950"/>
      <c r="AD264" s="1950"/>
      <c r="AE264" s="1950"/>
      <c r="AF264" s="1950"/>
      <c r="AG264" s="1950"/>
      <c r="AI264" s="18"/>
      <c r="AJ264" s="18"/>
      <c r="AK264" s="18"/>
      <c r="AL264" s="18"/>
      <c r="AM264" s="18"/>
      <c r="AN264" s="18"/>
      <c r="AO264" s="18"/>
      <c r="AP264" s="18"/>
      <c r="AQ264" s="18"/>
    </row>
    <row r="265" spans="1:43" s="592" customFormat="1" ht="13.8" hidden="1">
      <c r="A265" s="606"/>
      <c r="D265" s="1950"/>
      <c r="E265" s="1950"/>
      <c r="F265" s="1950"/>
      <c r="G265" s="1950"/>
      <c r="H265" s="1950"/>
      <c r="I265" s="1950"/>
      <c r="J265" s="1950"/>
      <c r="K265" s="1950"/>
      <c r="L265" s="1950"/>
      <c r="M265" s="1950"/>
      <c r="N265" s="1950"/>
      <c r="O265" s="1950"/>
      <c r="P265" s="1950"/>
      <c r="Q265" s="1950"/>
      <c r="R265" s="1950"/>
      <c r="S265" s="1950"/>
      <c r="T265" s="1950"/>
      <c r="U265" s="1950"/>
      <c r="V265" s="1950"/>
      <c r="W265" s="1950"/>
      <c r="X265" s="1950"/>
      <c r="Y265" s="1950"/>
      <c r="Z265" s="1950"/>
      <c r="AA265" s="1950"/>
      <c r="AB265" s="1950"/>
      <c r="AC265" s="1950"/>
      <c r="AD265" s="1950"/>
      <c r="AE265" s="1950"/>
      <c r="AF265" s="1950"/>
      <c r="AG265" s="1950"/>
      <c r="AI265" s="18"/>
      <c r="AJ265" s="18"/>
      <c r="AK265" s="18"/>
      <c r="AL265" s="18"/>
      <c r="AM265" s="18"/>
      <c r="AN265" s="18"/>
      <c r="AO265" s="18"/>
      <c r="AP265" s="18"/>
      <c r="AQ265" s="18"/>
    </row>
    <row r="266" spans="1:43" s="592" customFormat="1" ht="13.8" hidden="1">
      <c r="A266" s="606"/>
      <c r="D266" s="1508"/>
      <c r="E266" s="1508"/>
      <c r="F266" s="1508"/>
      <c r="G266" s="1508"/>
      <c r="H266" s="1508"/>
      <c r="I266" s="1508"/>
      <c r="J266" s="1508"/>
      <c r="K266" s="1508"/>
      <c r="L266" s="1508"/>
      <c r="M266" s="1508"/>
      <c r="N266" s="1508"/>
      <c r="O266" s="1508"/>
      <c r="P266" s="1508"/>
      <c r="Q266" s="1508"/>
      <c r="R266" s="1508"/>
      <c r="S266" s="1508"/>
      <c r="T266" s="1508"/>
      <c r="U266" s="1508"/>
      <c r="V266" s="1508"/>
      <c r="W266" s="1508"/>
      <c r="X266" s="1508"/>
      <c r="Y266" s="1508"/>
      <c r="Z266" s="1508"/>
      <c r="AA266" s="1508"/>
      <c r="AB266" s="1508"/>
      <c r="AC266" s="1508"/>
      <c r="AD266" s="1508"/>
      <c r="AE266" s="1508"/>
      <c r="AF266" s="1508"/>
      <c r="AG266" s="1508"/>
      <c r="AI266" s="18"/>
      <c r="AJ266" s="18"/>
      <c r="AK266" s="18"/>
      <c r="AL266" s="18"/>
      <c r="AM266" s="18"/>
      <c r="AN266" s="18"/>
      <c r="AO266" s="18"/>
      <c r="AP266" s="18"/>
      <c r="AQ266" s="18"/>
    </row>
    <row r="267" spans="1:43" s="592" customFormat="1" ht="13.8" hidden="1">
      <c r="A267" s="606"/>
      <c r="D267" s="1508" t="s">
        <v>1345</v>
      </c>
      <c r="E267" s="1950" t="s">
        <v>1798</v>
      </c>
      <c r="F267" s="1950"/>
      <c r="G267" s="1950"/>
      <c r="H267" s="1950"/>
      <c r="I267" s="1950"/>
      <c r="J267" s="1950"/>
      <c r="K267" s="1950"/>
      <c r="L267" s="1950"/>
      <c r="M267" s="1950"/>
      <c r="N267" s="1950"/>
      <c r="O267" s="1950"/>
      <c r="P267" s="1950"/>
      <c r="Q267" s="1950"/>
      <c r="R267" s="1950"/>
      <c r="S267" s="1950"/>
      <c r="T267" s="1950"/>
      <c r="U267" s="1950"/>
      <c r="V267" s="1950"/>
      <c r="W267" s="1950"/>
      <c r="X267" s="1950"/>
      <c r="Y267" s="1950"/>
      <c r="Z267" s="1950"/>
      <c r="AA267" s="1950"/>
      <c r="AB267" s="1950"/>
      <c r="AC267" s="1950"/>
      <c r="AD267" s="1950"/>
      <c r="AE267" s="1950"/>
      <c r="AF267" s="1950"/>
      <c r="AG267" s="1950"/>
      <c r="AI267" s="18"/>
      <c r="AJ267" s="18"/>
      <c r="AK267" s="18"/>
      <c r="AL267" s="18"/>
      <c r="AM267" s="18"/>
      <c r="AN267" s="18"/>
      <c r="AO267" s="18"/>
      <c r="AP267" s="18"/>
      <c r="AQ267" s="18"/>
    </row>
    <row r="268" spans="1:43" s="592" customFormat="1" ht="13.8" hidden="1">
      <c r="A268" s="606"/>
      <c r="D268" s="1508" t="s">
        <v>1345</v>
      </c>
      <c r="E268" s="1950" t="s">
        <v>1799</v>
      </c>
      <c r="F268" s="1950"/>
      <c r="G268" s="1950"/>
      <c r="H268" s="1950"/>
      <c r="I268" s="1950"/>
      <c r="J268" s="1950"/>
      <c r="K268" s="1950"/>
      <c r="L268" s="1950"/>
      <c r="M268" s="1950"/>
      <c r="N268" s="1950"/>
      <c r="O268" s="1950"/>
      <c r="P268" s="1950"/>
      <c r="Q268" s="1950"/>
      <c r="R268" s="1950"/>
      <c r="S268" s="1950"/>
      <c r="T268" s="1950"/>
      <c r="U268" s="1950"/>
      <c r="V268" s="1950"/>
      <c r="W268" s="1950"/>
      <c r="X268" s="1950"/>
      <c r="Y268" s="1950"/>
      <c r="Z268" s="1950"/>
      <c r="AA268" s="1950"/>
      <c r="AB268" s="1950"/>
      <c r="AC268" s="1950"/>
      <c r="AD268" s="1950"/>
      <c r="AE268" s="1950"/>
      <c r="AF268" s="1950"/>
      <c r="AG268" s="1950"/>
      <c r="AI268" s="18"/>
      <c r="AJ268" s="18"/>
      <c r="AK268" s="18"/>
      <c r="AL268" s="18"/>
      <c r="AM268" s="18"/>
      <c r="AN268" s="18"/>
      <c r="AO268" s="18"/>
      <c r="AP268" s="18"/>
      <c r="AQ268" s="18"/>
    </row>
    <row r="269" spans="1:43" s="592" customFormat="1" ht="13.8" hidden="1">
      <c r="A269" s="606"/>
      <c r="D269" s="1508" t="s">
        <v>1345</v>
      </c>
      <c r="E269" s="1950" t="s">
        <v>1800</v>
      </c>
      <c r="F269" s="1950"/>
      <c r="G269" s="1950"/>
      <c r="H269" s="1950"/>
      <c r="I269" s="1950"/>
      <c r="J269" s="1950"/>
      <c r="K269" s="1950"/>
      <c r="L269" s="1950"/>
      <c r="M269" s="1950"/>
      <c r="N269" s="1950"/>
      <c r="O269" s="1950"/>
      <c r="P269" s="1950"/>
      <c r="Q269" s="1950"/>
      <c r="R269" s="1950"/>
      <c r="S269" s="1950"/>
      <c r="T269" s="1950"/>
      <c r="U269" s="1950"/>
      <c r="V269" s="1950"/>
      <c r="W269" s="1950"/>
      <c r="X269" s="1950"/>
      <c r="Y269" s="1950"/>
      <c r="Z269" s="1950"/>
      <c r="AA269" s="1950"/>
      <c r="AB269" s="1950"/>
      <c r="AC269" s="1950"/>
      <c r="AD269" s="1950"/>
      <c r="AE269" s="1950"/>
      <c r="AF269" s="1950"/>
      <c r="AG269" s="1950"/>
      <c r="AI269" s="18"/>
      <c r="AJ269" s="18"/>
      <c r="AK269" s="18"/>
      <c r="AL269" s="18"/>
      <c r="AM269" s="18"/>
      <c r="AN269" s="18"/>
      <c r="AO269" s="18"/>
      <c r="AP269" s="18"/>
      <c r="AQ269" s="18"/>
    </row>
    <row r="270" spans="1:43" s="592" customFormat="1" ht="13.8" hidden="1">
      <c r="A270" s="606"/>
      <c r="D270" s="1508"/>
      <c r="E270" s="1950"/>
      <c r="F270" s="1950"/>
      <c r="G270" s="1950"/>
      <c r="H270" s="1950"/>
      <c r="I270" s="1950"/>
      <c r="J270" s="1950"/>
      <c r="K270" s="1950"/>
      <c r="L270" s="1950"/>
      <c r="M270" s="1950"/>
      <c r="N270" s="1950"/>
      <c r="O270" s="1950"/>
      <c r="P270" s="1950"/>
      <c r="Q270" s="1950"/>
      <c r="R270" s="1950"/>
      <c r="S270" s="1950"/>
      <c r="T270" s="1950"/>
      <c r="U270" s="1950"/>
      <c r="V270" s="1950"/>
      <c r="W270" s="1950"/>
      <c r="X270" s="1950"/>
      <c r="Y270" s="1950"/>
      <c r="Z270" s="1950"/>
      <c r="AA270" s="1950"/>
      <c r="AB270" s="1950"/>
      <c r="AC270" s="1950"/>
      <c r="AD270" s="1950"/>
      <c r="AE270" s="1950"/>
      <c r="AF270" s="1950"/>
      <c r="AG270" s="1950"/>
      <c r="AI270" s="18"/>
      <c r="AJ270" s="18"/>
      <c r="AK270" s="18"/>
      <c r="AL270" s="18"/>
      <c r="AM270" s="18"/>
      <c r="AN270" s="18"/>
      <c r="AO270" s="18"/>
      <c r="AP270" s="18"/>
      <c r="AQ270" s="18"/>
    </row>
    <row r="271" spans="1:43" s="592" customFormat="1" ht="13.8" hidden="1">
      <c r="A271" s="606"/>
      <c r="D271" s="1508"/>
      <c r="E271" s="1950"/>
      <c r="F271" s="1950"/>
      <c r="G271" s="1950"/>
      <c r="H271" s="1950"/>
      <c r="I271" s="1950"/>
      <c r="J271" s="1950"/>
      <c r="K271" s="1950"/>
      <c r="L271" s="1950"/>
      <c r="M271" s="1950"/>
      <c r="N271" s="1950"/>
      <c r="O271" s="1950"/>
      <c r="P271" s="1950"/>
      <c r="Q271" s="1950"/>
      <c r="R271" s="1950"/>
      <c r="S271" s="1950"/>
      <c r="T271" s="1950"/>
      <c r="U271" s="1950"/>
      <c r="V271" s="1950"/>
      <c r="W271" s="1950"/>
      <c r="X271" s="1950"/>
      <c r="Y271" s="1950"/>
      <c r="Z271" s="1950"/>
      <c r="AA271" s="1950"/>
      <c r="AB271" s="1950"/>
      <c r="AC271" s="1950"/>
      <c r="AD271" s="1950"/>
      <c r="AE271" s="1950"/>
      <c r="AF271" s="1950"/>
      <c r="AG271" s="1950"/>
      <c r="AI271" s="18"/>
      <c r="AJ271" s="18"/>
      <c r="AK271" s="18"/>
      <c r="AL271" s="18"/>
      <c r="AM271" s="18"/>
      <c r="AN271" s="18"/>
      <c r="AO271" s="18"/>
      <c r="AP271" s="18"/>
      <c r="AQ271" s="18"/>
    </row>
    <row r="272" spans="1:43" s="592" customFormat="1" ht="13.8" hidden="1">
      <c r="A272" s="606"/>
      <c r="D272" s="1508"/>
      <c r="E272" s="1950"/>
      <c r="F272" s="1950"/>
      <c r="G272" s="1950"/>
      <c r="H272" s="1950"/>
      <c r="I272" s="1950"/>
      <c r="J272" s="1950"/>
      <c r="K272" s="1950"/>
      <c r="L272" s="1950"/>
      <c r="M272" s="1950"/>
      <c r="N272" s="1950"/>
      <c r="O272" s="1950"/>
      <c r="P272" s="1950"/>
      <c r="Q272" s="1950"/>
      <c r="R272" s="1950"/>
      <c r="S272" s="1950"/>
      <c r="T272" s="1950"/>
      <c r="U272" s="1950"/>
      <c r="V272" s="1950"/>
      <c r="W272" s="1950"/>
      <c r="X272" s="1950"/>
      <c r="Y272" s="1950"/>
      <c r="Z272" s="1950"/>
      <c r="AA272" s="1950"/>
      <c r="AB272" s="1950"/>
      <c r="AC272" s="1950"/>
      <c r="AD272" s="1950"/>
      <c r="AE272" s="1950"/>
      <c r="AF272" s="1950"/>
      <c r="AG272" s="1950"/>
      <c r="AI272" s="18"/>
      <c r="AJ272" s="18"/>
      <c r="AK272" s="18"/>
      <c r="AL272" s="18"/>
      <c r="AM272" s="18"/>
      <c r="AN272" s="18"/>
      <c r="AO272" s="18"/>
      <c r="AP272" s="18"/>
      <c r="AQ272" s="18"/>
    </row>
    <row r="273" spans="1:43" s="592" customFormat="1" ht="13.8" hidden="1">
      <c r="A273" s="606"/>
      <c r="D273" s="1508"/>
      <c r="E273" s="1950"/>
      <c r="F273" s="1950"/>
      <c r="G273" s="1950"/>
      <c r="H273" s="1950"/>
      <c r="I273" s="1950"/>
      <c r="J273" s="1950"/>
      <c r="K273" s="1950"/>
      <c r="L273" s="1950"/>
      <c r="M273" s="1950"/>
      <c r="N273" s="1950"/>
      <c r="O273" s="1950"/>
      <c r="P273" s="1950"/>
      <c r="Q273" s="1950"/>
      <c r="R273" s="1950"/>
      <c r="S273" s="1950"/>
      <c r="T273" s="1950"/>
      <c r="U273" s="1950"/>
      <c r="V273" s="1950"/>
      <c r="W273" s="1950"/>
      <c r="X273" s="1950"/>
      <c r="Y273" s="1950"/>
      <c r="Z273" s="1950"/>
      <c r="AA273" s="1950"/>
      <c r="AB273" s="1950"/>
      <c r="AC273" s="1950"/>
      <c r="AD273" s="1950"/>
      <c r="AE273" s="1950"/>
      <c r="AF273" s="1950"/>
      <c r="AG273" s="1950"/>
      <c r="AI273" s="18"/>
      <c r="AJ273" s="18"/>
      <c r="AK273" s="18"/>
      <c r="AL273" s="18"/>
      <c r="AM273" s="18"/>
      <c r="AN273" s="18"/>
      <c r="AO273" s="18"/>
      <c r="AP273" s="18"/>
      <c r="AQ273" s="18"/>
    </row>
    <row r="274" spans="1:43" s="592" customFormat="1" ht="13.8" hidden="1">
      <c r="A274" s="606"/>
      <c r="D274" s="1508"/>
      <c r="E274" s="1950"/>
      <c r="F274" s="1950"/>
      <c r="G274" s="1950"/>
      <c r="H274" s="1950"/>
      <c r="I274" s="1950"/>
      <c r="J274" s="1950"/>
      <c r="K274" s="1950"/>
      <c r="L274" s="1950"/>
      <c r="M274" s="1950"/>
      <c r="N274" s="1950"/>
      <c r="O274" s="1950"/>
      <c r="P274" s="1950"/>
      <c r="Q274" s="1950"/>
      <c r="R274" s="1950"/>
      <c r="S274" s="1950"/>
      <c r="T274" s="1950"/>
      <c r="U274" s="1950"/>
      <c r="V274" s="1950"/>
      <c r="W274" s="1950"/>
      <c r="X274" s="1950"/>
      <c r="Y274" s="1950"/>
      <c r="Z274" s="1950"/>
      <c r="AA274" s="1950"/>
      <c r="AB274" s="1950"/>
      <c r="AC274" s="1950"/>
      <c r="AD274" s="1950"/>
      <c r="AE274" s="1950"/>
      <c r="AF274" s="1950"/>
      <c r="AG274" s="1950"/>
      <c r="AI274" s="18"/>
      <c r="AJ274" s="18"/>
      <c r="AK274" s="18"/>
      <c r="AL274" s="18"/>
      <c r="AM274" s="18"/>
      <c r="AN274" s="18"/>
      <c r="AO274" s="18"/>
      <c r="AP274" s="18"/>
      <c r="AQ274" s="18"/>
    </row>
    <row r="275" spans="1:43" s="592" customFormat="1" ht="13.8" hidden="1">
      <c r="A275" s="606"/>
      <c r="D275" s="1508"/>
      <c r="E275" s="1508"/>
      <c r="F275" s="1508"/>
      <c r="G275" s="1508"/>
      <c r="H275" s="1508"/>
      <c r="I275" s="1508"/>
      <c r="J275" s="1508"/>
      <c r="K275" s="1508"/>
      <c r="L275" s="1508"/>
      <c r="M275" s="1508"/>
      <c r="N275" s="1508"/>
      <c r="O275" s="1508"/>
      <c r="P275" s="1508"/>
      <c r="Q275" s="1508"/>
      <c r="R275" s="1508"/>
      <c r="S275" s="1508"/>
      <c r="T275" s="1508"/>
      <c r="U275" s="1508"/>
      <c r="V275" s="1508"/>
      <c r="W275" s="1508"/>
      <c r="X275" s="1508"/>
      <c r="Y275" s="1508"/>
      <c r="Z275" s="1508"/>
      <c r="AA275" s="1508"/>
      <c r="AB275" s="1508"/>
      <c r="AC275" s="1508"/>
      <c r="AD275" s="1508"/>
      <c r="AE275" s="1508"/>
      <c r="AF275" s="1508"/>
      <c r="AG275" s="1508"/>
      <c r="AI275" s="18"/>
      <c r="AJ275" s="18"/>
      <c r="AK275" s="18"/>
      <c r="AL275" s="18"/>
      <c r="AM275" s="18"/>
      <c r="AN275" s="18"/>
      <c r="AO275" s="18"/>
      <c r="AP275" s="18"/>
      <c r="AQ275" s="18"/>
    </row>
    <row r="276" spans="1:43" s="592" customFormat="1" ht="13.8" hidden="1">
      <c r="A276" s="606"/>
      <c r="D276" s="1950" t="s">
        <v>1380</v>
      </c>
      <c r="E276" s="1950"/>
      <c r="F276" s="1950"/>
      <c r="G276" s="1950"/>
      <c r="H276" s="1950"/>
      <c r="I276" s="1950"/>
      <c r="J276" s="1950"/>
      <c r="K276" s="1950"/>
      <c r="L276" s="1950"/>
      <c r="M276" s="1950"/>
      <c r="N276" s="1950"/>
      <c r="O276" s="1950"/>
      <c r="P276" s="1950"/>
      <c r="Q276" s="1950"/>
      <c r="R276" s="1950"/>
      <c r="S276" s="1950"/>
      <c r="T276" s="1950"/>
      <c r="U276" s="1950"/>
      <c r="V276" s="1950"/>
      <c r="W276" s="1950"/>
      <c r="X276" s="1950"/>
      <c r="Y276" s="1950"/>
      <c r="Z276" s="1950"/>
      <c r="AA276" s="1950"/>
      <c r="AB276" s="1950"/>
      <c r="AC276" s="1950"/>
      <c r="AD276" s="1950"/>
      <c r="AE276" s="1950"/>
      <c r="AF276" s="1950"/>
      <c r="AG276" s="1950"/>
      <c r="AI276" s="18"/>
      <c r="AJ276" s="18"/>
      <c r="AK276" s="18"/>
      <c r="AL276" s="18"/>
      <c r="AM276" s="18"/>
      <c r="AN276" s="18"/>
      <c r="AO276" s="18"/>
      <c r="AP276" s="18"/>
      <c r="AQ276" s="18"/>
    </row>
    <row r="277" spans="1:43" s="592" customFormat="1" ht="13.8" hidden="1">
      <c r="A277" s="606"/>
      <c r="D277" s="1508"/>
      <c r="E277" s="1508"/>
      <c r="F277" s="1508"/>
      <c r="G277" s="1508"/>
      <c r="H277" s="1508"/>
      <c r="I277" s="1508"/>
      <c r="J277" s="1508"/>
      <c r="K277" s="1508"/>
      <c r="L277" s="1508"/>
      <c r="M277" s="1508"/>
      <c r="N277" s="1508"/>
      <c r="O277" s="1508"/>
      <c r="P277" s="1508"/>
      <c r="Q277" s="1508"/>
      <c r="R277" s="1508"/>
      <c r="S277" s="1508"/>
      <c r="T277" s="1508"/>
      <c r="U277" s="1508"/>
      <c r="V277" s="1508"/>
      <c r="W277" s="1508"/>
      <c r="X277" s="1508"/>
      <c r="Y277" s="1508"/>
      <c r="Z277" s="1508"/>
      <c r="AA277" s="1508"/>
      <c r="AB277" s="1508"/>
      <c r="AC277" s="1508"/>
      <c r="AD277" s="1508"/>
      <c r="AE277" s="1508"/>
      <c r="AF277" s="1508"/>
      <c r="AG277" s="1508"/>
      <c r="AI277" s="18"/>
      <c r="AJ277" s="18"/>
      <c r="AK277" s="18"/>
      <c r="AL277" s="18"/>
      <c r="AM277" s="18"/>
      <c r="AN277" s="18"/>
      <c r="AO277" s="18"/>
      <c r="AP277" s="18"/>
      <c r="AQ277" s="18"/>
    </row>
    <row r="278" spans="1:43" s="592" customFormat="1" ht="13.8" hidden="1">
      <c r="A278" s="606"/>
      <c r="D278" s="1950" t="s">
        <v>1381</v>
      </c>
      <c r="E278" s="1950"/>
      <c r="F278" s="1950"/>
      <c r="G278" s="1950"/>
      <c r="H278" s="1950"/>
      <c r="I278" s="1950"/>
      <c r="J278" s="1950"/>
      <c r="K278" s="1950"/>
      <c r="L278" s="1950"/>
      <c r="M278" s="1950"/>
      <c r="N278" s="1950"/>
      <c r="O278" s="1950"/>
      <c r="P278" s="1950"/>
      <c r="Q278" s="1950"/>
      <c r="R278" s="1950"/>
      <c r="S278" s="1950"/>
      <c r="T278" s="1950"/>
      <c r="U278" s="1950"/>
      <c r="V278" s="1950"/>
      <c r="W278" s="1950"/>
      <c r="X278" s="1950"/>
      <c r="Y278" s="1950"/>
      <c r="Z278" s="1950"/>
      <c r="AA278" s="1950"/>
      <c r="AB278" s="1950"/>
      <c r="AC278" s="1950"/>
      <c r="AD278" s="1950"/>
      <c r="AE278" s="1950"/>
      <c r="AF278" s="1950"/>
      <c r="AG278" s="1950"/>
      <c r="AI278" s="18"/>
      <c r="AJ278" s="18"/>
      <c r="AK278" s="18"/>
      <c r="AL278" s="18"/>
      <c r="AM278" s="18"/>
      <c r="AN278" s="18"/>
      <c r="AO278" s="18"/>
      <c r="AP278" s="18"/>
      <c r="AQ278" s="18"/>
    </row>
    <row r="279" spans="1:43" s="592" customFormat="1" ht="13.8" hidden="1">
      <c r="A279" s="606"/>
      <c r="D279" s="1950"/>
      <c r="E279" s="1950"/>
      <c r="F279" s="1950"/>
      <c r="G279" s="1950"/>
      <c r="H279" s="1950"/>
      <c r="I279" s="1950"/>
      <c r="J279" s="1950"/>
      <c r="K279" s="1950"/>
      <c r="L279" s="1950"/>
      <c r="M279" s="1950"/>
      <c r="N279" s="1950"/>
      <c r="O279" s="1950"/>
      <c r="P279" s="1950"/>
      <c r="Q279" s="1950"/>
      <c r="R279" s="1950"/>
      <c r="S279" s="1950"/>
      <c r="T279" s="1950"/>
      <c r="U279" s="1950"/>
      <c r="V279" s="1950"/>
      <c r="W279" s="1950"/>
      <c r="X279" s="1950"/>
      <c r="Y279" s="1950"/>
      <c r="Z279" s="1950"/>
      <c r="AA279" s="1950"/>
      <c r="AB279" s="1950"/>
      <c r="AC279" s="1950"/>
      <c r="AD279" s="1950"/>
      <c r="AE279" s="1950"/>
      <c r="AF279" s="1950"/>
      <c r="AG279" s="1950"/>
      <c r="AI279" s="18"/>
      <c r="AJ279" s="18"/>
      <c r="AK279" s="18"/>
      <c r="AL279" s="18"/>
      <c r="AM279" s="18"/>
      <c r="AN279" s="18"/>
      <c r="AO279" s="18"/>
      <c r="AP279" s="18"/>
      <c r="AQ279" s="18"/>
    </row>
    <row r="280" spans="1:43" s="592" customFormat="1" ht="13.8" hidden="1">
      <c r="A280" s="606"/>
      <c r="D280" s="1508"/>
      <c r="E280" s="1508"/>
      <c r="F280" s="1508"/>
      <c r="G280" s="1508"/>
      <c r="H280" s="1508"/>
      <c r="I280" s="1508"/>
      <c r="J280" s="1508"/>
      <c r="K280" s="1508"/>
      <c r="L280" s="1508"/>
      <c r="M280" s="1508"/>
      <c r="N280" s="1508"/>
      <c r="O280" s="1508"/>
      <c r="P280" s="1508"/>
      <c r="Q280" s="1508"/>
      <c r="R280" s="1508"/>
      <c r="S280" s="1508"/>
      <c r="T280" s="1508"/>
      <c r="U280" s="1508"/>
      <c r="V280" s="1508"/>
      <c r="W280" s="1508"/>
      <c r="X280" s="1508"/>
      <c r="Y280" s="1508"/>
      <c r="Z280" s="1508"/>
      <c r="AA280" s="1508"/>
      <c r="AB280" s="1508"/>
      <c r="AC280" s="1508"/>
      <c r="AD280" s="1508"/>
      <c r="AE280" s="1508"/>
      <c r="AF280" s="1508"/>
      <c r="AG280" s="1508"/>
      <c r="AI280" s="18"/>
      <c r="AJ280" s="18"/>
      <c r="AK280" s="18"/>
      <c r="AL280" s="18"/>
      <c r="AM280" s="18"/>
      <c r="AN280" s="18"/>
      <c r="AO280" s="18"/>
      <c r="AP280" s="18"/>
      <c r="AQ280" s="18"/>
    </row>
    <row r="281" spans="1:43" s="592" customFormat="1" ht="13.8" hidden="1">
      <c r="A281" s="606"/>
      <c r="D281" s="1950" t="s">
        <v>1382</v>
      </c>
      <c r="E281" s="1950"/>
      <c r="F281" s="1950"/>
      <c r="G281" s="1950"/>
      <c r="H281" s="1950"/>
      <c r="I281" s="1950"/>
      <c r="J281" s="1950"/>
      <c r="K281" s="1950"/>
      <c r="L281" s="1950"/>
      <c r="M281" s="1950"/>
      <c r="N281" s="1950"/>
      <c r="O281" s="1950"/>
      <c r="P281" s="1950"/>
      <c r="Q281" s="1950"/>
      <c r="R281" s="1950"/>
      <c r="S281" s="1950"/>
      <c r="T281" s="1950"/>
      <c r="U281" s="1950"/>
      <c r="V281" s="1950"/>
      <c r="W281" s="1950"/>
      <c r="X281" s="1950"/>
      <c r="Y281" s="1950"/>
      <c r="Z281" s="1950"/>
      <c r="AA281" s="1950"/>
      <c r="AB281" s="1950"/>
      <c r="AC281" s="1950"/>
      <c r="AD281" s="1950"/>
      <c r="AE281" s="1950"/>
      <c r="AF281" s="1950"/>
      <c r="AG281" s="1950"/>
      <c r="AI281" s="18"/>
      <c r="AJ281" s="18"/>
      <c r="AK281" s="18"/>
      <c r="AL281" s="18"/>
      <c r="AM281" s="18"/>
      <c r="AN281" s="18"/>
      <c r="AO281" s="18"/>
      <c r="AP281" s="18"/>
      <c r="AQ281" s="18"/>
    </row>
    <row r="282" spans="1:43" s="592" customFormat="1" ht="13.8" hidden="1">
      <c r="A282" s="606"/>
      <c r="D282" s="1950"/>
      <c r="E282" s="1950"/>
      <c r="F282" s="1950"/>
      <c r="G282" s="1950"/>
      <c r="H282" s="1950"/>
      <c r="I282" s="1950"/>
      <c r="J282" s="1950"/>
      <c r="K282" s="1950"/>
      <c r="L282" s="1950"/>
      <c r="M282" s="1950"/>
      <c r="N282" s="1950"/>
      <c r="O282" s="1950"/>
      <c r="P282" s="1950"/>
      <c r="Q282" s="1950"/>
      <c r="R282" s="1950"/>
      <c r="S282" s="1950"/>
      <c r="T282" s="1950"/>
      <c r="U282" s="1950"/>
      <c r="V282" s="1950"/>
      <c r="W282" s="1950"/>
      <c r="X282" s="1950"/>
      <c r="Y282" s="1950"/>
      <c r="Z282" s="1950"/>
      <c r="AA282" s="1950"/>
      <c r="AB282" s="1950"/>
      <c r="AC282" s="1950"/>
      <c r="AD282" s="1950"/>
      <c r="AE282" s="1950"/>
      <c r="AF282" s="1950"/>
      <c r="AG282" s="1950"/>
      <c r="AI282" s="18"/>
      <c r="AJ282" s="18"/>
      <c r="AK282" s="18"/>
      <c r="AL282" s="18"/>
      <c r="AM282" s="18"/>
      <c r="AN282" s="18"/>
      <c r="AO282" s="18"/>
      <c r="AP282" s="18"/>
      <c r="AQ282" s="18"/>
    </row>
    <row r="283" spans="1:43" s="592" customFormat="1" ht="13.8" hidden="1">
      <c r="A283" s="606"/>
      <c r="D283" s="1950"/>
      <c r="E283" s="1950"/>
      <c r="F283" s="1950"/>
      <c r="G283" s="1950"/>
      <c r="H283" s="1950"/>
      <c r="I283" s="1950"/>
      <c r="J283" s="1950"/>
      <c r="K283" s="1950"/>
      <c r="L283" s="1950"/>
      <c r="M283" s="1950"/>
      <c r="N283" s="1950"/>
      <c r="O283" s="1950"/>
      <c r="P283" s="1950"/>
      <c r="Q283" s="1950"/>
      <c r="R283" s="1950"/>
      <c r="S283" s="1950"/>
      <c r="T283" s="1950"/>
      <c r="U283" s="1950"/>
      <c r="V283" s="1950"/>
      <c r="W283" s="1950"/>
      <c r="X283" s="1950"/>
      <c r="Y283" s="1950"/>
      <c r="Z283" s="1950"/>
      <c r="AA283" s="1950"/>
      <c r="AB283" s="1950"/>
      <c r="AC283" s="1950"/>
      <c r="AD283" s="1950"/>
      <c r="AE283" s="1950"/>
      <c r="AF283" s="1950"/>
      <c r="AG283" s="1950"/>
      <c r="AI283" s="18"/>
      <c r="AJ283" s="18"/>
      <c r="AK283" s="18"/>
      <c r="AL283" s="18"/>
      <c r="AM283" s="18"/>
      <c r="AN283" s="18"/>
      <c r="AO283" s="18"/>
      <c r="AP283" s="18"/>
      <c r="AQ283" s="18"/>
    </row>
    <row r="284" spans="1:43" s="592" customFormat="1" ht="13.8" hidden="1">
      <c r="A284" s="606"/>
      <c r="D284" s="1950"/>
      <c r="E284" s="1950"/>
      <c r="F284" s="1950"/>
      <c r="G284" s="1950"/>
      <c r="H284" s="1950"/>
      <c r="I284" s="1950"/>
      <c r="J284" s="1950"/>
      <c r="K284" s="1950"/>
      <c r="L284" s="1950"/>
      <c r="M284" s="1950"/>
      <c r="N284" s="1950"/>
      <c r="O284" s="1950"/>
      <c r="P284" s="1950"/>
      <c r="Q284" s="1950"/>
      <c r="R284" s="1950"/>
      <c r="S284" s="1950"/>
      <c r="T284" s="1950"/>
      <c r="U284" s="1950"/>
      <c r="V284" s="1950"/>
      <c r="W284" s="1950"/>
      <c r="X284" s="1950"/>
      <c r="Y284" s="1950"/>
      <c r="Z284" s="1950"/>
      <c r="AA284" s="1950"/>
      <c r="AB284" s="1950"/>
      <c r="AC284" s="1950"/>
      <c r="AD284" s="1950"/>
      <c r="AE284" s="1950"/>
      <c r="AF284" s="1950"/>
      <c r="AG284" s="1950"/>
      <c r="AI284" s="18"/>
      <c r="AJ284" s="18"/>
      <c r="AK284" s="18"/>
      <c r="AL284" s="18"/>
      <c r="AM284" s="18"/>
      <c r="AN284" s="18"/>
      <c r="AO284" s="18"/>
      <c r="AP284" s="18"/>
      <c r="AQ284" s="18"/>
    </row>
    <row r="285" spans="1:43" s="592" customFormat="1" ht="13.8" hidden="1">
      <c r="A285" s="606"/>
      <c r="D285" s="1950"/>
      <c r="E285" s="1950"/>
      <c r="F285" s="1950"/>
      <c r="G285" s="1950"/>
      <c r="H285" s="1950"/>
      <c r="I285" s="1950"/>
      <c r="J285" s="1950"/>
      <c r="K285" s="1950"/>
      <c r="L285" s="1950"/>
      <c r="M285" s="1950"/>
      <c r="N285" s="1950"/>
      <c r="O285" s="1950"/>
      <c r="P285" s="1950"/>
      <c r="Q285" s="1950"/>
      <c r="R285" s="1950"/>
      <c r="S285" s="1950"/>
      <c r="T285" s="1950"/>
      <c r="U285" s="1950"/>
      <c r="V285" s="1950"/>
      <c r="W285" s="1950"/>
      <c r="X285" s="1950"/>
      <c r="Y285" s="1950"/>
      <c r="Z285" s="1950"/>
      <c r="AA285" s="1950"/>
      <c r="AB285" s="1950"/>
      <c r="AC285" s="1950"/>
      <c r="AD285" s="1950"/>
      <c r="AE285" s="1950"/>
      <c r="AF285" s="1950"/>
      <c r="AG285" s="1950"/>
      <c r="AI285" s="18"/>
      <c r="AJ285" s="18"/>
      <c r="AK285" s="18"/>
      <c r="AL285" s="18"/>
      <c r="AM285" s="18"/>
      <c r="AN285" s="18"/>
      <c r="AO285" s="18"/>
      <c r="AP285" s="18"/>
      <c r="AQ285" s="18"/>
    </row>
    <row r="286" spans="1:43" s="592" customFormat="1" ht="13.8" hidden="1">
      <c r="A286" s="606"/>
      <c r="D286" s="1950"/>
      <c r="E286" s="1950"/>
      <c r="F286" s="1950"/>
      <c r="G286" s="1950"/>
      <c r="H286" s="1950"/>
      <c r="I286" s="1950"/>
      <c r="J286" s="1950"/>
      <c r="K286" s="1950"/>
      <c r="L286" s="1950"/>
      <c r="M286" s="1950"/>
      <c r="N286" s="1950"/>
      <c r="O286" s="1950"/>
      <c r="P286" s="1950"/>
      <c r="Q286" s="1950"/>
      <c r="R286" s="1950"/>
      <c r="S286" s="1950"/>
      <c r="T286" s="1950"/>
      <c r="U286" s="1950"/>
      <c r="V286" s="1950"/>
      <c r="W286" s="1950"/>
      <c r="X286" s="1950"/>
      <c r="Y286" s="1950"/>
      <c r="Z286" s="1950"/>
      <c r="AA286" s="1950"/>
      <c r="AB286" s="1950"/>
      <c r="AC286" s="1950"/>
      <c r="AD286" s="1950"/>
      <c r="AE286" s="1950"/>
      <c r="AF286" s="1950"/>
      <c r="AG286" s="1950"/>
      <c r="AI286" s="18"/>
      <c r="AJ286" s="18"/>
      <c r="AK286" s="18"/>
      <c r="AL286" s="18"/>
      <c r="AM286" s="18"/>
      <c r="AN286" s="18"/>
      <c r="AO286" s="18"/>
      <c r="AP286" s="18"/>
      <c r="AQ286" s="18"/>
    </row>
    <row r="287" spans="1:43" s="592" customFormat="1" ht="13.8" hidden="1">
      <c r="A287" s="606"/>
      <c r="C287" s="1508"/>
      <c r="AI287" s="18"/>
      <c r="AJ287" s="18"/>
      <c r="AK287" s="18"/>
      <c r="AL287" s="18"/>
      <c r="AM287" s="18"/>
      <c r="AN287" s="18"/>
      <c r="AO287" s="18"/>
      <c r="AP287" s="18"/>
      <c r="AQ287" s="18"/>
    </row>
    <row r="288" spans="1:43" s="592" customFormat="1" ht="13.8" hidden="1">
      <c r="A288" s="606"/>
      <c r="C288" s="1508"/>
      <c r="D288" s="1950" t="s">
        <v>1383</v>
      </c>
      <c r="E288" s="1950"/>
      <c r="F288" s="1950"/>
      <c r="G288" s="1950"/>
      <c r="H288" s="1950"/>
      <c r="I288" s="1950"/>
      <c r="J288" s="1950"/>
      <c r="K288" s="1950"/>
      <c r="L288" s="1950"/>
      <c r="M288" s="1950"/>
      <c r="N288" s="1950"/>
      <c r="O288" s="1950"/>
      <c r="P288" s="1950"/>
      <c r="Q288" s="1950"/>
      <c r="R288" s="1950"/>
      <c r="S288" s="1950"/>
      <c r="T288" s="1950"/>
      <c r="U288" s="1950"/>
      <c r="V288" s="1950"/>
      <c r="W288" s="1950"/>
      <c r="X288" s="1950"/>
      <c r="Y288" s="1950"/>
      <c r="Z288" s="1950"/>
      <c r="AA288" s="1950"/>
      <c r="AB288" s="1950"/>
      <c r="AC288" s="1950"/>
      <c r="AD288" s="1950"/>
      <c r="AE288" s="1950"/>
      <c r="AF288" s="1950"/>
      <c r="AG288" s="1950"/>
      <c r="AI288" s="18"/>
      <c r="AJ288" s="18"/>
      <c r="AK288" s="18"/>
      <c r="AL288" s="18"/>
      <c r="AM288" s="18"/>
      <c r="AN288" s="18"/>
      <c r="AO288" s="18"/>
      <c r="AP288" s="18"/>
      <c r="AQ288" s="18"/>
    </row>
    <row r="289" spans="1:43" s="592" customFormat="1" ht="13.8" hidden="1">
      <c r="A289" s="606"/>
      <c r="C289" s="1508"/>
      <c r="D289" s="1950"/>
      <c r="E289" s="1950"/>
      <c r="F289" s="1950"/>
      <c r="G289" s="1950"/>
      <c r="H289" s="1950"/>
      <c r="I289" s="1950"/>
      <c r="J289" s="1950"/>
      <c r="K289" s="1950"/>
      <c r="L289" s="1950"/>
      <c r="M289" s="1950"/>
      <c r="N289" s="1950"/>
      <c r="O289" s="1950"/>
      <c r="P289" s="1950"/>
      <c r="Q289" s="1950"/>
      <c r="R289" s="1950"/>
      <c r="S289" s="1950"/>
      <c r="T289" s="1950"/>
      <c r="U289" s="1950"/>
      <c r="V289" s="1950"/>
      <c r="W289" s="1950"/>
      <c r="X289" s="1950"/>
      <c r="Y289" s="1950"/>
      <c r="Z289" s="1950"/>
      <c r="AA289" s="1950"/>
      <c r="AB289" s="1950"/>
      <c r="AC289" s="1950"/>
      <c r="AD289" s="1950"/>
      <c r="AE289" s="1950"/>
      <c r="AF289" s="1950"/>
      <c r="AG289" s="1950"/>
      <c r="AI289" s="18"/>
      <c r="AJ289" s="18"/>
      <c r="AK289" s="18"/>
      <c r="AL289" s="18"/>
      <c r="AM289" s="18"/>
      <c r="AN289" s="18"/>
      <c r="AO289" s="18"/>
      <c r="AP289" s="18"/>
      <c r="AQ289" s="18"/>
    </row>
    <row r="290" spans="1:43" s="592" customFormat="1" ht="13.8" hidden="1">
      <c r="A290" s="606"/>
      <c r="C290" s="1508"/>
      <c r="D290" s="1950"/>
      <c r="E290" s="1950"/>
      <c r="F290" s="1950"/>
      <c r="G290" s="1950"/>
      <c r="H290" s="1950"/>
      <c r="I290" s="1950"/>
      <c r="J290" s="1950"/>
      <c r="K290" s="1950"/>
      <c r="L290" s="1950"/>
      <c r="M290" s="1950"/>
      <c r="N290" s="1950"/>
      <c r="O290" s="1950"/>
      <c r="P290" s="1950"/>
      <c r="Q290" s="1950"/>
      <c r="R290" s="1950"/>
      <c r="S290" s="1950"/>
      <c r="T290" s="1950"/>
      <c r="U290" s="1950"/>
      <c r="V290" s="1950"/>
      <c r="W290" s="1950"/>
      <c r="X290" s="1950"/>
      <c r="Y290" s="1950"/>
      <c r="Z290" s="1950"/>
      <c r="AA290" s="1950"/>
      <c r="AB290" s="1950"/>
      <c r="AC290" s="1950"/>
      <c r="AD290" s="1950"/>
      <c r="AE290" s="1950"/>
      <c r="AF290" s="1950"/>
      <c r="AG290" s="1950"/>
      <c r="AI290" s="18"/>
      <c r="AJ290" s="18"/>
      <c r="AK290" s="18"/>
      <c r="AL290" s="18"/>
      <c r="AM290" s="18"/>
      <c r="AN290" s="18"/>
      <c r="AO290" s="18"/>
      <c r="AP290" s="18"/>
      <c r="AQ290" s="18"/>
    </row>
    <row r="291" spans="1:43" s="592" customFormat="1" ht="13.8" hidden="1">
      <c r="A291" s="606"/>
      <c r="D291" s="1950"/>
      <c r="E291" s="1950"/>
      <c r="F291" s="1950"/>
      <c r="G291" s="1950"/>
      <c r="H291" s="1950"/>
      <c r="I291" s="1950"/>
      <c r="J291" s="1950"/>
      <c r="K291" s="1950"/>
      <c r="L291" s="1950"/>
      <c r="M291" s="1950"/>
      <c r="N291" s="1950"/>
      <c r="O291" s="1950"/>
      <c r="P291" s="1950"/>
      <c r="Q291" s="1950"/>
      <c r="R291" s="1950"/>
      <c r="S291" s="1950"/>
      <c r="T291" s="1950"/>
      <c r="U291" s="1950"/>
      <c r="V291" s="1950"/>
      <c r="W291" s="1950"/>
      <c r="X291" s="1950"/>
      <c r="Y291" s="1950"/>
      <c r="Z291" s="1950"/>
      <c r="AA291" s="1950"/>
      <c r="AB291" s="1950"/>
      <c r="AC291" s="1950"/>
      <c r="AD291" s="1950"/>
      <c r="AE291" s="1950"/>
      <c r="AF291" s="1950"/>
      <c r="AG291" s="1950"/>
      <c r="AI291" s="18"/>
      <c r="AJ291" s="18"/>
      <c r="AK291" s="18"/>
      <c r="AL291" s="18"/>
      <c r="AM291" s="18"/>
      <c r="AN291" s="18"/>
      <c r="AO291" s="18"/>
      <c r="AP291" s="18"/>
      <c r="AQ291" s="18"/>
    </row>
    <row r="292" spans="1:43" s="592" customFormat="1" ht="13.8" hidden="1">
      <c r="A292" s="606"/>
      <c r="AI292" s="18"/>
      <c r="AJ292" s="18"/>
      <c r="AK292" s="18"/>
      <c r="AL292" s="18"/>
      <c r="AM292" s="18"/>
      <c r="AN292" s="18"/>
      <c r="AO292" s="18"/>
      <c r="AP292" s="18"/>
      <c r="AQ292" s="18"/>
    </row>
    <row r="293" spans="1:43" s="592" customFormat="1" ht="13.8" hidden="1">
      <c r="A293" s="606"/>
      <c r="D293" s="1950" t="s">
        <v>1384</v>
      </c>
      <c r="E293" s="1950"/>
      <c r="F293" s="1950"/>
      <c r="G293" s="1950"/>
      <c r="H293" s="1950"/>
      <c r="I293" s="1950"/>
      <c r="J293" s="1950"/>
      <c r="K293" s="1950"/>
      <c r="L293" s="1950"/>
      <c r="M293" s="1950"/>
      <c r="N293" s="1950"/>
      <c r="O293" s="1950"/>
      <c r="P293" s="1950"/>
      <c r="Q293" s="1950"/>
      <c r="R293" s="1950"/>
      <c r="S293" s="1950"/>
      <c r="T293" s="1950"/>
      <c r="U293" s="1950"/>
      <c r="V293" s="1950"/>
      <c r="W293" s="1950"/>
      <c r="X293" s="1950"/>
      <c r="Y293" s="1950"/>
      <c r="Z293" s="1950"/>
      <c r="AA293" s="1950"/>
      <c r="AB293" s="1950"/>
      <c r="AC293" s="1950"/>
      <c r="AD293" s="1950"/>
      <c r="AE293" s="1950"/>
      <c r="AF293" s="1950"/>
      <c r="AG293" s="1950"/>
      <c r="AI293" s="18"/>
      <c r="AJ293" s="18"/>
      <c r="AK293" s="18"/>
      <c r="AL293" s="18"/>
      <c r="AM293" s="18"/>
      <c r="AN293" s="18"/>
      <c r="AO293" s="18"/>
      <c r="AP293" s="18"/>
      <c r="AQ293" s="18"/>
    </row>
    <row r="294" spans="1:43" s="592" customFormat="1" ht="13.8" hidden="1">
      <c r="A294" s="606"/>
      <c r="D294" s="1950"/>
      <c r="E294" s="1950"/>
      <c r="F294" s="1950"/>
      <c r="G294" s="1950"/>
      <c r="H294" s="1950"/>
      <c r="I294" s="1950"/>
      <c r="J294" s="1950"/>
      <c r="K294" s="1950"/>
      <c r="L294" s="1950"/>
      <c r="M294" s="1950"/>
      <c r="N294" s="1950"/>
      <c r="O294" s="1950"/>
      <c r="P294" s="1950"/>
      <c r="Q294" s="1950"/>
      <c r="R294" s="1950"/>
      <c r="S294" s="1950"/>
      <c r="T294" s="1950"/>
      <c r="U294" s="1950"/>
      <c r="V294" s="1950"/>
      <c r="W294" s="1950"/>
      <c r="X294" s="1950"/>
      <c r="Y294" s="1950"/>
      <c r="Z294" s="1950"/>
      <c r="AA294" s="1950"/>
      <c r="AB294" s="1950"/>
      <c r="AC294" s="1950"/>
      <c r="AD294" s="1950"/>
      <c r="AE294" s="1950"/>
      <c r="AF294" s="1950"/>
      <c r="AG294" s="1950"/>
      <c r="AI294" s="18"/>
      <c r="AJ294" s="18"/>
      <c r="AK294" s="18"/>
      <c r="AL294" s="18"/>
      <c r="AM294" s="18"/>
      <c r="AN294" s="18"/>
      <c r="AO294" s="18"/>
      <c r="AP294" s="18"/>
      <c r="AQ294" s="18"/>
    </row>
    <row r="295" spans="1:43" s="592" customFormat="1" ht="13.8" hidden="1">
      <c r="A295" s="606"/>
      <c r="D295" s="1950"/>
      <c r="E295" s="1950"/>
      <c r="F295" s="1950"/>
      <c r="G295" s="1950"/>
      <c r="H295" s="1950"/>
      <c r="I295" s="1950"/>
      <c r="J295" s="1950"/>
      <c r="K295" s="1950"/>
      <c r="L295" s="1950"/>
      <c r="M295" s="1950"/>
      <c r="N295" s="1950"/>
      <c r="O295" s="1950"/>
      <c r="P295" s="1950"/>
      <c r="Q295" s="1950"/>
      <c r="R295" s="1950"/>
      <c r="S295" s="1950"/>
      <c r="T295" s="1950"/>
      <c r="U295" s="1950"/>
      <c r="V295" s="1950"/>
      <c r="W295" s="1950"/>
      <c r="X295" s="1950"/>
      <c r="Y295" s="1950"/>
      <c r="Z295" s="1950"/>
      <c r="AA295" s="1950"/>
      <c r="AB295" s="1950"/>
      <c r="AC295" s="1950"/>
      <c r="AD295" s="1950"/>
      <c r="AE295" s="1950"/>
      <c r="AF295" s="1950"/>
      <c r="AG295" s="1950"/>
      <c r="AI295" s="18"/>
      <c r="AJ295" s="18"/>
      <c r="AK295" s="18"/>
      <c r="AL295" s="18"/>
      <c r="AM295" s="18"/>
      <c r="AN295" s="18"/>
      <c r="AO295" s="18"/>
      <c r="AP295" s="18"/>
      <c r="AQ295" s="18"/>
    </row>
    <row r="296" spans="1:43" s="592" customFormat="1" ht="13.8" hidden="1">
      <c r="A296" s="606"/>
      <c r="D296" s="1950"/>
      <c r="E296" s="1950"/>
      <c r="F296" s="1950"/>
      <c r="G296" s="1950"/>
      <c r="H296" s="1950"/>
      <c r="I296" s="1950"/>
      <c r="J296" s="1950"/>
      <c r="K296" s="1950"/>
      <c r="L296" s="1950"/>
      <c r="M296" s="1950"/>
      <c r="N296" s="1950"/>
      <c r="O296" s="1950"/>
      <c r="P296" s="1950"/>
      <c r="Q296" s="1950"/>
      <c r="R296" s="1950"/>
      <c r="S296" s="1950"/>
      <c r="T296" s="1950"/>
      <c r="U296" s="1950"/>
      <c r="V296" s="1950"/>
      <c r="W296" s="1950"/>
      <c r="X296" s="1950"/>
      <c r="Y296" s="1950"/>
      <c r="Z296" s="1950"/>
      <c r="AA296" s="1950"/>
      <c r="AB296" s="1950"/>
      <c r="AC296" s="1950"/>
      <c r="AD296" s="1950"/>
      <c r="AE296" s="1950"/>
      <c r="AF296" s="1950"/>
      <c r="AG296" s="1950"/>
      <c r="AI296" s="18"/>
      <c r="AJ296" s="18"/>
      <c r="AK296" s="18"/>
      <c r="AL296" s="18"/>
      <c r="AM296" s="18"/>
      <c r="AN296" s="18"/>
      <c r="AO296" s="18"/>
      <c r="AP296" s="18"/>
      <c r="AQ296" s="18"/>
    </row>
    <row r="297" spans="1:43" s="592" customFormat="1" ht="13.8" hidden="1">
      <c r="A297" s="606"/>
      <c r="D297" s="1950"/>
      <c r="E297" s="1950"/>
      <c r="F297" s="1950"/>
      <c r="G297" s="1950"/>
      <c r="H297" s="1950"/>
      <c r="I297" s="1950"/>
      <c r="J297" s="1950"/>
      <c r="K297" s="1950"/>
      <c r="L297" s="1950"/>
      <c r="M297" s="1950"/>
      <c r="N297" s="1950"/>
      <c r="O297" s="1950"/>
      <c r="P297" s="1950"/>
      <c r="Q297" s="1950"/>
      <c r="R297" s="1950"/>
      <c r="S297" s="1950"/>
      <c r="T297" s="1950"/>
      <c r="U297" s="1950"/>
      <c r="V297" s="1950"/>
      <c r="W297" s="1950"/>
      <c r="X297" s="1950"/>
      <c r="Y297" s="1950"/>
      <c r="Z297" s="1950"/>
      <c r="AA297" s="1950"/>
      <c r="AB297" s="1950"/>
      <c r="AC297" s="1950"/>
      <c r="AD297" s="1950"/>
      <c r="AE297" s="1950"/>
      <c r="AF297" s="1950"/>
      <c r="AG297" s="1950"/>
      <c r="AI297" s="18"/>
      <c r="AJ297" s="18"/>
      <c r="AK297" s="18"/>
      <c r="AL297" s="18"/>
      <c r="AM297" s="18"/>
      <c r="AN297" s="18"/>
      <c r="AO297" s="18"/>
      <c r="AP297" s="18"/>
      <c r="AQ297" s="18"/>
    </row>
    <row r="298" spans="1:43" s="592" customFormat="1" ht="13.8" hidden="1">
      <c r="A298" s="606"/>
      <c r="D298" s="1950"/>
      <c r="E298" s="1950"/>
      <c r="F298" s="1950"/>
      <c r="G298" s="1950"/>
      <c r="H298" s="1950"/>
      <c r="I298" s="1950"/>
      <c r="J298" s="1950"/>
      <c r="K298" s="1950"/>
      <c r="L298" s="1950"/>
      <c r="M298" s="1950"/>
      <c r="N298" s="1950"/>
      <c r="O298" s="1950"/>
      <c r="P298" s="1950"/>
      <c r="Q298" s="1950"/>
      <c r="R298" s="1950"/>
      <c r="S298" s="1950"/>
      <c r="T298" s="1950"/>
      <c r="U298" s="1950"/>
      <c r="V298" s="1950"/>
      <c r="W298" s="1950"/>
      <c r="X298" s="1950"/>
      <c r="Y298" s="1950"/>
      <c r="Z298" s="1950"/>
      <c r="AA298" s="1950"/>
      <c r="AB298" s="1950"/>
      <c r="AC298" s="1950"/>
      <c r="AD298" s="1950"/>
      <c r="AE298" s="1950"/>
      <c r="AF298" s="1950"/>
      <c r="AG298" s="1950"/>
      <c r="AI298" s="18"/>
      <c r="AJ298" s="18"/>
      <c r="AK298" s="18"/>
      <c r="AL298" s="18"/>
      <c r="AM298" s="18"/>
      <c r="AN298" s="18"/>
      <c r="AO298" s="18"/>
      <c r="AP298" s="18"/>
      <c r="AQ298" s="18"/>
    </row>
    <row r="299" spans="1:43" s="592" customFormat="1" ht="13.8">
      <c r="A299" s="606"/>
      <c r="AI299" s="18"/>
      <c r="AJ299" s="18"/>
      <c r="AK299" s="18"/>
      <c r="AL299" s="18"/>
      <c r="AM299" s="18"/>
      <c r="AN299" s="18"/>
      <c r="AO299" s="18"/>
      <c r="AP299" s="18"/>
      <c r="AQ299" s="18"/>
    </row>
    <row r="300" spans="1:43" s="592" customFormat="1" ht="13.8">
      <c r="A300" s="606"/>
      <c r="D300" s="590" t="s">
        <v>3290</v>
      </c>
      <c r="AI300" s="18"/>
      <c r="AJ300" s="18"/>
      <c r="AK300" s="18"/>
      <c r="AL300" s="18"/>
      <c r="AM300" s="18"/>
      <c r="AN300" s="18"/>
      <c r="AO300" s="18"/>
      <c r="AP300" s="18"/>
      <c r="AQ300" s="18"/>
    </row>
    <row r="301" spans="1:43" s="592" customFormat="1" ht="13.8">
      <c r="A301" s="606"/>
      <c r="AI301" s="18"/>
      <c r="AJ301" s="18"/>
      <c r="AK301" s="18"/>
      <c r="AL301" s="18"/>
      <c r="AM301" s="18"/>
      <c r="AN301" s="18"/>
      <c r="AO301" s="18"/>
      <c r="AP301" s="18"/>
      <c r="AQ301" s="18"/>
    </row>
    <row r="302" spans="1:43" s="592" customFormat="1" ht="14.25" customHeight="1">
      <c r="A302" s="606"/>
      <c r="D302" s="2206" t="s">
        <v>3333</v>
      </c>
      <c r="E302" s="2201"/>
      <c r="F302" s="2201"/>
      <c r="G302" s="2201"/>
      <c r="H302" s="2201"/>
      <c r="I302" s="2201"/>
      <c r="J302" s="2201"/>
      <c r="K302" s="2201"/>
      <c r="L302" s="2201"/>
      <c r="M302" s="2201"/>
      <c r="N302" s="2201"/>
      <c r="O302" s="2201"/>
      <c r="P302" s="2201"/>
      <c r="Q302" s="2201"/>
      <c r="R302" s="2201"/>
      <c r="S302" s="2201"/>
      <c r="T302" s="2201"/>
      <c r="U302" s="2201"/>
      <c r="V302" s="2201"/>
      <c r="W302" s="2201"/>
      <c r="X302" s="2201"/>
      <c r="Y302" s="2201"/>
      <c r="Z302" s="2201"/>
      <c r="AA302" s="2201"/>
      <c r="AB302" s="2201"/>
      <c r="AC302" s="2201"/>
      <c r="AD302" s="2201"/>
      <c r="AE302" s="2201"/>
      <c r="AF302" s="2201"/>
      <c r="AG302" s="2201"/>
      <c r="AI302" s="18"/>
      <c r="AJ302" s="18"/>
      <c r="AK302" s="18"/>
      <c r="AL302" s="18"/>
      <c r="AM302" s="18"/>
      <c r="AN302" s="18"/>
      <c r="AO302" s="18"/>
      <c r="AP302" s="18"/>
      <c r="AQ302" s="18"/>
    </row>
    <row r="303" spans="1:43" s="592" customFormat="1" ht="14.25" customHeight="1">
      <c r="A303" s="606"/>
      <c r="D303" s="2201"/>
      <c r="E303" s="2201"/>
      <c r="F303" s="2201"/>
      <c r="G303" s="2201"/>
      <c r="H303" s="2201"/>
      <c r="I303" s="2201"/>
      <c r="J303" s="2201"/>
      <c r="K303" s="2201"/>
      <c r="L303" s="2201"/>
      <c r="M303" s="2201"/>
      <c r="N303" s="2201"/>
      <c r="O303" s="2201"/>
      <c r="P303" s="2201"/>
      <c r="Q303" s="2201"/>
      <c r="R303" s="2201"/>
      <c r="S303" s="2201"/>
      <c r="T303" s="2201"/>
      <c r="U303" s="2201"/>
      <c r="V303" s="2201"/>
      <c r="W303" s="2201"/>
      <c r="X303" s="2201"/>
      <c r="Y303" s="2201"/>
      <c r="Z303" s="2201"/>
      <c r="AA303" s="2201"/>
      <c r="AB303" s="2201"/>
      <c r="AC303" s="2201"/>
      <c r="AD303" s="2201"/>
      <c r="AE303" s="2201"/>
      <c r="AF303" s="2201"/>
      <c r="AG303" s="2201"/>
      <c r="AI303" s="18"/>
      <c r="AJ303" s="18"/>
      <c r="AK303" s="18"/>
      <c r="AL303" s="18"/>
      <c r="AM303" s="18"/>
      <c r="AN303" s="18"/>
      <c r="AO303" s="18"/>
      <c r="AP303" s="18"/>
      <c r="AQ303" s="18"/>
    </row>
    <row r="304" spans="1:43" s="592" customFormat="1" ht="14.25" customHeight="1">
      <c r="A304" s="606"/>
      <c r="D304" s="2201"/>
      <c r="E304" s="2201"/>
      <c r="F304" s="2201"/>
      <c r="G304" s="2201"/>
      <c r="H304" s="2201"/>
      <c r="I304" s="2201"/>
      <c r="J304" s="2201"/>
      <c r="K304" s="2201"/>
      <c r="L304" s="2201"/>
      <c r="M304" s="2201"/>
      <c r="N304" s="2201"/>
      <c r="O304" s="2201"/>
      <c r="P304" s="2201"/>
      <c r="Q304" s="2201"/>
      <c r="R304" s="2201"/>
      <c r="S304" s="2201"/>
      <c r="T304" s="2201"/>
      <c r="U304" s="2201"/>
      <c r="V304" s="2201"/>
      <c r="W304" s="2201"/>
      <c r="X304" s="2201"/>
      <c r="Y304" s="2201"/>
      <c r="Z304" s="2201"/>
      <c r="AA304" s="2201"/>
      <c r="AB304" s="2201"/>
      <c r="AC304" s="2201"/>
      <c r="AD304" s="2201"/>
      <c r="AE304" s="2201"/>
      <c r="AF304" s="2201"/>
      <c r="AG304" s="2201"/>
      <c r="AI304" s="18"/>
      <c r="AJ304" s="18"/>
      <c r="AK304" s="18"/>
      <c r="AL304" s="18"/>
      <c r="AM304" s="18"/>
      <c r="AN304" s="18"/>
      <c r="AO304" s="18"/>
      <c r="AP304" s="18"/>
      <c r="AQ304" s="18"/>
    </row>
    <row r="305" spans="1:43" s="592" customFormat="1" ht="13.8">
      <c r="A305" s="606"/>
      <c r="C305" s="1508"/>
      <c r="D305" s="2201"/>
      <c r="E305" s="2201"/>
      <c r="F305" s="2201"/>
      <c r="G305" s="2201"/>
      <c r="H305" s="2201"/>
      <c r="I305" s="2201"/>
      <c r="J305" s="2201"/>
      <c r="K305" s="2201"/>
      <c r="L305" s="2201"/>
      <c r="M305" s="2201"/>
      <c r="N305" s="2201"/>
      <c r="O305" s="2201"/>
      <c r="P305" s="2201"/>
      <c r="Q305" s="2201"/>
      <c r="R305" s="2201"/>
      <c r="S305" s="2201"/>
      <c r="T305" s="2201"/>
      <c r="U305" s="2201"/>
      <c r="V305" s="2201"/>
      <c r="W305" s="2201"/>
      <c r="X305" s="2201"/>
      <c r="Y305" s="2201"/>
      <c r="Z305" s="2201"/>
      <c r="AA305" s="2201"/>
      <c r="AB305" s="2201"/>
      <c r="AC305" s="2201"/>
      <c r="AD305" s="2201"/>
      <c r="AE305" s="2201"/>
      <c r="AF305" s="2201"/>
      <c r="AG305" s="2201"/>
      <c r="AI305" s="18"/>
      <c r="AJ305" s="18"/>
      <c r="AK305" s="18"/>
      <c r="AL305" s="18"/>
      <c r="AM305" s="18"/>
      <c r="AN305" s="18"/>
      <c r="AO305" s="18"/>
      <c r="AP305" s="18"/>
      <c r="AQ305" s="18"/>
    </row>
    <row r="306" spans="1:43" s="592" customFormat="1" ht="14.25" hidden="1" customHeight="1">
      <c r="A306" s="606"/>
      <c r="C306" s="1508"/>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c r="AB306" s="1514"/>
      <c r="AC306" s="1514"/>
      <c r="AD306" s="1514"/>
      <c r="AE306" s="1514"/>
      <c r="AF306" s="1514"/>
      <c r="AG306" s="1514"/>
      <c r="AI306" s="18"/>
      <c r="AJ306" s="18"/>
      <c r="AK306" s="18"/>
      <c r="AL306" s="18"/>
      <c r="AM306" s="18"/>
      <c r="AN306" s="18"/>
      <c r="AO306" s="18"/>
      <c r="AP306" s="18"/>
      <c r="AQ306" s="18"/>
    </row>
    <row r="307" spans="1:43" s="592" customFormat="1" ht="13.8" hidden="1">
      <c r="A307" s="606"/>
      <c r="C307" s="1508"/>
      <c r="D307" s="1508" t="s">
        <v>1345</v>
      </c>
      <c r="E307" s="1950" t="s">
        <v>1801</v>
      </c>
      <c r="F307" s="1950"/>
      <c r="G307" s="1950"/>
      <c r="H307" s="1950"/>
      <c r="I307" s="1950"/>
      <c r="J307" s="1950"/>
      <c r="K307" s="1950"/>
      <c r="L307" s="1950"/>
      <c r="M307" s="1950"/>
      <c r="N307" s="1950"/>
      <c r="O307" s="1950"/>
      <c r="P307" s="1950"/>
      <c r="Q307" s="1950"/>
      <c r="R307" s="1950"/>
      <c r="S307" s="1950"/>
      <c r="T307" s="1950"/>
      <c r="U307" s="1950"/>
      <c r="V307" s="1950"/>
      <c r="W307" s="1950"/>
      <c r="X307" s="1950"/>
      <c r="Y307" s="1950"/>
      <c r="Z307" s="1950"/>
      <c r="AA307" s="1950"/>
      <c r="AB307" s="1950"/>
      <c r="AC307" s="1950"/>
      <c r="AD307" s="1950"/>
      <c r="AE307" s="1950"/>
      <c r="AF307" s="1950"/>
      <c r="AG307" s="1950"/>
      <c r="AI307" s="18"/>
      <c r="AJ307" s="18"/>
      <c r="AK307" s="18"/>
      <c r="AL307" s="18"/>
      <c r="AM307" s="18"/>
      <c r="AN307" s="18"/>
      <c r="AO307" s="18"/>
      <c r="AP307" s="18"/>
      <c r="AQ307" s="18"/>
    </row>
    <row r="308" spans="1:43" s="592" customFormat="1" ht="13.8" hidden="1">
      <c r="A308" s="606"/>
      <c r="C308" s="1508"/>
      <c r="D308" s="1508"/>
      <c r="E308" s="1950"/>
      <c r="F308" s="1950"/>
      <c r="G308" s="1950"/>
      <c r="H308" s="1950"/>
      <c r="I308" s="1950"/>
      <c r="J308" s="1950"/>
      <c r="K308" s="1950"/>
      <c r="L308" s="1950"/>
      <c r="M308" s="1950"/>
      <c r="N308" s="1950"/>
      <c r="O308" s="1950"/>
      <c r="P308" s="1950"/>
      <c r="Q308" s="1950"/>
      <c r="R308" s="1950"/>
      <c r="S308" s="1950"/>
      <c r="T308" s="1950"/>
      <c r="U308" s="1950"/>
      <c r="V308" s="1950"/>
      <c r="W308" s="1950"/>
      <c r="X308" s="1950"/>
      <c r="Y308" s="1950"/>
      <c r="Z308" s="1950"/>
      <c r="AA308" s="1950"/>
      <c r="AB308" s="1950"/>
      <c r="AC308" s="1950"/>
      <c r="AD308" s="1950"/>
      <c r="AE308" s="1950"/>
      <c r="AF308" s="1950"/>
      <c r="AG308" s="1950"/>
      <c r="AI308" s="18"/>
      <c r="AJ308" s="18"/>
      <c r="AK308" s="18"/>
      <c r="AL308" s="18"/>
      <c r="AM308" s="18"/>
      <c r="AN308" s="18"/>
      <c r="AO308" s="18"/>
      <c r="AP308" s="18"/>
      <c r="AQ308" s="18"/>
    </row>
    <row r="309" spans="1:43" s="592" customFormat="1" ht="13.8" hidden="1">
      <c r="A309" s="606"/>
      <c r="C309" s="1508"/>
      <c r="D309" s="1508"/>
      <c r="E309" s="1515"/>
      <c r="F309" s="1515"/>
      <c r="G309" s="1515"/>
      <c r="H309" s="1515"/>
      <c r="I309" s="1515"/>
      <c r="J309" s="1515"/>
      <c r="K309" s="1515"/>
      <c r="L309" s="1515"/>
      <c r="M309" s="1515"/>
      <c r="N309" s="1515"/>
      <c r="O309" s="1515"/>
      <c r="P309" s="1515"/>
      <c r="Q309" s="1515"/>
      <c r="R309" s="1515"/>
      <c r="S309" s="1515"/>
      <c r="T309" s="1515"/>
      <c r="U309" s="1515"/>
      <c r="V309" s="1515"/>
      <c r="W309" s="1515"/>
      <c r="X309" s="1515"/>
      <c r="Y309" s="1515"/>
      <c r="Z309" s="1515"/>
      <c r="AA309" s="1515"/>
      <c r="AB309" s="1515"/>
      <c r="AC309" s="1515"/>
      <c r="AD309" s="1515"/>
      <c r="AE309" s="1515"/>
      <c r="AF309" s="1515"/>
      <c r="AG309" s="1515"/>
      <c r="AI309" s="18"/>
      <c r="AJ309" s="18"/>
      <c r="AK309" s="18"/>
      <c r="AL309" s="18"/>
      <c r="AM309" s="18"/>
      <c r="AN309" s="18"/>
      <c r="AO309" s="18"/>
      <c r="AP309" s="18"/>
      <c r="AQ309" s="18"/>
    </row>
    <row r="310" spans="1:43" s="592" customFormat="1" ht="13.8" hidden="1">
      <c r="A310" s="606"/>
      <c r="C310" s="1508"/>
      <c r="D310" s="1508" t="s">
        <v>1345</v>
      </c>
      <c r="E310" s="1950" t="s">
        <v>1385</v>
      </c>
      <c r="F310" s="1950"/>
      <c r="G310" s="1950"/>
      <c r="H310" s="1950"/>
      <c r="I310" s="1950"/>
      <c r="J310" s="1950"/>
      <c r="K310" s="1950"/>
      <c r="L310" s="1950"/>
      <c r="M310" s="1950"/>
      <c r="N310" s="1950"/>
      <c r="O310" s="1950"/>
      <c r="P310" s="1950"/>
      <c r="Q310" s="1950"/>
      <c r="R310" s="1950"/>
      <c r="S310" s="1950"/>
      <c r="T310" s="1950"/>
      <c r="U310" s="1950"/>
      <c r="V310" s="1950"/>
      <c r="W310" s="1950"/>
      <c r="X310" s="1950"/>
      <c r="Y310" s="1950"/>
      <c r="Z310" s="1950"/>
      <c r="AA310" s="1950"/>
      <c r="AB310" s="1950"/>
      <c r="AC310" s="1950"/>
      <c r="AD310" s="1950"/>
      <c r="AE310" s="1950"/>
      <c r="AF310" s="1950"/>
      <c r="AG310" s="1950"/>
      <c r="AI310" s="18"/>
      <c r="AJ310" s="18"/>
      <c r="AK310" s="18"/>
      <c r="AL310" s="18"/>
      <c r="AM310" s="18"/>
      <c r="AN310" s="18"/>
      <c r="AO310" s="18"/>
      <c r="AP310" s="18"/>
      <c r="AQ310" s="18"/>
    </row>
    <row r="311" spans="1:43" s="592" customFormat="1" ht="13.8" hidden="1">
      <c r="A311" s="606"/>
      <c r="C311" s="1508"/>
      <c r="D311" s="1508"/>
      <c r="E311" s="1950"/>
      <c r="F311" s="1950"/>
      <c r="G311" s="1950"/>
      <c r="H311" s="1950"/>
      <c r="I311" s="1950"/>
      <c r="J311" s="1950"/>
      <c r="K311" s="1950"/>
      <c r="L311" s="1950"/>
      <c r="M311" s="1950"/>
      <c r="N311" s="1950"/>
      <c r="O311" s="1950"/>
      <c r="P311" s="1950"/>
      <c r="Q311" s="1950"/>
      <c r="R311" s="1950"/>
      <c r="S311" s="1950"/>
      <c r="T311" s="1950"/>
      <c r="U311" s="1950"/>
      <c r="V311" s="1950"/>
      <c r="W311" s="1950"/>
      <c r="X311" s="1950"/>
      <c r="Y311" s="1950"/>
      <c r="Z311" s="1950"/>
      <c r="AA311" s="1950"/>
      <c r="AB311" s="1950"/>
      <c r="AC311" s="1950"/>
      <c r="AD311" s="1950"/>
      <c r="AE311" s="1950"/>
      <c r="AF311" s="1950"/>
      <c r="AG311" s="1950"/>
      <c r="AI311" s="18"/>
      <c r="AJ311" s="18"/>
      <c r="AK311" s="18"/>
      <c r="AL311" s="18"/>
      <c r="AM311" s="18"/>
      <c r="AN311" s="18"/>
      <c r="AO311" s="18"/>
      <c r="AP311" s="18"/>
      <c r="AQ311" s="18"/>
    </row>
    <row r="312" spans="1:43" s="592" customFormat="1" ht="13.8" hidden="1">
      <c r="A312" s="606"/>
      <c r="C312" s="1508"/>
      <c r="D312" s="1508"/>
      <c r="E312" s="1508"/>
      <c r="F312" s="1508"/>
      <c r="G312" s="1508"/>
      <c r="H312" s="1508"/>
      <c r="I312" s="1508"/>
      <c r="J312" s="1508"/>
      <c r="K312" s="1508"/>
      <c r="L312" s="1508"/>
      <c r="M312" s="1508"/>
      <c r="N312" s="1508"/>
      <c r="O312" s="1508"/>
      <c r="P312" s="1508"/>
      <c r="Q312" s="1508"/>
      <c r="R312" s="1508"/>
      <c r="S312" s="1508"/>
      <c r="T312" s="1508"/>
      <c r="U312" s="1508"/>
      <c r="V312" s="1508"/>
      <c r="W312" s="1508"/>
      <c r="X312" s="1508"/>
      <c r="Y312" s="1508"/>
      <c r="Z312" s="1508"/>
      <c r="AA312" s="1508"/>
      <c r="AB312" s="1508"/>
      <c r="AC312" s="1508"/>
      <c r="AD312" s="1508"/>
      <c r="AE312" s="1508"/>
      <c r="AF312" s="1508"/>
      <c r="AG312" s="1508"/>
      <c r="AI312" s="18"/>
      <c r="AJ312" s="18"/>
      <c r="AK312" s="18"/>
      <c r="AL312" s="18"/>
      <c r="AM312" s="18"/>
      <c r="AN312" s="18"/>
      <c r="AO312" s="18"/>
      <c r="AP312" s="18"/>
      <c r="AQ312" s="18"/>
    </row>
    <row r="313" spans="1:43" s="592" customFormat="1" ht="13.8" hidden="1">
      <c r="A313" s="606"/>
      <c r="C313" s="1508"/>
      <c r="D313" s="1950" t="s">
        <v>1386</v>
      </c>
      <c r="E313" s="1950"/>
      <c r="F313" s="1950"/>
      <c r="G313" s="1950"/>
      <c r="H313" s="1950"/>
      <c r="I313" s="1950"/>
      <c r="J313" s="1950"/>
      <c r="K313" s="1950"/>
      <c r="L313" s="1950"/>
      <c r="M313" s="1950"/>
      <c r="N313" s="1950"/>
      <c r="O313" s="1950"/>
      <c r="P313" s="1950"/>
      <c r="Q313" s="1950"/>
      <c r="R313" s="1950"/>
      <c r="S313" s="1950"/>
      <c r="T313" s="1950"/>
      <c r="U313" s="1950"/>
      <c r="V313" s="1950"/>
      <c r="W313" s="1950"/>
      <c r="X313" s="1950"/>
      <c r="Y313" s="1950"/>
      <c r="Z313" s="1950"/>
      <c r="AA313" s="1950"/>
      <c r="AB313" s="1950"/>
      <c r="AC313" s="1950"/>
      <c r="AD313" s="1950"/>
      <c r="AE313" s="1950"/>
      <c r="AF313" s="1950"/>
      <c r="AG313" s="1950"/>
      <c r="AI313" s="18"/>
      <c r="AJ313" s="18"/>
      <c r="AK313" s="18"/>
      <c r="AL313" s="18"/>
      <c r="AM313" s="18"/>
      <c r="AN313" s="18"/>
      <c r="AO313" s="18"/>
      <c r="AP313" s="18"/>
      <c r="AQ313" s="18"/>
    </row>
    <row r="314" spans="1:43" s="592" customFormat="1" ht="13.8" hidden="1">
      <c r="A314" s="606"/>
      <c r="C314" s="1508"/>
      <c r="D314" s="1950"/>
      <c r="E314" s="1950"/>
      <c r="F314" s="1950"/>
      <c r="G314" s="1950"/>
      <c r="H314" s="1950"/>
      <c r="I314" s="1950"/>
      <c r="J314" s="1950"/>
      <c r="K314" s="1950"/>
      <c r="L314" s="1950"/>
      <c r="M314" s="1950"/>
      <c r="N314" s="1950"/>
      <c r="O314" s="1950"/>
      <c r="P314" s="1950"/>
      <c r="Q314" s="1950"/>
      <c r="R314" s="1950"/>
      <c r="S314" s="1950"/>
      <c r="T314" s="1950"/>
      <c r="U314" s="1950"/>
      <c r="V314" s="1950"/>
      <c r="W314" s="1950"/>
      <c r="X314" s="1950"/>
      <c r="Y314" s="1950"/>
      <c r="Z314" s="1950"/>
      <c r="AA314" s="1950"/>
      <c r="AB314" s="1950"/>
      <c r="AC314" s="1950"/>
      <c r="AD314" s="1950"/>
      <c r="AE314" s="1950"/>
      <c r="AF314" s="1950"/>
      <c r="AG314" s="1950"/>
      <c r="AI314" s="18"/>
      <c r="AJ314" s="18"/>
      <c r="AK314" s="18"/>
      <c r="AL314" s="18"/>
      <c r="AM314" s="18"/>
      <c r="AN314" s="18"/>
      <c r="AO314" s="18"/>
      <c r="AP314" s="18"/>
      <c r="AQ314" s="18"/>
    </row>
    <row r="315" spans="1:43" s="592" customFormat="1" ht="13.8" hidden="1">
      <c r="A315" s="606"/>
      <c r="D315" s="1950"/>
      <c r="E315" s="1950"/>
      <c r="F315" s="1950"/>
      <c r="G315" s="1950"/>
      <c r="H315" s="1950"/>
      <c r="I315" s="1950"/>
      <c r="J315" s="1950"/>
      <c r="K315" s="1950"/>
      <c r="L315" s="1950"/>
      <c r="M315" s="1950"/>
      <c r="N315" s="1950"/>
      <c r="O315" s="1950"/>
      <c r="P315" s="1950"/>
      <c r="Q315" s="1950"/>
      <c r="R315" s="1950"/>
      <c r="S315" s="1950"/>
      <c r="T315" s="1950"/>
      <c r="U315" s="1950"/>
      <c r="V315" s="1950"/>
      <c r="W315" s="1950"/>
      <c r="X315" s="1950"/>
      <c r="Y315" s="1950"/>
      <c r="Z315" s="1950"/>
      <c r="AA315" s="1950"/>
      <c r="AB315" s="1950"/>
      <c r="AC315" s="1950"/>
      <c r="AD315" s="1950"/>
      <c r="AE315" s="1950"/>
      <c r="AF315" s="1950"/>
      <c r="AG315" s="1950"/>
      <c r="AI315" s="18"/>
      <c r="AJ315" s="18"/>
      <c r="AK315" s="18"/>
      <c r="AL315" s="18"/>
      <c r="AM315" s="18"/>
      <c r="AN315" s="18"/>
      <c r="AO315" s="18"/>
      <c r="AP315" s="18"/>
      <c r="AQ315" s="18"/>
    </row>
    <row r="316" spans="1:43" s="592" customFormat="1" ht="13.8">
      <c r="A316" s="606"/>
      <c r="AI316" s="18"/>
      <c r="AJ316" s="18"/>
      <c r="AK316" s="18"/>
      <c r="AL316" s="18"/>
      <c r="AM316" s="18"/>
      <c r="AN316" s="18"/>
      <c r="AO316" s="18"/>
      <c r="AP316" s="18"/>
      <c r="AQ316" s="18"/>
    </row>
    <row r="317" spans="1:43" s="592" customFormat="1" ht="13.8">
      <c r="A317" s="606"/>
      <c r="D317" s="590" t="s">
        <v>3291</v>
      </c>
      <c r="AI317" s="18"/>
      <c r="AJ317" s="18"/>
      <c r="AK317" s="18"/>
      <c r="AL317" s="18"/>
      <c r="AM317" s="18"/>
      <c r="AN317" s="18"/>
      <c r="AO317" s="18"/>
      <c r="AP317" s="18"/>
      <c r="AQ317" s="18"/>
    </row>
    <row r="318" spans="1:43" s="592" customFormat="1" ht="13.8">
      <c r="A318" s="606"/>
      <c r="AI318" s="18"/>
      <c r="AJ318" s="18"/>
      <c r="AK318" s="18"/>
      <c r="AL318" s="18"/>
      <c r="AM318" s="18"/>
      <c r="AN318" s="18"/>
      <c r="AO318" s="18"/>
      <c r="AP318" s="18"/>
      <c r="AQ318" s="18"/>
    </row>
    <row r="319" spans="1:43" s="592" customFormat="1" ht="13.8">
      <c r="A319" s="606"/>
      <c r="D319" s="2201" t="s">
        <v>1387</v>
      </c>
      <c r="E319" s="2201"/>
      <c r="F319" s="2201"/>
      <c r="G319" s="2201"/>
      <c r="H319" s="2201"/>
      <c r="I319" s="2201"/>
      <c r="J319" s="2201"/>
      <c r="K319" s="2201"/>
      <c r="L319" s="2201"/>
      <c r="M319" s="2201"/>
      <c r="N319" s="2201"/>
      <c r="O319" s="2201"/>
      <c r="P319" s="2201"/>
      <c r="Q319" s="2201"/>
      <c r="R319" s="2201"/>
      <c r="S319" s="2201"/>
      <c r="T319" s="2201"/>
      <c r="U319" s="2201"/>
      <c r="V319" s="2201"/>
      <c r="W319" s="2201"/>
      <c r="X319" s="2201"/>
      <c r="Y319" s="2201"/>
      <c r="Z319" s="2201"/>
      <c r="AA319" s="2201"/>
      <c r="AB319" s="2201"/>
      <c r="AC319" s="2201"/>
      <c r="AD319" s="2201"/>
      <c r="AE319" s="2201"/>
      <c r="AF319" s="2201"/>
      <c r="AG319" s="2201"/>
      <c r="AI319" s="18"/>
      <c r="AJ319" s="18"/>
      <c r="AK319" s="18"/>
      <c r="AL319" s="18"/>
      <c r="AM319" s="18"/>
      <c r="AN319" s="18"/>
      <c r="AO319" s="18"/>
      <c r="AP319" s="18"/>
      <c r="AQ319" s="18"/>
    </row>
    <row r="320" spans="1:43" s="592" customFormat="1" ht="13.8">
      <c r="A320" s="606"/>
      <c r="D320" s="2201"/>
      <c r="E320" s="2201"/>
      <c r="F320" s="2201"/>
      <c r="G320" s="2201"/>
      <c r="H320" s="2201"/>
      <c r="I320" s="2201"/>
      <c r="J320" s="2201"/>
      <c r="K320" s="2201"/>
      <c r="L320" s="2201"/>
      <c r="M320" s="2201"/>
      <c r="N320" s="2201"/>
      <c r="O320" s="2201"/>
      <c r="P320" s="2201"/>
      <c r="Q320" s="2201"/>
      <c r="R320" s="2201"/>
      <c r="S320" s="2201"/>
      <c r="T320" s="2201"/>
      <c r="U320" s="2201"/>
      <c r="V320" s="2201"/>
      <c r="W320" s="2201"/>
      <c r="X320" s="2201"/>
      <c r="Y320" s="2201"/>
      <c r="Z320" s="2201"/>
      <c r="AA320" s="2201"/>
      <c r="AB320" s="2201"/>
      <c r="AC320" s="2201"/>
      <c r="AD320" s="2201"/>
      <c r="AE320" s="2201"/>
      <c r="AF320" s="2201"/>
      <c r="AG320" s="2201"/>
      <c r="AI320" s="18"/>
      <c r="AJ320" s="18"/>
      <c r="AK320" s="18"/>
      <c r="AL320" s="18"/>
      <c r="AM320" s="18"/>
      <c r="AN320" s="18"/>
      <c r="AO320" s="18"/>
      <c r="AP320" s="18"/>
      <c r="AQ320" s="18"/>
    </row>
    <row r="321" spans="1:43" s="592" customFormat="1" ht="13.8">
      <c r="A321" s="606"/>
      <c r="D321" s="2201"/>
      <c r="E321" s="2201"/>
      <c r="F321" s="2201"/>
      <c r="G321" s="2201"/>
      <c r="H321" s="2201"/>
      <c r="I321" s="2201"/>
      <c r="J321" s="2201"/>
      <c r="K321" s="2201"/>
      <c r="L321" s="2201"/>
      <c r="M321" s="2201"/>
      <c r="N321" s="2201"/>
      <c r="O321" s="2201"/>
      <c r="P321" s="2201"/>
      <c r="Q321" s="2201"/>
      <c r="R321" s="2201"/>
      <c r="S321" s="2201"/>
      <c r="T321" s="2201"/>
      <c r="U321" s="2201"/>
      <c r="V321" s="2201"/>
      <c r="W321" s="2201"/>
      <c r="X321" s="2201"/>
      <c r="Y321" s="2201"/>
      <c r="Z321" s="2201"/>
      <c r="AA321" s="2201"/>
      <c r="AB321" s="2201"/>
      <c r="AC321" s="2201"/>
      <c r="AD321" s="2201"/>
      <c r="AE321" s="2201"/>
      <c r="AF321" s="2201"/>
      <c r="AG321" s="2201"/>
      <c r="AI321" s="18"/>
      <c r="AJ321" s="18"/>
      <c r="AK321" s="18"/>
      <c r="AL321" s="18"/>
      <c r="AM321" s="18"/>
      <c r="AN321" s="18"/>
      <c r="AO321" s="18"/>
      <c r="AP321" s="18"/>
      <c r="AQ321" s="18"/>
    </row>
    <row r="322" spans="1:43" s="592" customFormat="1" ht="13.8">
      <c r="A322" s="606"/>
      <c r="AI322" s="18"/>
      <c r="AJ322" s="18"/>
      <c r="AK322" s="18"/>
      <c r="AL322" s="18"/>
      <c r="AM322" s="18"/>
      <c r="AN322" s="18"/>
      <c r="AO322" s="18"/>
      <c r="AP322" s="18"/>
      <c r="AQ322" s="18"/>
    </row>
    <row r="323" spans="1:43" s="592" customFormat="1" ht="13.8">
      <c r="A323" s="606"/>
      <c r="D323" s="592" t="s">
        <v>1345</v>
      </c>
      <c r="E323" s="2201" t="s">
        <v>1389</v>
      </c>
      <c r="F323" s="2201"/>
      <c r="G323" s="2201"/>
      <c r="H323" s="2201"/>
      <c r="I323" s="2201"/>
      <c r="J323" s="2201"/>
      <c r="K323" s="2201"/>
      <c r="L323" s="2201"/>
      <c r="M323" s="2201"/>
      <c r="N323" s="2201"/>
      <c r="O323" s="2201"/>
      <c r="P323" s="2201"/>
      <c r="Q323" s="2201"/>
      <c r="R323" s="2201"/>
      <c r="S323" s="2201"/>
      <c r="T323" s="2201"/>
      <c r="U323" s="2201"/>
      <c r="V323" s="2201"/>
      <c r="W323" s="2201"/>
      <c r="X323" s="2201"/>
      <c r="Y323" s="2201"/>
      <c r="Z323" s="2201"/>
      <c r="AA323" s="2201"/>
      <c r="AB323" s="2201"/>
      <c r="AC323" s="2201"/>
      <c r="AD323" s="2201"/>
      <c r="AE323" s="2201"/>
      <c r="AF323" s="2201"/>
      <c r="AG323" s="2201"/>
      <c r="AI323" s="18"/>
      <c r="AJ323" s="18"/>
      <c r="AK323" s="18"/>
      <c r="AL323" s="18"/>
      <c r="AM323" s="18"/>
      <c r="AN323" s="18"/>
      <c r="AO323" s="18"/>
      <c r="AP323" s="18"/>
      <c r="AQ323" s="18"/>
    </row>
    <row r="324" spans="1:43" s="592" customFormat="1" ht="13.8">
      <c r="A324" s="606"/>
      <c r="E324" s="613"/>
      <c r="F324" s="613"/>
      <c r="G324" s="613"/>
      <c r="H324" s="613"/>
      <c r="I324" s="613"/>
      <c r="J324" s="613"/>
      <c r="K324" s="613"/>
      <c r="L324" s="613"/>
      <c r="M324" s="613"/>
      <c r="N324" s="613"/>
      <c r="O324" s="613"/>
      <c r="P324" s="613"/>
      <c r="Q324" s="613"/>
      <c r="R324" s="613"/>
      <c r="S324" s="613"/>
      <c r="T324" s="613"/>
      <c r="U324" s="613"/>
      <c r="V324" s="613"/>
      <c r="W324" s="613"/>
      <c r="X324" s="613"/>
      <c r="Y324" s="613"/>
      <c r="Z324" s="613"/>
      <c r="AA324" s="613"/>
      <c r="AB324" s="613"/>
      <c r="AC324" s="613"/>
      <c r="AD324" s="613"/>
      <c r="AE324" s="613"/>
      <c r="AF324" s="613"/>
      <c r="AG324" s="613"/>
      <c r="AI324" s="18"/>
      <c r="AJ324" s="18"/>
      <c r="AK324" s="18"/>
      <c r="AL324" s="18"/>
      <c r="AM324" s="18"/>
      <c r="AN324" s="18"/>
      <c r="AO324" s="18"/>
      <c r="AP324" s="18"/>
      <c r="AQ324" s="18"/>
    </row>
    <row r="325" spans="1:43" s="592" customFormat="1" ht="13.8">
      <c r="A325" s="606"/>
      <c r="D325" s="592" t="s">
        <v>1345</v>
      </c>
      <c r="E325" s="2201" t="s">
        <v>1388</v>
      </c>
      <c r="F325" s="2201"/>
      <c r="G325" s="2201"/>
      <c r="H325" s="2201"/>
      <c r="I325" s="2201"/>
      <c r="J325" s="2201"/>
      <c r="K325" s="2201"/>
      <c r="L325" s="2201"/>
      <c r="M325" s="2201"/>
      <c r="N325" s="2201"/>
      <c r="O325" s="2201"/>
      <c r="P325" s="2201"/>
      <c r="Q325" s="2201"/>
      <c r="R325" s="2201"/>
      <c r="S325" s="2201"/>
      <c r="T325" s="2201"/>
      <c r="U325" s="2201"/>
      <c r="V325" s="2201"/>
      <c r="W325" s="2201"/>
      <c r="X325" s="2201"/>
      <c r="Y325" s="2201"/>
      <c r="Z325" s="2201"/>
      <c r="AA325" s="2201"/>
      <c r="AB325" s="2201"/>
      <c r="AC325" s="2201"/>
      <c r="AD325" s="2201"/>
      <c r="AE325" s="2201"/>
      <c r="AF325" s="2201"/>
      <c r="AG325" s="2201"/>
      <c r="AI325" s="18"/>
      <c r="AJ325" s="18"/>
      <c r="AK325" s="18"/>
      <c r="AL325" s="18"/>
      <c r="AM325" s="18"/>
      <c r="AN325" s="18"/>
      <c r="AO325" s="18"/>
      <c r="AP325" s="18"/>
      <c r="AQ325" s="18"/>
    </row>
    <row r="326" spans="1:43" s="592" customFormat="1" ht="13.8">
      <c r="A326" s="606"/>
      <c r="E326" s="2201"/>
      <c r="F326" s="2201"/>
      <c r="G326" s="2201"/>
      <c r="H326" s="2201"/>
      <c r="I326" s="2201"/>
      <c r="J326" s="2201"/>
      <c r="K326" s="2201"/>
      <c r="L326" s="2201"/>
      <c r="M326" s="2201"/>
      <c r="N326" s="2201"/>
      <c r="O326" s="2201"/>
      <c r="P326" s="2201"/>
      <c r="Q326" s="2201"/>
      <c r="R326" s="2201"/>
      <c r="S326" s="2201"/>
      <c r="T326" s="2201"/>
      <c r="U326" s="2201"/>
      <c r="V326" s="2201"/>
      <c r="W326" s="2201"/>
      <c r="X326" s="2201"/>
      <c r="Y326" s="2201"/>
      <c r="Z326" s="2201"/>
      <c r="AA326" s="2201"/>
      <c r="AB326" s="2201"/>
      <c r="AC326" s="2201"/>
      <c r="AD326" s="2201"/>
      <c r="AE326" s="2201"/>
      <c r="AF326" s="2201"/>
      <c r="AG326" s="2201"/>
      <c r="AI326" s="18"/>
      <c r="AJ326" s="18"/>
      <c r="AK326" s="18"/>
      <c r="AL326" s="18"/>
      <c r="AM326" s="18"/>
      <c r="AN326" s="18"/>
      <c r="AO326" s="18"/>
      <c r="AP326" s="18"/>
      <c r="AQ326" s="18"/>
    </row>
    <row r="327" spans="1:43" s="592" customFormat="1" ht="13.8">
      <c r="A327" s="606"/>
      <c r="AI327" s="18"/>
      <c r="AJ327" s="18"/>
      <c r="AK327" s="18"/>
      <c r="AL327" s="18"/>
      <c r="AM327" s="18"/>
      <c r="AN327" s="18"/>
      <c r="AO327" s="18"/>
      <c r="AP327" s="18"/>
      <c r="AQ327" s="18"/>
    </row>
    <row r="328" spans="1:43" s="592" customFormat="1" ht="13.8">
      <c r="A328" s="606"/>
      <c r="D328" s="592" t="s">
        <v>1345</v>
      </c>
      <c r="E328" s="2201" t="s">
        <v>1390</v>
      </c>
      <c r="F328" s="2201"/>
      <c r="G328" s="2201"/>
      <c r="H328" s="2201"/>
      <c r="I328" s="2201"/>
      <c r="J328" s="2201"/>
      <c r="K328" s="2201"/>
      <c r="L328" s="2201"/>
      <c r="M328" s="2201"/>
      <c r="N328" s="2201"/>
      <c r="O328" s="2201"/>
      <c r="P328" s="2201"/>
      <c r="Q328" s="2201"/>
      <c r="R328" s="2201"/>
      <c r="S328" s="2201"/>
      <c r="T328" s="2201"/>
      <c r="U328" s="2201"/>
      <c r="V328" s="2201"/>
      <c r="W328" s="2201"/>
      <c r="X328" s="2201"/>
      <c r="Y328" s="2201"/>
      <c r="Z328" s="2201"/>
      <c r="AA328" s="2201"/>
      <c r="AB328" s="2201"/>
      <c r="AC328" s="2201"/>
      <c r="AD328" s="2201"/>
      <c r="AE328" s="2201"/>
      <c r="AF328" s="2201"/>
      <c r="AG328" s="2201"/>
      <c r="AI328" s="18"/>
      <c r="AJ328" s="18"/>
      <c r="AK328" s="18"/>
      <c r="AL328" s="18"/>
      <c r="AM328" s="18"/>
      <c r="AN328" s="18"/>
      <c r="AO328" s="18"/>
      <c r="AP328" s="18"/>
      <c r="AQ328" s="18"/>
    </row>
    <row r="329" spans="1:43" s="592" customFormat="1" ht="13.8">
      <c r="A329" s="606"/>
      <c r="AI329" s="18"/>
      <c r="AJ329" s="18"/>
      <c r="AK329" s="18"/>
      <c r="AL329" s="18"/>
      <c r="AM329" s="18"/>
      <c r="AN329" s="18"/>
      <c r="AO329" s="18"/>
      <c r="AP329" s="18"/>
      <c r="AQ329" s="18"/>
    </row>
    <row r="330" spans="1:43" s="592" customFormat="1" ht="13.8">
      <c r="A330" s="606"/>
      <c r="D330" s="2201" t="s">
        <v>1391</v>
      </c>
      <c r="E330" s="2201"/>
      <c r="F330" s="2201"/>
      <c r="G330" s="2201"/>
      <c r="H330" s="2201"/>
      <c r="I330" s="2201"/>
      <c r="J330" s="2201"/>
      <c r="K330" s="2201"/>
      <c r="L330" s="2201"/>
      <c r="M330" s="2201"/>
      <c r="N330" s="2201"/>
      <c r="O330" s="2201"/>
      <c r="P330" s="2201"/>
      <c r="Q330" s="2201"/>
      <c r="R330" s="2201"/>
      <c r="S330" s="2201"/>
      <c r="T330" s="2201"/>
      <c r="U330" s="2201"/>
      <c r="V330" s="2201"/>
      <c r="W330" s="2201"/>
      <c r="X330" s="2201"/>
      <c r="Y330" s="2201"/>
      <c r="Z330" s="2201"/>
      <c r="AA330" s="2201"/>
      <c r="AB330" s="2201"/>
      <c r="AC330" s="2201"/>
      <c r="AD330" s="2201"/>
      <c r="AE330" s="2201"/>
      <c r="AF330" s="2201"/>
      <c r="AG330" s="2201"/>
      <c r="AI330" s="18"/>
      <c r="AJ330" s="18"/>
      <c r="AK330" s="18"/>
      <c r="AL330" s="18"/>
      <c r="AM330" s="18"/>
      <c r="AN330" s="18"/>
      <c r="AO330" s="18"/>
      <c r="AP330" s="18"/>
      <c r="AQ330" s="18"/>
    </row>
    <row r="331" spans="1:43" s="592" customFormat="1" ht="13.8" hidden="1">
      <c r="A331" s="606"/>
      <c r="AI331" s="18"/>
      <c r="AJ331" s="18"/>
      <c r="AK331" s="18"/>
      <c r="AL331" s="18"/>
      <c r="AM331" s="18"/>
      <c r="AN331" s="18"/>
      <c r="AO331" s="18"/>
      <c r="AP331" s="18"/>
      <c r="AQ331" s="18"/>
    </row>
    <row r="332" spans="1:43" s="592" customFormat="1" ht="13.8" hidden="1">
      <c r="A332" s="606"/>
      <c r="D332" s="1513" t="s">
        <v>1392</v>
      </c>
      <c r="E332" s="1508"/>
      <c r="F332" s="1508"/>
      <c r="G332" s="1508"/>
      <c r="H332" s="1508"/>
      <c r="I332" s="1508"/>
      <c r="J332" s="1508"/>
      <c r="K332" s="1508"/>
      <c r="L332" s="1508"/>
      <c r="M332" s="1508"/>
      <c r="N332" s="1508"/>
      <c r="O332" s="1508"/>
      <c r="P332" s="1508"/>
      <c r="Q332" s="1508"/>
      <c r="R332" s="1508"/>
      <c r="S332" s="1508"/>
      <c r="T332" s="1508"/>
      <c r="U332" s="1508"/>
      <c r="V332" s="1508"/>
      <c r="W332" s="1508"/>
      <c r="X332" s="1508"/>
      <c r="Y332" s="1508"/>
      <c r="Z332" s="1508"/>
      <c r="AA332" s="1508"/>
      <c r="AB332" s="1508"/>
      <c r="AC332" s="1508"/>
      <c r="AD332" s="1508"/>
      <c r="AE332" s="1508"/>
      <c r="AF332" s="1508"/>
      <c r="AG332" s="1508"/>
      <c r="AI332" s="18"/>
      <c r="AJ332" s="18"/>
      <c r="AK332" s="18"/>
      <c r="AL332" s="18"/>
      <c r="AM332" s="18"/>
      <c r="AN332" s="18"/>
      <c r="AO332" s="18"/>
      <c r="AP332" s="18"/>
      <c r="AQ332" s="18"/>
    </row>
    <row r="333" spans="1:43" s="592" customFormat="1" ht="13.8" hidden="1">
      <c r="A333" s="606"/>
      <c r="D333" s="1508"/>
      <c r="E333" s="1508"/>
      <c r="F333" s="1508"/>
      <c r="G333" s="1508"/>
      <c r="H333" s="1508"/>
      <c r="I333" s="1508"/>
      <c r="J333" s="1508"/>
      <c r="K333" s="1508"/>
      <c r="L333" s="1508"/>
      <c r="M333" s="1508"/>
      <c r="N333" s="1508"/>
      <c r="O333" s="1508"/>
      <c r="P333" s="1508"/>
      <c r="Q333" s="1508"/>
      <c r="R333" s="1508"/>
      <c r="S333" s="1508"/>
      <c r="T333" s="1508"/>
      <c r="U333" s="1508"/>
      <c r="V333" s="1508"/>
      <c r="W333" s="1508"/>
      <c r="X333" s="1508"/>
      <c r="Y333" s="1508"/>
      <c r="Z333" s="1508"/>
      <c r="AA333" s="1508"/>
      <c r="AB333" s="1508"/>
      <c r="AC333" s="1508"/>
      <c r="AD333" s="1508"/>
      <c r="AE333" s="1508"/>
      <c r="AF333" s="1508"/>
      <c r="AG333" s="1508"/>
      <c r="AI333" s="18"/>
      <c r="AJ333" s="18"/>
      <c r="AK333" s="18"/>
      <c r="AL333" s="18"/>
      <c r="AM333" s="18"/>
      <c r="AN333" s="18"/>
      <c r="AO333" s="18"/>
      <c r="AP333" s="18"/>
      <c r="AQ333" s="18"/>
    </row>
    <row r="334" spans="1:43" s="592" customFormat="1" ht="14.25" hidden="1" customHeight="1">
      <c r="A334" s="606"/>
      <c r="D334" s="1950" t="s">
        <v>1393</v>
      </c>
      <c r="E334" s="1950"/>
      <c r="F334" s="1950"/>
      <c r="G334" s="1950"/>
      <c r="H334" s="1950"/>
      <c r="I334" s="1950"/>
      <c r="J334" s="1950"/>
      <c r="K334" s="1950"/>
      <c r="L334" s="1950"/>
      <c r="M334" s="1950"/>
      <c r="N334" s="1950"/>
      <c r="O334" s="1950"/>
      <c r="P334" s="1950"/>
      <c r="Q334" s="1950"/>
      <c r="R334" s="1950"/>
      <c r="S334" s="1950"/>
      <c r="T334" s="1950"/>
      <c r="U334" s="1950"/>
      <c r="V334" s="1950"/>
      <c r="W334" s="1950"/>
      <c r="X334" s="1950"/>
      <c r="Y334" s="1950"/>
      <c r="Z334" s="1950"/>
      <c r="AA334" s="1950"/>
      <c r="AB334" s="1950"/>
      <c r="AC334" s="1950"/>
      <c r="AD334" s="1950"/>
      <c r="AE334" s="1950"/>
      <c r="AF334" s="1950"/>
      <c r="AG334" s="1950"/>
      <c r="AI334" s="18"/>
      <c r="AJ334" s="18"/>
      <c r="AK334" s="18"/>
      <c r="AL334" s="18"/>
      <c r="AM334" s="18"/>
      <c r="AN334" s="18"/>
      <c r="AO334" s="18"/>
      <c r="AP334" s="18"/>
      <c r="AQ334" s="18"/>
    </row>
    <row r="335" spans="1:43" s="592" customFormat="1" ht="14.25" customHeight="1">
      <c r="A335" s="606"/>
      <c r="D335" s="918"/>
      <c r="E335" s="918"/>
      <c r="F335" s="918"/>
      <c r="G335" s="918"/>
      <c r="H335" s="918"/>
      <c r="I335" s="918"/>
      <c r="J335" s="918"/>
      <c r="K335" s="918"/>
      <c r="L335" s="918"/>
      <c r="M335" s="918"/>
      <c r="N335" s="918"/>
      <c r="O335" s="918"/>
      <c r="P335" s="918"/>
      <c r="Q335" s="918"/>
      <c r="R335" s="918"/>
      <c r="S335" s="918"/>
      <c r="T335" s="918"/>
      <c r="U335" s="918"/>
      <c r="V335" s="918"/>
      <c r="W335" s="918"/>
      <c r="X335" s="918"/>
      <c r="Y335" s="918"/>
      <c r="Z335" s="918"/>
      <c r="AA335" s="918"/>
      <c r="AB335" s="918"/>
      <c r="AC335" s="918"/>
      <c r="AD335" s="918"/>
      <c r="AE335" s="918"/>
      <c r="AF335" s="918"/>
      <c r="AG335" s="918"/>
      <c r="AI335" s="18"/>
      <c r="AJ335" s="18"/>
      <c r="AK335" s="18"/>
      <c r="AL335" s="18"/>
      <c r="AM335" s="18"/>
      <c r="AN335" s="18"/>
      <c r="AO335" s="18"/>
      <c r="AP335" s="18"/>
      <c r="AQ335" s="18"/>
    </row>
    <row r="336" spans="1:43" s="592" customFormat="1" ht="14.25" customHeight="1">
      <c r="A336" s="606"/>
      <c r="D336" s="590" t="s">
        <v>3292</v>
      </c>
      <c r="E336" s="918"/>
      <c r="F336" s="918"/>
      <c r="G336" s="918"/>
      <c r="H336" s="918"/>
      <c r="I336" s="918"/>
      <c r="J336" s="918"/>
      <c r="K336" s="918"/>
      <c r="L336" s="918"/>
      <c r="M336" s="918"/>
      <c r="N336" s="918"/>
      <c r="O336" s="918"/>
      <c r="P336" s="918"/>
      <c r="Q336" s="918"/>
      <c r="R336" s="918"/>
      <c r="S336" s="918"/>
      <c r="T336" s="918"/>
      <c r="U336" s="918"/>
      <c r="V336" s="918"/>
      <c r="W336" s="918"/>
      <c r="X336" s="918"/>
      <c r="Y336" s="918"/>
      <c r="Z336" s="918"/>
      <c r="AA336" s="918"/>
      <c r="AB336" s="918"/>
      <c r="AC336" s="918"/>
      <c r="AD336" s="918"/>
      <c r="AE336" s="918"/>
      <c r="AF336" s="918"/>
      <c r="AG336" s="918"/>
      <c r="AI336" s="18"/>
      <c r="AJ336" s="18"/>
      <c r="AK336" s="18"/>
      <c r="AL336" s="18"/>
      <c r="AM336" s="18"/>
      <c r="AN336" s="18"/>
      <c r="AO336" s="18"/>
      <c r="AP336" s="18"/>
      <c r="AQ336" s="18"/>
    </row>
    <row r="337" spans="1:60" s="592" customFormat="1" ht="14.25" customHeight="1">
      <c r="A337" s="606"/>
      <c r="D337" s="918"/>
      <c r="E337" s="918"/>
      <c r="F337" s="918"/>
      <c r="G337" s="918"/>
      <c r="H337" s="918"/>
      <c r="I337" s="918"/>
      <c r="J337" s="918"/>
      <c r="K337" s="918"/>
      <c r="L337" s="918"/>
      <c r="M337" s="918"/>
      <c r="N337" s="918"/>
      <c r="O337" s="918"/>
      <c r="P337" s="918"/>
      <c r="Q337" s="918"/>
      <c r="R337" s="918"/>
      <c r="S337" s="918"/>
      <c r="T337" s="918"/>
      <c r="U337" s="918"/>
      <c r="V337" s="918"/>
      <c r="W337" s="918"/>
      <c r="X337" s="918"/>
      <c r="Y337" s="918"/>
      <c r="Z337" s="918"/>
      <c r="AA337" s="918"/>
      <c r="AB337" s="918"/>
      <c r="AC337" s="918"/>
      <c r="AD337" s="918"/>
      <c r="AE337" s="918"/>
      <c r="AF337" s="918"/>
      <c r="AG337" s="918"/>
      <c r="AI337" s="18"/>
      <c r="AJ337" s="18"/>
      <c r="AK337" s="18"/>
      <c r="AL337" s="18"/>
      <c r="AM337" s="18"/>
      <c r="AN337" s="18"/>
      <c r="AO337" s="18"/>
      <c r="AP337" s="18"/>
      <c r="AQ337" s="18"/>
    </row>
    <row r="338" spans="1:60" s="592" customFormat="1" ht="13.8">
      <c r="A338" s="606"/>
      <c r="D338" s="926" t="s">
        <v>3293</v>
      </c>
      <c r="E338" s="918"/>
      <c r="F338" s="918"/>
      <c r="G338" s="918"/>
      <c r="H338" s="918"/>
      <c r="I338" s="918"/>
      <c r="J338" s="918"/>
      <c r="K338" s="918"/>
      <c r="L338" s="918"/>
      <c r="M338" s="918"/>
      <c r="N338" s="918"/>
      <c r="O338" s="918"/>
      <c r="P338" s="918"/>
      <c r="Q338" s="918"/>
      <c r="R338" s="918"/>
      <c r="S338" s="918"/>
      <c r="T338" s="918"/>
      <c r="U338" s="918"/>
      <c r="V338" s="918"/>
      <c r="W338" s="918"/>
      <c r="X338" s="918"/>
      <c r="Y338" s="918"/>
      <c r="Z338" s="918"/>
      <c r="AA338" s="918"/>
      <c r="AB338" s="918"/>
      <c r="AC338" s="918"/>
      <c r="AD338" s="918"/>
      <c r="AE338" s="918"/>
      <c r="AF338" s="918"/>
      <c r="AG338" s="918"/>
      <c r="AI338" s="18"/>
      <c r="AJ338" s="18"/>
      <c r="AK338" s="18"/>
      <c r="AL338" s="18"/>
      <c r="AM338" s="18"/>
      <c r="AN338" s="18"/>
      <c r="AO338" s="18"/>
      <c r="AP338" s="18"/>
      <c r="AQ338" s="18"/>
    </row>
    <row r="339" spans="1:60" s="592" customFormat="1" ht="13.8">
      <c r="A339" s="606"/>
      <c r="AI339" s="18"/>
      <c r="AJ339" s="18"/>
      <c r="AK339" s="18"/>
      <c r="AL339" s="18"/>
      <c r="AM339" s="18"/>
      <c r="AN339" s="18"/>
      <c r="AO339" s="18"/>
      <c r="AP339" s="18"/>
      <c r="AQ339" s="18"/>
    </row>
    <row r="340" spans="1:60" s="592" customFormat="1" ht="13.8">
      <c r="A340" s="606"/>
      <c r="AI340" s="18"/>
      <c r="AJ340" s="18"/>
      <c r="AK340" s="18"/>
      <c r="AL340" s="18"/>
      <c r="AM340" s="18"/>
      <c r="AN340" s="18"/>
      <c r="AO340" s="18"/>
      <c r="AP340" s="18"/>
      <c r="AQ340" s="18"/>
    </row>
    <row r="341" spans="1:60" s="592" customFormat="1" ht="13.8">
      <c r="A341" s="606"/>
      <c r="D341" s="1639" t="s">
        <v>3350</v>
      </c>
      <c r="AI341" s="18"/>
      <c r="AJ341" s="18"/>
      <c r="AK341" s="18"/>
      <c r="AL341" s="18"/>
      <c r="AM341" s="18"/>
      <c r="AN341" s="18"/>
      <c r="AO341" s="18"/>
      <c r="AP341" s="18"/>
      <c r="AQ341" s="18"/>
    </row>
    <row r="342" spans="1:60" s="592" customFormat="1" ht="13.8">
      <c r="A342" s="606"/>
      <c r="AI342" s="1667" t="s">
        <v>1056</v>
      </c>
      <c r="AJ342" s="1667"/>
      <c r="AK342" s="1667"/>
      <c r="AL342" s="1667"/>
      <c r="AM342" s="1667"/>
      <c r="AN342" s="1667"/>
      <c r="AO342" s="1667"/>
      <c r="AP342" s="1667"/>
      <c r="AQ342" s="620"/>
      <c r="AR342" s="1667" t="s">
        <v>1057</v>
      </c>
      <c r="AS342" s="1667"/>
      <c r="AT342" s="1667"/>
      <c r="AU342" s="1667"/>
      <c r="AV342" s="1667"/>
      <c r="AW342" s="1667"/>
      <c r="AX342" s="1667"/>
      <c r="AY342" s="1667"/>
      <c r="AZ342" s="620"/>
      <c r="BA342" s="1667" t="s">
        <v>1058</v>
      </c>
      <c r="BB342" s="1667"/>
      <c r="BC342" s="1667"/>
      <c r="BD342" s="1667"/>
      <c r="BE342" s="1667"/>
      <c r="BF342" s="1667"/>
      <c r="BG342" s="1667"/>
      <c r="BH342" s="1667"/>
    </row>
    <row r="343" spans="1:60" s="592" customFormat="1" ht="15" customHeight="1" thickBot="1">
      <c r="A343" s="606" t="s">
        <v>1471</v>
      </c>
      <c r="D343" s="590" t="s">
        <v>1472</v>
      </c>
      <c r="E343" s="787"/>
      <c r="F343" s="787"/>
      <c r="AI343" s="18"/>
      <c r="AJ343" s="18"/>
      <c r="AK343" s="18"/>
      <c r="AL343" s="18"/>
      <c r="AM343" s="18"/>
      <c r="AN343" s="18"/>
      <c r="AO343" s="18"/>
      <c r="AP343" s="18"/>
      <c r="AQ343" s="18"/>
    </row>
    <row r="344" spans="1:60" s="592" customFormat="1" ht="5.25" customHeight="1" thickTop="1">
      <c r="A344" s="606"/>
      <c r="AI344" s="777" t="s">
        <v>441</v>
      </c>
      <c r="AJ344" s="778" t="s">
        <v>21</v>
      </c>
      <c r="AK344" s="778" t="s">
        <v>442</v>
      </c>
      <c r="AL344" s="777" t="s">
        <v>22</v>
      </c>
      <c r="AM344" s="778" t="s">
        <v>23</v>
      </c>
      <c r="AN344" s="778" t="s">
        <v>443</v>
      </c>
      <c r="AO344" s="778" t="s">
        <v>24</v>
      </c>
      <c r="AP344" s="778" t="s">
        <v>14</v>
      </c>
      <c r="AQ344" s="18"/>
      <c r="AR344" s="777" t="s">
        <v>441</v>
      </c>
      <c r="AS344" s="778" t="s">
        <v>21</v>
      </c>
      <c r="AT344" s="778" t="s">
        <v>442</v>
      </c>
      <c r="AU344" s="777" t="s">
        <v>22</v>
      </c>
      <c r="AV344" s="778" t="s">
        <v>23</v>
      </c>
      <c r="AW344" s="778" t="s">
        <v>443</v>
      </c>
      <c r="AX344" s="778" t="s">
        <v>24</v>
      </c>
      <c r="AY344" s="778" t="s">
        <v>14</v>
      </c>
      <c r="BA344" s="777" t="s">
        <v>441</v>
      </c>
      <c r="BB344" s="778" t="s">
        <v>21</v>
      </c>
      <c r="BC344" s="778" t="s">
        <v>442</v>
      </c>
      <c r="BD344" s="777" t="s">
        <v>22</v>
      </c>
      <c r="BE344" s="778" t="s">
        <v>23</v>
      </c>
      <c r="BF344" s="778" t="s">
        <v>443</v>
      </c>
      <c r="BG344" s="778" t="s">
        <v>24</v>
      </c>
      <c r="BH344" s="778" t="s">
        <v>14</v>
      </c>
    </row>
    <row r="345" spans="1:60" s="592" customFormat="1" ht="13.8">
      <c r="A345" s="606"/>
      <c r="D345" s="787" t="s">
        <v>1473</v>
      </c>
      <c r="AH345" s="618"/>
      <c r="AI345" s="625"/>
      <c r="AJ345" s="626"/>
      <c r="AK345" s="626"/>
      <c r="AL345" s="626"/>
      <c r="AM345" s="626"/>
      <c r="AN345" s="626"/>
      <c r="AO345" s="626"/>
      <c r="AP345" s="631"/>
      <c r="AQ345" s="18"/>
      <c r="AR345" s="625"/>
      <c r="AS345" s="626"/>
      <c r="AT345" s="626"/>
      <c r="AU345" s="626"/>
      <c r="AV345" s="626"/>
      <c r="AW345" s="626"/>
      <c r="AX345" s="626"/>
      <c r="AY345" s="631"/>
      <c r="BA345" s="625"/>
      <c r="BB345" s="626"/>
      <c r="BC345" s="626"/>
      <c r="BD345" s="626"/>
      <c r="BE345" s="626"/>
      <c r="BF345" s="626"/>
      <c r="BG345" s="626"/>
      <c r="BH345" s="631"/>
    </row>
    <row r="346" spans="1:60" s="592" customFormat="1" ht="21.75" customHeight="1" thickBot="1">
      <c r="A346" s="606"/>
      <c r="AI346" s="619"/>
      <c r="AJ346" s="620"/>
      <c r="AK346" s="620"/>
      <c r="AL346" s="620"/>
      <c r="AM346" s="620"/>
      <c r="AN346" s="620"/>
      <c r="AO346" s="620"/>
      <c r="AP346" s="621">
        <f>SUM(J350:AD350)-AE350</f>
        <v>0</v>
      </c>
      <c r="AQ346" s="18"/>
      <c r="AR346" s="634">
        <f>J350-J379</f>
        <v>0</v>
      </c>
      <c r="AS346" s="670">
        <f>M350-M379</f>
        <v>0</v>
      </c>
      <c r="AT346" s="670">
        <f>P350-P379</f>
        <v>0</v>
      </c>
      <c r="AU346" s="670">
        <f>S350-S379</f>
        <v>0</v>
      </c>
      <c r="AV346" s="670">
        <f>V350-V379</f>
        <v>0</v>
      </c>
      <c r="AW346" s="670">
        <f>Y350-Y379</f>
        <v>0</v>
      </c>
      <c r="AX346" s="670">
        <f>AB350-AB379</f>
        <v>0</v>
      </c>
      <c r="AY346" s="621">
        <f>AE350-AE379</f>
        <v>0</v>
      </c>
      <c r="BA346" s="619"/>
      <c r="BB346" s="620"/>
      <c r="BC346" s="620"/>
      <c r="BD346" s="620"/>
      <c r="BE346" s="620"/>
      <c r="BF346" s="620"/>
      <c r="BG346" s="620"/>
      <c r="BH346" s="632"/>
    </row>
    <row r="347" spans="1:60" s="592" customFormat="1" ht="15" customHeight="1" thickBot="1">
      <c r="A347" s="606"/>
      <c r="D347" s="2133" t="s">
        <v>20</v>
      </c>
      <c r="E347" s="2134"/>
      <c r="F347" s="2134"/>
      <c r="G347" s="2134"/>
      <c r="H347" s="2134"/>
      <c r="I347" s="2137"/>
      <c r="J347" s="1874" t="s">
        <v>2</v>
      </c>
      <c r="K347" s="1874"/>
      <c r="L347" s="1874"/>
      <c r="M347" s="1874"/>
      <c r="N347" s="1874"/>
      <c r="O347" s="1874"/>
      <c r="P347" s="1874"/>
      <c r="Q347" s="1874"/>
      <c r="R347" s="1874"/>
      <c r="S347" s="1874"/>
      <c r="T347" s="1874"/>
      <c r="U347" s="1874"/>
      <c r="V347" s="1874"/>
      <c r="W347" s="1874"/>
      <c r="X347" s="1874"/>
      <c r="Y347" s="1874"/>
      <c r="Z347" s="1874"/>
      <c r="AA347" s="1874"/>
      <c r="AB347" s="1874"/>
      <c r="AC347" s="1874"/>
      <c r="AD347" s="1874"/>
      <c r="AE347" s="1874"/>
      <c r="AF347" s="1874"/>
      <c r="AG347" s="1874"/>
      <c r="AI347" s="619"/>
      <c r="AJ347" s="620"/>
      <c r="AK347" s="620"/>
      <c r="AL347" s="620"/>
      <c r="AM347" s="620"/>
      <c r="AN347" s="620"/>
      <c r="AO347" s="620"/>
      <c r="AP347" s="621">
        <f>SUM(J351:AD351)-AE351</f>
        <v>0</v>
      </c>
      <c r="AQ347" s="18"/>
      <c r="AR347" s="619"/>
      <c r="AS347" s="620"/>
      <c r="AT347" s="620"/>
      <c r="AU347" s="620"/>
      <c r="AV347" s="620"/>
      <c r="AW347" s="620"/>
      <c r="AX347" s="620"/>
      <c r="AY347" s="632"/>
      <c r="BA347" s="619"/>
      <c r="BB347" s="620"/>
      <c r="BC347" s="620"/>
      <c r="BD347" s="620"/>
      <c r="BE347" s="620"/>
      <c r="BF347" s="620"/>
      <c r="BG347" s="620"/>
      <c r="BH347" s="632"/>
    </row>
    <row r="348" spans="1:60" s="592" customFormat="1" ht="36.75" customHeight="1" thickBot="1">
      <c r="A348" s="606"/>
      <c r="D348" s="2135"/>
      <c r="E348" s="2136"/>
      <c r="F348" s="2136"/>
      <c r="G348" s="2136"/>
      <c r="H348" s="2136"/>
      <c r="I348" s="2138"/>
      <c r="J348" s="1997" t="s">
        <v>441</v>
      </c>
      <c r="K348" s="1997"/>
      <c r="L348" s="1997"/>
      <c r="M348" s="1997" t="s">
        <v>21</v>
      </c>
      <c r="N348" s="1997"/>
      <c r="O348" s="1997"/>
      <c r="P348" s="1997" t="s">
        <v>442</v>
      </c>
      <c r="Q348" s="1997"/>
      <c r="R348" s="1997"/>
      <c r="S348" s="1997" t="s">
        <v>22</v>
      </c>
      <c r="T348" s="1997"/>
      <c r="U348" s="1997"/>
      <c r="V348" s="1997" t="s">
        <v>23</v>
      </c>
      <c r="W348" s="1997"/>
      <c r="X348" s="1997"/>
      <c r="Y348" s="1997" t="s">
        <v>443</v>
      </c>
      <c r="Z348" s="1997"/>
      <c r="AA348" s="1997"/>
      <c r="AB348" s="1997" t="s">
        <v>24</v>
      </c>
      <c r="AC348" s="1997"/>
      <c r="AD348" s="1997"/>
      <c r="AE348" s="1997" t="s">
        <v>14</v>
      </c>
      <c r="AF348" s="1997"/>
      <c r="AG348" s="1997"/>
      <c r="AI348" s="619"/>
      <c r="AJ348" s="620"/>
      <c r="AK348" s="620"/>
      <c r="AL348" s="620"/>
      <c r="AM348" s="620"/>
      <c r="AN348" s="620"/>
      <c r="AO348" s="620"/>
      <c r="AP348" s="621">
        <f>SUM(J352:AD352)-AE352</f>
        <v>0</v>
      </c>
      <c r="AQ348" s="18"/>
      <c r="AR348" s="619"/>
      <c r="AS348" s="620"/>
      <c r="AT348" s="620"/>
      <c r="AU348" s="620"/>
      <c r="AV348" s="620"/>
      <c r="AW348" s="620"/>
      <c r="AX348" s="620"/>
      <c r="AY348" s="632"/>
      <c r="BA348" s="619"/>
      <c r="BB348" s="620"/>
      <c r="BC348" s="620"/>
      <c r="BD348" s="620"/>
      <c r="BE348" s="620"/>
      <c r="BF348" s="620"/>
      <c r="BG348" s="620"/>
      <c r="BH348" s="632"/>
    </row>
    <row r="349" spans="1:60" s="592" customFormat="1" ht="14.4" thickBot="1">
      <c r="A349" s="606"/>
      <c r="D349" s="2183" t="s">
        <v>25</v>
      </c>
      <c r="E349" s="2183"/>
      <c r="F349" s="2183"/>
      <c r="G349" s="2183"/>
      <c r="H349" s="2183"/>
      <c r="I349" s="2183"/>
      <c r="J349" s="2183"/>
      <c r="K349" s="2183"/>
      <c r="L349" s="2183"/>
      <c r="M349" s="2183"/>
      <c r="N349" s="2183"/>
      <c r="O349" s="2183"/>
      <c r="P349" s="2183"/>
      <c r="Q349" s="2183"/>
      <c r="R349" s="2183"/>
      <c r="S349" s="2183"/>
      <c r="T349" s="2183"/>
      <c r="U349" s="2183"/>
      <c r="V349" s="2183"/>
      <c r="W349" s="2183"/>
      <c r="X349" s="2183"/>
      <c r="Y349" s="2183"/>
      <c r="Z349" s="2183"/>
      <c r="AA349" s="2183"/>
      <c r="AB349" s="2183"/>
      <c r="AC349" s="2183"/>
      <c r="AD349" s="2183"/>
      <c r="AE349" s="2183"/>
      <c r="AF349" s="2183"/>
      <c r="AG349" s="2183"/>
      <c r="AI349" s="619"/>
      <c r="AJ349" s="620"/>
      <c r="AK349" s="620"/>
      <c r="AL349" s="620"/>
      <c r="AM349" s="620"/>
      <c r="AN349" s="620"/>
      <c r="AO349" s="620"/>
      <c r="AP349" s="621">
        <f>SUM(J353:AD353)-AE353</f>
        <v>0</v>
      </c>
      <c r="AQ349" s="18"/>
      <c r="AR349" s="619"/>
      <c r="AS349" s="620"/>
      <c r="AT349" s="620"/>
      <c r="AU349" s="620"/>
      <c r="AV349" s="620"/>
      <c r="AW349" s="620"/>
      <c r="AX349" s="620"/>
      <c r="AY349" s="632"/>
      <c r="BA349" s="619"/>
      <c r="BB349" s="620"/>
      <c r="BC349" s="620"/>
      <c r="BD349" s="620"/>
      <c r="BE349" s="620"/>
      <c r="BF349" s="620"/>
      <c r="BG349" s="620"/>
      <c r="BH349" s="632"/>
    </row>
    <row r="350" spans="1:60" s="592" customFormat="1" ht="21.75" customHeight="1">
      <c r="A350" s="606"/>
      <c r="D350" s="2580" t="s">
        <v>26</v>
      </c>
      <c r="E350" s="2580"/>
      <c r="F350" s="2580"/>
      <c r="G350" s="2580"/>
      <c r="H350" s="2580"/>
      <c r="I350" s="2580"/>
      <c r="J350" s="2020"/>
      <c r="K350" s="2020"/>
      <c r="L350" s="2020"/>
      <c r="M350" s="2020">
        <v>211741</v>
      </c>
      <c r="N350" s="2020"/>
      <c r="O350" s="2020"/>
      <c r="P350" s="2020"/>
      <c r="Q350" s="2020"/>
      <c r="R350" s="2020"/>
      <c r="S350" s="2020"/>
      <c r="T350" s="2020"/>
      <c r="U350" s="2020"/>
      <c r="V350" s="2020"/>
      <c r="W350" s="2020"/>
      <c r="X350" s="2020"/>
      <c r="Y350" s="2020"/>
      <c r="Z350" s="2020"/>
      <c r="AA350" s="2020"/>
      <c r="AB350" s="2020"/>
      <c r="AC350" s="2020"/>
      <c r="AD350" s="2020"/>
      <c r="AE350" s="2185">
        <f>SUM(J350:AD350)</f>
        <v>211741</v>
      </c>
      <c r="AF350" s="2185"/>
      <c r="AG350" s="2185"/>
      <c r="AI350" s="634">
        <f>J350+J351-J352+J353-J354</f>
        <v>0</v>
      </c>
      <c r="AJ350" s="670">
        <f>M350+M351-M352+M353-M354</f>
        <v>0</v>
      </c>
      <c r="AK350" s="670">
        <f>P350+P351-P352+P353-P354</f>
        <v>0</v>
      </c>
      <c r="AL350" s="670">
        <f>S350+S351-S352+S353-S354</f>
        <v>0</v>
      </c>
      <c r="AM350" s="670">
        <f>V350+V351-V352+V353-V354</f>
        <v>0</v>
      </c>
      <c r="AN350" s="670">
        <f>Y350+Y351-Y352+Y353-Y354</f>
        <v>0</v>
      </c>
      <c r="AO350" s="670">
        <f>AB350+AB351-AB352+AB353-AB354</f>
        <v>0</v>
      </c>
      <c r="AP350" s="621">
        <f>AE350+AE351-AE352+AE353-AE354</f>
        <v>0</v>
      </c>
      <c r="AQ350" s="18"/>
      <c r="AR350" s="619"/>
      <c r="AS350" s="620"/>
      <c r="AT350" s="620"/>
      <c r="AU350" s="620"/>
      <c r="AV350" s="620"/>
      <c r="AW350" s="620"/>
      <c r="AX350" s="620"/>
      <c r="AY350" s="632"/>
      <c r="BA350" s="634">
        <f>J354-BS!$D$13</f>
        <v>0</v>
      </c>
      <c r="BB350" s="670">
        <f>M354-BS!$D$14</f>
        <v>0</v>
      </c>
      <c r="BC350" s="670">
        <f>P354-BS!$D$15</f>
        <v>0</v>
      </c>
      <c r="BD350" s="670">
        <f>S354-BS!$D$16</f>
        <v>0</v>
      </c>
      <c r="BE350" s="670">
        <f>V354-BS!$D$17</f>
        <v>0</v>
      </c>
      <c r="BF350" s="670">
        <f>Y354-BS!$D$18</f>
        <v>0</v>
      </c>
      <c r="BG350" s="670">
        <f>AB354-BS!$D$19</f>
        <v>0</v>
      </c>
      <c r="BH350" s="621">
        <f>AE354-BS!$D$12</f>
        <v>0</v>
      </c>
    </row>
    <row r="351" spans="1:60" s="592" customFormat="1" ht="13.8">
      <c r="A351" s="606"/>
      <c r="D351" s="2187" t="s">
        <v>27</v>
      </c>
      <c r="E351" s="2187"/>
      <c r="F351" s="2187"/>
      <c r="G351" s="2187"/>
      <c r="H351" s="2187"/>
      <c r="I351" s="2187"/>
      <c r="J351" s="1907"/>
      <c r="K351" s="1907"/>
      <c r="L351" s="1907"/>
      <c r="M351" s="1907">
        <v>3378</v>
      </c>
      <c r="N351" s="1907"/>
      <c r="O351" s="1907"/>
      <c r="P351" s="1907"/>
      <c r="Q351" s="1907"/>
      <c r="R351" s="1907"/>
      <c r="S351" s="1907"/>
      <c r="T351" s="1907"/>
      <c r="U351" s="1907"/>
      <c r="V351" s="1907"/>
      <c r="W351" s="1907"/>
      <c r="X351" s="1907"/>
      <c r="Y351" s="1907"/>
      <c r="Z351" s="1907"/>
      <c r="AA351" s="1907"/>
      <c r="AB351" s="1907"/>
      <c r="AC351" s="1907"/>
      <c r="AD351" s="1907"/>
      <c r="AE351" s="2186">
        <f>SUM(J351:AD351)</f>
        <v>3378</v>
      </c>
      <c r="AF351" s="2186"/>
      <c r="AG351" s="2186"/>
      <c r="AH351" s="618"/>
      <c r="AI351" s="619"/>
      <c r="AJ351" s="620"/>
      <c r="AK351" s="620"/>
      <c r="AL351" s="620"/>
      <c r="AM351" s="620"/>
      <c r="AN351" s="620"/>
      <c r="AO351" s="620"/>
      <c r="AP351" s="621"/>
      <c r="AQ351" s="18"/>
      <c r="AR351" s="619"/>
      <c r="AS351" s="620"/>
      <c r="AT351" s="620"/>
      <c r="AU351" s="620"/>
      <c r="AV351" s="620"/>
      <c r="AW351" s="620"/>
      <c r="AX351" s="620"/>
      <c r="AY351" s="632"/>
      <c r="BA351" s="619"/>
      <c r="BB351" s="620"/>
      <c r="BC351" s="620"/>
      <c r="BD351" s="620"/>
      <c r="BE351" s="620"/>
      <c r="BF351" s="620"/>
      <c r="BG351" s="620"/>
      <c r="BH351" s="632"/>
    </row>
    <row r="352" spans="1:60" s="592" customFormat="1" ht="21.75" customHeight="1">
      <c r="A352" s="606"/>
      <c r="D352" s="2187" t="s">
        <v>28</v>
      </c>
      <c r="E352" s="2187"/>
      <c r="F352" s="2187"/>
      <c r="G352" s="2187"/>
      <c r="H352" s="2187"/>
      <c r="I352" s="2187"/>
      <c r="J352" s="1907"/>
      <c r="K352" s="1907"/>
      <c r="L352" s="1907"/>
      <c r="M352" s="1907"/>
      <c r="N352" s="1907"/>
      <c r="O352" s="1907"/>
      <c r="P352" s="1907"/>
      <c r="Q352" s="1907"/>
      <c r="R352" s="1907"/>
      <c r="S352" s="1907"/>
      <c r="T352" s="1907"/>
      <c r="U352" s="1907"/>
      <c r="V352" s="1907"/>
      <c r="W352" s="1907"/>
      <c r="X352" s="1907"/>
      <c r="Y352" s="1907"/>
      <c r="Z352" s="1907"/>
      <c r="AA352" s="1907"/>
      <c r="AB352" s="1907"/>
      <c r="AC352" s="1907"/>
      <c r="AD352" s="1907"/>
      <c r="AE352" s="2186">
        <f>SUM(J352:AD352)</f>
        <v>0</v>
      </c>
      <c r="AF352" s="2186"/>
      <c r="AG352" s="2186"/>
      <c r="AI352" s="619"/>
      <c r="AJ352" s="620"/>
      <c r="AK352" s="620"/>
      <c r="AL352" s="620"/>
      <c r="AM352" s="620"/>
      <c r="AN352" s="620"/>
      <c r="AO352" s="620"/>
      <c r="AP352" s="621">
        <f>SUM(J356:AD356)-AE356</f>
        <v>0</v>
      </c>
      <c r="AQ352" s="18"/>
      <c r="AR352" s="634">
        <f>J356-J385</f>
        <v>0</v>
      </c>
      <c r="AS352" s="670">
        <f>M356-M385</f>
        <v>0</v>
      </c>
      <c r="AT352" s="670">
        <f>P356-P385</f>
        <v>0</v>
      </c>
      <c r="AU352" s="670">
        <f>S356-S385</f>
        <v>0</v>
      </c>
      <c r="AV352" s="670">
        <f>V356-V385</f>
        <v>0</v>
      </c>
      <c r="AW352" s="670">
        <f>Y356-Y385</f>
        <v>0</v>
      </c>
      <c r="AX352" s="670">
        <f>AB356-AB385</f>
        <v>0</v>
      </c>
      <c r="AY352" s="621">
        <f>AE356-AE385</f>
        <v>0</v>
      </c>
      <c r="BA352" s="619"/>
      <c r="BB352" s="620"/>
      <c r="BC352" s="620"/>
      <c r="BD352" s="620"/>
      <c r="BE352" s="620"/>
      <c r="BF352" s="620"/>
      <c r="BG352" s="620"/>
      <c r="BH352" s="632"/>
    </row>
    <row r="353" spans="1:60" s="592" customFormat="1" ht="13.8">
      <c r="A353" s="606"/>
      <c r="D353" s="2187" t="s">
        <v>29</v>
      </c>
      <c r="E353" s="2187"/>
      <c r="F353" s="2187"/>
      <c r="G353" s="2187"/>
      <c r="H353" s="2187"/>
      <c r="I353" s="2187"/>
      <c r="J353" s="1907"/>
      <c r="K353" s="1907"/>
      <c r="L353" s="1907"/>
      <c r="M353" s="1907"/>
      <c r="N353" s="1907"/>
      <c r="O353" s="1907"/>
      <c r="P353" s="1907"/>
      <c r="Q353" s="1907"/>
      <c r="R353" s="1907"/>
      <c r="S353" s="1907"/>
      <c r="T353" s="1907"/>
      <c r="U353" s="1907"/>
      <c r="V353" s="1907"/>
      <c r="W353" s="1907"/>
      <c r="X353" s="1907"/>
      <c r="Y353" s="1907"/>
      <c r="Z353" s="1907"/>
      <c r="AA353" s="1907"/>
      <c r="AB353" s="1907"/>
      <c r="AC353" s="1907"/>
      <c r="AD353" s="1907"/>
      <c r="AE353" s="2186">
        <f>SUM(J353:AD353)</f>
        <v>0</v>
      </c>
      <c r="AF353" s="2186"/>
      <c r="AG353" s="2186"/>
      <c r="AI353" s="619"/>
      <c r="AJ353" s="620"/>
      <c r="AK353" s="620"/>
      <c r="AL353" s="620"/>
      <c r="AM353" s="620"/>
      <c r="AN353" s="620"/>
      <c r="AO353" s="620"/>
      <c r="AP353" s="621">
        <f>SUM(J357:AD357)-AE357</f>
        <v>0</v>
      </c>
      <c r="AQ353" s="18"/>
      <c r="AR353" s="619"/>
      <c r="AS353" s="620"/>
      <c r="AT353" s="620"/>
      <c r="AU353" s="620"/>
      <c r="AV353" s="620"/>
      <c r="AW353" s="620"/>
      <c r="AX353" s="620"/>
      <c r="AY353" s="632"/>
      <c r="BA353" s="619"/>
      <c r="BB353" s="620"/>
      <c r="BC353" s="620"/>
      <c r="BD353" s="620"/>
      <c r="BE353" s="620"/>
      <c r="BF353" s="620"/>
      <c r="BG353" s="620"/>
      <c r="BH353" s="632"/>
    </row>
    <row r="354" spans="1:60" s="592" customFormat="1" ht="22.5" customHeight="1" thickBot="1">
      <c r="A354" s="606"/>
      <c r="D354" s="2191" t="s">
        <v>30</v>
      </c>
      <c r="E354" s="2191"/>
      <c r="F354" s="2191"/>
      <c r="G354" s="2191"/>
      <c r="H354" s="2191"/>
      <c r="I354" s="2191"/>
      <c r="J354" s="2184">
        <f>J350+J351-J352+J353</f>
        <v>0</v>
      </c>
      <c r="K354" s="2184"/>
      <c r="L354" s="2184"/>
      <c r="M354" s="2184">
        <f>M350+M351-M352+M353</f>
        <v>215119</v>
      </c>
      <c r="N354" s="2184"/>
      <c r="O354" s="2184"/>
      <c r="P354" s="2184">
        <f>P350+P351-P352+P353</f>
        <v>0</v>
      </c>
      <c r="Q354" s="2184"/>
      <c r="R354" s="2184"/>
      <c r="S354" s="2184">
        <f>S350+S351-S352+S353</f>
        <v>0</v>
      </c>
      <c r="T354" s="2184"/>
      <c r="U354" s="2184"/>
      <c r="V354" s="2184">
        <f>V350+V351-V352+V353</f>
        <v>0</v>
      </c>
      <c r="W354" s="2184"/>
      <c r="X354" s="2184"/>
      <c r="Y354" s="2184">
        <f>Y350+Y351-Y352+Y353</f>
        <v>0</v>
      </c>
      <c r="Z354" s="2184"/>
      <c r="AA354" s="2184"/>
      <c r="AB354" s="2184">
        <f>AB350+AB351-AB352+AB353</f>
        <v>0</v>
      </c>
      <c r="AC354" s="2184"/>
      <c r="AD354" s="2184"/>
      <c r="AE354" s="2184">
        <f>AE350+AE351-AE352+AE353</f>
        <v>215119</v>
      </c>
      <c r="AF354" s="2184"/>
      <c r="AG354" s="2184"/>
      <c r="AI354" s="619"/>
      <c r="AJ354" s="620"/>
      <c r="AK354" s="620"/>
      <c r="AL354" s="620"/>
      <c r="AM354" s="620"/>
      <c r="AN354" s="620"/>
      <c r="AO354" s="620"/>
      <c r="AP354" s="621">
        <f>SUM(J358:AD358)-AE358</f>
        <v>0</v>
      </c>
      <c r="AQ354" s="18"/>
      <c r="AR354" s="619"/>
      <c r="AS354" s="620"/>
      <c r="AT354" s="620"/>
      <c r="AU354" s="620"/>
      <c r="AV354" s="620"/>
      <c r="AW354" s="620"/>
      <c r="AX354" s="620"/>
      <c r="AY354" s="632"/>
      <c r="BA354" s="685" t="s">
        <v>1059</v>
      </c>
      <c r="BB354" s="620"/>
      <c r="BC354" s="620"/>
      <c r="BD354" s="620"/>
      <c r="BE354" s="620"/>
      <c r="BF354" s="620"/>
      <c r="BG354" s="620"/>
      <c r="BH354" s="632"/>
    </row>
    <row r="355" spans="1:60" s="592" customFormat="1" ht="14.4" thickBot="1">
      <c r="A355" s="606"/>
      <c r="D355" s="2183" t="s">
        <v>31</v>
      </c>
      <c r="E355" s="2183"/>
      <c r="F355" s="2183"/>
      <c r="G355" s="2183"/>
      <c r="H355" s="2183"/>
      <c r="I355" s="2183"/>
      <c r="J355" s="2183"/>
      <c r="K355" s="2183"/>
      <c r="L355" s="2183"/>
      <c r="M355" s="2183"/>
      <c r="N355" s="2183"/>
      <c r="O355" s="2183"/>
      <c r="P355" s="2183"/>
      <c r="Q355" s="2183"/>
      <c r="R355" s="2183"/>
      <c r="S355" s="2183"/>
      <c r="T355" s="2183"/>
      <c r="U355" s="2183"/>
      <c r="V355" s="2183"/>
      <c r="W355" s="2183"/>
      <c r="X355" s="2183"/>
      <c r="Y355" s="2183"/>
      <c r="Z355" s="2183"/>
      <c r="AA355" s="2183"/>
      <c r="AB355" s="2183"/>
      <c r="AC355" s="2183"/>
      <c r="AD355" s="2183"/>
      <c r="AE355" s="2183"/>
      <c r="AF355" s="2183"/>
      <c r="AG355" s="2183"/>
      <c r="AI355" s="619"/>
      <c r="AJ355" s="620"/>
      <c r="AK355" s="620"/>
      <c r="AL355" s="620"/>
      <c r="AM355" s="620"/>
      <c r="AN355" s="620"/>
      <c r="AO355" s="620"/>
      <c r="AP355" s="621">
        <f>SUM(J359:AD359)-AE359</f>
        <v>0</v>
      </c>
      <c r="AQ355" s="18"/>
      <c r="AR355" s="619"/>
      <c r="AS355" s="620"/>
      <c r="AT355" s="620"/>
      <c r="AU355" s="620"/>
      <c r="AV355" s="620"/>
      <c r="AW355" s="620"/>
      <c r="AX355" s="620"/>
      <c r="AY355" s="632"/>
      <c r="BA355" s="619"/>
      <c r="BB355" s="620"/>
      <c r="BC355" s="620"/>
      <c r="BD355" s="620"/>
      <c r="BE355" s="620"/>
      <c r="BF355" s="620"/>
      <c r="BG355" s="620"/>
      <c r="BH355" s="632"/>
    </row>
    <row r="356" spans="1:60" s="592" customFormat="1" ht="21.75" customHeight="1">
      <c r="A356" s="606"/>
      <c r="D356" s="2139" t="s">
        <v>32</v>
      </c>
      <c r="E356" s="2140"/>
      <c r="F356" s="2140"/>
      <c r="G356" s="2140"/>
      <c r="H356" s="2140"/>
      <c r="I356" s="2141"/>
      <c r="J356" s="1908"/>
      <c r="K356" s="1909"/>
      <c r="L356" s="1910"/>
      <c r="M356" s="1908">
        <v>114025</v>
      </c>
      <c r="N356" s="1909"/>
      <c r="O356" s="1910"/>
      <c r="P356" s="1908"/>
      <c r="Q356" s="1909"/>
      <c r="R356" s="1910"/>
      <c r="S356" s="1908"/>
      <c r="T356" s="1909"/>
      <c r="U356" s="1910"/>
      <c r="V356" s="1908"/>
      <c r="W356" s="1909"/>
      <c r="X356" s="1910"/>
      <c r="Y356" s="1908"/>
      <c r="Z356" s="1909"/>
      <c r="AA356" s="1910"/>
      <c r="AB356" s="1908"/>
      <c r="AC356" s="1909"/>
      <c r="AD356" s="1910"/>
      <c r="AE356" s="2192">
        <f>SUM(J356:AD356)</f>
        <v>114025</v>
      </c>
      <c r="AF356" s="2193"/>
      <c r="AG356" s="2194"/>
      <c r="AI356" s="634">
        <f>J356+J357-J358+J359-J360</f>
        <v>0</v>
      </c>
      <c r="AJ356" s="670">
        <f>M356+M357-M358+M359-M360</f>
        <v>0</v>
      </c>
      <c r="AK356" s="670">
        <f>P356+P357-P358+P359-P360</f>
        <v>0</v>
      </c>
      <c r="AL356" s="670">
        <f>S356+S357-S358+S359-S360</f>
        <v>0</v>
      </c>
      <c r="AM356" s="670">
        <f>V356+V357-V358+V359-V360</f>
        <v>0</v>
      </c>
      <c r="AN356" s="670">
        <f>Y356+Y357-Y358+Y359-Y360</f>
        <v>0</v>
      </c>
      <c r="AO356" s="670">
        <f>AB356+AB357-AB358+AB359-AB360</f>
        <v>0</v>
      </c>
      <c r="AP356" s="621">
        <f>AE356+AE357-AE358+AE359-AE360</f>
        <v>0</v>
      </c>
      <c r="AQ356" s="18"/>
      <c r="AR356" s="619"/>
      <c r="AS356" s="620"/>
      <c r="AT356" s="620"/>
      <c r="AU356" s="620"/>
      <c r="AV356" s="620"/>
      <c r="AW356" s="620"/>
      <c r="AX356" s="620"/>
      <c r="AY356" s="632"/>
      <c r="BA356" s="634">
        <f>J360+J366-BS!$E$13</f>
        <v>0</v>
      </c>
      <c r="BB356" s="670">
        <f>M360+M366-BS!$E$14</f>
        <v>0</v>
      </c>
      <c r="BC356" s="670">
        <f>P360+P366-BS!$E$15</f>
        <v>0</v>
      </c>
      <c r="BD356" s="670">
        <f>S360+S366-BS!$E$16</f>
        <v>0</v>
      </c>
      <c r="BE356" s="670">
        <f>V360+V366-BS!$E$17</f>
        <v>0</v>
      </c>
      <c r="BF356" s="670">
        <f>Y360+Y366-BS!$E$18</f>
        <v>0</v>
      </c>
      <c r="BG356" s="670">
        <f>AB360+AB366-BS!$E$19</f>
        <v>0</v>
      </c>
      <c r="BH356" s="621">
        <f>AE360+AE366-BS!$E$12</f>
        <v>0</v>
      </c>
    </row>
    <row r="357" spans="1:60" s="592" customFormat="1" ht="13.8">
      <c r="A357" s="606"/>
      <c r="D357" s="2202" t="s">
        <v>27</v>
      </c>
      <c r="E357" s="2203"/>
      <c r="F357" s="2203"/>
      <c r="G357" s="2203"/>
      <c r="H357" s="2203"/>
      <c r="I357" s="2204"/>
      <c r="J357" s="1888"/>
      <c r="K357" s="1889"/>
      <c r="L357" s="1890"/>
      <c r="M357" s="1888">
        <v>40831</v>
      </c>
      <c r="N357" s="1889"/>
      <c r="O357" s="1890"/>
      <c r="P357" s="1888"/>
      <c r="Q357" s="1889"/>
      <c r="R357" s="1890"/>
      <c r="S357" s="1888"/>
      <c r="T357" s="1889"/>
      <c r="U357" s="1890"/>
      <c r="V357" s="1888"/>
      <c r="W357" s="1889"/>
      <c r="X357" s="1890"/>
      <c r="Y357" s="1888"/>
      <c r="Z357" s="1889"/>
      <c r="AA357" s="1890"/>
      <c r="AB357" s="1888"/>
      <c r="AC357" s="1889"/>
      <c r="AD357" s="1890"/>
      <c r="AE357" s="2195">
        <f>SUM(J357:AD357)</f>
        <v>40831</v>
      </c>
      <c r="AF357" s="2196"/>
      <c r="AG357" s="2197"/>
      <c r="AH357" s="618"/>
      <c r="AI357" s="619"/>
      <c r="AJ357" s="620"/>
      <c r="AK357" s="620"/>
      <c r="AL357" s="620"/>
      <c r="AM357" s="620"/>
      <c r="AN357" s="620"/>
      <c r="AO357" s="620"/>
      <c r="AP357" s="621"/>
      <c r="AQ357" s="18"/>
      <c r="AR357" s="619"/>
      <c r="AS357" s="620"/>
      <c r="AT357" s="620"/>
      <c r="AU357" s="620"/>
      <c r="AV357" s="620"/>
      <c r="AW357" s="620"/>
      <c r="AX357" s="620"/>
      <c r="AY357" s="632"/>
      <c r="BA357" s="619"/>
      <c r="BB357" s="620"/>
      <c r="BC357" s="620"/>
      <c r="BD357" s="620"/>
      <c r="BE357" s="620"/>
      <c r="BF357" s="620"/>
      <c r="BG357" s="620"/>
      <c r="BH357" s="632"/>
    </row>
    <row r="358" spans="1:60" s="592" customFormat="1" ht="21.75" customHeight="1">
      <c r="A358" s="606"/>
      <c r="D358" s="2202" t="s">
        <v>28</v>
      </c>
      <c r="E358" s="2203"/>
      <c r="F358" s="2203"/>
      <c r="G358" s="2203"/>
      <c r="H358" s="2203"/>
      <c r="I358" s="2204"/>
      <c r="J358" s="1888"/>
      <c r="K358" s="1889"/>
      <c r="L358" s="1890"/>
      <c r="M358" s="1888"/>
      <c r="N358" s="1889"/>
      <c r="O358" s="1890"/>
      <c r="P358" s="1888"/>
      <c r="Q358" s="1889"/>
      <c r="R358" s="1890"/>
      <c r="S358" s="1888"/>
      <c r="T358" s="1889"/>
      <c r="U358" s="1890"/>
      <c r="V358" s="1888"/>
      <c r="W358" s="1889"/>
      <c r="X358" s="1890"/>
      <c r="Y358" s="1888"/>
      <c r="Z358" s="1889"/>
      <c r="AA358" s="1890"/>
      <c r="AB358" s="1888"/>
      <c r="AC358" s="1889"/>
      <c r="AD358" s="1890"/>
      <c r="AE358" s="2195">
        <f>SUM(J358:AD358)</f>
        <v>0</v>
      </c>
      <c r="AF358" s="2196"/>
      <c r="AG358" s="2197"/>
      <c r="AI358" s="619"/>
      <c r="AJ358" s="620"/>
      <c r="AK358" s="620"/>
      <c r="AL358" s="620"/>
      <c r="AM358" s="620"/>
      <c r="AN358" s="620"/>
      <c r="AO358" s="620"/>
      <c r="AP358" s="621">
        <f>SUM(J362:AD362)-AE362</f>
        <v>0</v>
      </c>
      <c r="AQ358" s="18"/>
      <c r="AR358" s="634">
        <f>J362-J391</f>
        <v>0</v>
      </c>
      <c r="AS358" s="670">
        <f>M362-M391</f>
        <v>0</v>
      </c>
      <c r="AT358" s="670">
        <f>P362-P391</f>
        <v>0</v>
      </c>
      <c r="AU358" s="670">
        <f>S362-S391</f>
        <v>0</v>
      </c>
      <c r="AV358" s="670">
        <f>V362-V391</f>
        <v>0</v>
      </c>
      <c r="AW358" s="670">
        <f>Y362-Y391</f>
        <v>0</v>
      </c>
      <c r="AX358" s="670">
        <f>AB362-AB391</f>
        <v>0</v>
      </c>
      <c r="AY358" s="621">
        <f>AE362-AE391</f>
        <v>0</v>
      </c>
      <c r="BA358" s="619"/>
      <c r="BB358" s="620"/>
      <c r="BC358" s="620"/>
      <c r="BD358" s="620"/>
      <c r="BE358" s="620"/>
      <c r="BF358" s="620"/>
      <c r="BG358" s="620"/>
      <c r="BH358" s="632"/>
    </row>
    <row r="359" spans="1:60" s="592" customFormat="1" ht="13.8">
      <c r="A359" s="606"/>
      <c r="D359" s="2187" t="s">
        <v>29</v>
      </c>
      <c r="E359" s="2187"/>
      <c r="F359" s="2187"/>
      <c r="G359" s="2187"/>
      <c r="H359" s="2187"/>
      <c r="I359" s="2187"/>
      <c r="J359" s="1907"/>
      <c r="K359" s="1907"/>
      <c r="L359" s="1907"/>
      <c r="M359" s="1907"/>
      <c r="N359" s="1907"/>
      <c r="O359" s="1907"/>
      <c r="P359" s="1907"/>
      <c r="Q359" s="1907"/>
      <c r="R359" s="1907"/>
      <c r="S359" s="1907"/>
      <c r="T359" s="1907"/>
      <c r="U359" s="1907"/>
      <c r="V359" s="1907"/>
      <c r="W359" s="1907"/>
      <c r="X359" s="1907"/>
      <c r="Y359" s="1907"/>
      <c r="Z359" s="1907"/>
      <c r="AA359" s="1907"/>
      <c r="AB359" s="1907"/>
      <c r="AC359" s="1907"/>
      <c r="AD359" s="1907"/>
      <c r="AE359" s="2186">
        <f>SUM(J359:AD359)</f>
        <v>0</v>
      </c>
      <c r="AF359" s="2186"/>
      <c r="AG359" s="2186"/>
      <c r="AI359" s="619"/>
      <c r="AJ359" s="620"/>
      <c r="AK359" s="620"/>
      <c r="AL359" s="620"/>
      <c r="AM359" s="620"/>
      <c r="AN359" s="620"/>
      <c r="AO359" s="620"/>
      <c r="AP359" s="621">
        <f>SUM(J363:AD363)-AE363</f>
        <v>0</v>
      </c>
      <c r="AQ359" s="18"/>
      <c r="AR359" s="619"/>
      <c r="AS359" s="620"/>
      <c r="AT359" s="620"/>
      <c r="AU359" s="620"/>
      <c r="AV359" s="620"/>
      <c r="AW359" s="620"/>
      <c r="AX359" s="620"/>
      <c r="AY359" s="632"/>
      <c r="BA359" s="619"/>
      <c r="BB359" s="620"/>
      <c r="BC359" s="620"/>
      <c r="BD359" s="620"/>
      <c r="BE359" s="620"/>
      <c r="BF359" s="620"/>
      <c r="BG359" s="620"/>
      <c r="BH359" s="632"/>
    </row>
    <row r="360" spans="1:60" s="592" customFormat="1" ht="22.5" customHeight="1" thickBot="1">
      <c r="A360" s="606"/>
      <c r="D360" s="2198" t="s">
        <v>30</v>
      </c>
      <c r="E360" s="2199"/>
      <c r="F360" s="2199"/>
      <c r="G360" s="2199"/>
      <c r="H360" s="2199"/>
      <c r="I360" s="2200"/>
      <c r="J360" s="2184">
        <f>J356+J357-J358+J359</f>
        <v>0</v>
      </c>
      <c r="K360" s="2184"/>
      <c r="L360" s="2184"/>
      <c r="M360" s="2184">
        <f>M356+M357-M358+M359</f>
        <v>154856</v>
      </c>
      <c r="N360" s="2184"/>
      <c r="O360" s="2184"/>
      <c r="P360" s="2184">
        <f>P356+P357-P358+P359</f>
        <v>0</v>
      </c>
      <c r="Q360" s="2184"/>
      <c r="R360" s="2184"/>
      <c r="S360" s="2184">
        <f>S356+S357-S358+S359</f>
        <v>0</v>
      </c>
      <c r="T360" s="2184"/>
      <c r="U360" s="2184"/>
      <c r="V360" s="2184">
        <f>V356+V357-V358+V359</f>
        <v>0</v>
      </c>
      <c r="W360" s="2184"/>
      <c r="X360" s="2184"/>
      <c r="Y360" s="2184">
        <f>Y356+Y357-Y358+Y359</f>
        <v>0</v>
      </c>
      <c r="Z360" s="2184"/>
      <c r="AA360" s="2184"/>
      <c r="AB360" s="2184">
        <f>AB356+AB357-AB358+AB359</f>
        <v>0</v>
      </c>
      <c r="AC360" s="2184"/>
      <c r="AD360" s="2184"/>
      <c r="AE360" s="2184">
        <f>AE356+AE357-AE358+AE359</f>
        <v>154856</v>
      </c>
      <c r="AF360" s="2184"/>
      <c r="AG360" s="2184"/>
      <c r="AI360" s="619"/>
      <c r="AJ360" s="620"/>
      <c r="AK360" s="620"/>
      <c r="AL360" s="620"/>
      <c r="AM360" s="620"/>
      <c r="AN360" s="620"/>
      <c r="AO360" s="620"/>
      <c r="AP360" s="621">
        <f>SUM(J364:AD364)-AE364</f>
        <v>0</v>
      </c>
      <c r="AQ360" s="18"/>
      <c r="AR360" s="619"/>
      <c r="AS360" s="620"/>
      <c r="AT360" s="620"/>
      <c r="AU360" s="620"/>
      <c r="AV360" s="620"/>
      <c r="AW360" s="620"/>
      <c r="AX360" s="620"/>
      <c r="AY360" s="632"/>
      <c r="BA360" s="619"/>
      <c r="BB360" s="620"/>
      <c r="BC360" s="620"/>
      <c r="BD360" s="620"/>
      <c r="BE360" s="620"/>
      <c r="BF360" s="620"/>
      <c r="BG360" s="620"/>
      <c r="BH360" s="632"/>
    </row>
    <row r="361" spans="1:60" s="592" customFormat="1" ht="14.4" thickBot="1">
      <c r="A361" s="606"/>
      <c r="D361" s="2183" t="s">
        <v>33</v>
      </c>
      <c r="E361" s="2183"/>
      <c r="F361" s="2183"/>
      <c r="G361" s="2183"/>
      <c r="H361" s="2183"/>
      <c r="I361" s="2183"/>
      <c r="J361" s="2183"/>
      <c r="K361" s="2183"/>
      <c r="L361" s="2183"/>
      <c r="M361" s="2183"/>
      <c r="N361" s="2183"/>
      <c r="O361" s="2183"/>
      <c r="P361" s="2183"/>
      <c r="Q361" s="2183"/>
      <c r="R361" s="2183"/>
      <c r="S361" s="2183"/>
      <c r="T361" s="2183"/>
      <c r="U361" s="2183"/>
      <c r="V361" s="2183"/>
      <c r="W361" s="2183"/>
      <c r="X361" s="2183"/>
      <c r="Y361" s="2183"/>
      <c r="Z361" s="2183"/>
      <c r="AA361" s="2183"/>
      <c r="AB361" s="2183"/>
      <c r="AC361" s="2183"/>
      <c r="AD361" s="2183"/>
      <c r="AE361" s="2183"/>
      <c r="AF361" s="2183"/>
      <c r="AG361" s="2183"/>
      <c r="AI361" s="619"/>
      <c r="AJ361" s="620"/>
      <c r="AK361" s="620"/>
      <c r="AL361" s="620"/>
      <c r="AM361" s="620"/>
      <c r="AN361" s="620"/>
      <c r="AO361" s="620"/>
      <c r="AP361" s="621">
        <f>SUM(J365:AD365)-AE365</f>
        <v>0</v>
      </c>
      <c r="AQ361" s="18"/>
      <c r="AR361" s="619"/>
      <c r="AS361" s="620"/>
      <c r="AT361" s="620"/>
      <c r="AU361" s="620"/>
      <c r="AV361" s="620"/>
      <c r="AW361" s="620"/>
      <c r="AX361" s="620"/>
      <c r="AY361" s="632"/>
      <c r="BA361" s="619"/>
      <c r="BB361" s="620"/>
      <c r="BC361" s="620"/>
      <c r="BD361" s="620"/>
      <c r="BE361" s="620"/>
      <c r="BF361" s="620"/>
      <c r="BG361" s="620"/>
      <c r="BH361" s="632"/>
    </row>
    <row r="362" spans="1:60" s="592" customFormat="1" ht="21.75" customHeight="1">
      <c r="A362" s="606"/>
      <c r="D362" s="2139" t="s">
        <v>32</v>
      </c>
      <c r="E362" s="2140"/>
      <c r="F362" s="2140"/>
      <c r="G362" s="2140"/>
      <c r="H362" s="2140"/>
      <c r="I362" s="2141"/>
      <c r="J362" s="1908"/>
      <c r="K362" s="1909"/>
      <c r="L362" s="1910"/>
      <c r="M362" s="1908"/>
      <c r="N362" s="1909"/>
      <c r="O362" s="1910"/>
      <c r="P362" s="1908"/>
      <c r="Q362" s="1909"/>
      <c r="R362" s="1910"/>
      <c r="S362" s="1908"/>
      <c r="T362" s="1909"/>
      <c r="U362" s="1910"/>
      <c r="V362" s="1908"/>
      <c r="W362" s="1909"/>
      <c r="X362" s="1910"/>
      <c r="Y362" s="1908"/>
      <c r="Z362" s="1909"/>
      <c r="AA362" s="1910"/>
      <c r="AB362" s="1908"/>
      <c r="AC362" s="1909"/>
      <c r="AD362" s="1910"/>
      <c r="AE362" s="2192">
        <f>SUM(J362:AD362)</f>
        <v>0</v>
      </c>
      <c r="AF362" s="2193"/>
      <c r="AG362" s="2194"/>
      <c r="AI362" s="634">
        <f>J362+J363-J364+J365-J366</f>
        <v>0</v>
      </c>
      <c r="AJ362" s="670">
        <f>M362+M363-M364+M365-M366</f>
        <v>0</v>
      </c>
      <c r="AK362" s="670">
        <f>P362+P363-P364+P365-P366</f>
        <v>0</v>
      </c>
      <c r="AL362" s="670">
        <f>S362+S363-S364+S365-S366</f>
        <v>0</v>
      </c>
      <c r="AM362" s="670">
        <f>V362+V363-V364+V365-V366</f>
        <v>0</v>
      </c>
      <c r="AN362" s="670">
        <f>Y362+Y363-Y364+Y365-Y366</f>
        <v>0</v>
      </c>
      <c r="AO362" s="670">
        <f>AB362+AB363-AB364+AB365-AB366</f>
        <v>0</v>
      </c>
      <c r="AP362" s="621">
        <f>AE362+AE363-AE364+AE365-AE366</f>
        <v>0</v>
      </c>
      <c r="AQ362" s="18"/>
      <c r="AR362" s="619"/>
      <c r="AS362" s="620"/>
      <c r="AT362" s="620"/>
      <c r="AU362" s="620"/>
      <c r="AV362" s="620"/>
      <c r="AW362" s="620"/>
      <c r="AX362" s="620"/>
      <c r="AY362" s="632"/>
      <c r="BA362" s="619"/>
      <c r="BB362" s="620"/>
      <c r="BC362" s="620"/>
      <c r="BD362" s="620"/>
      <c r="BE362" s="620"/>
      <c r="BF362" s="620"/>
      <c r="BG362" s="620"/>
      <c r="BH362" s="632"/>
    </row>
    <row r="363" spans="1:60" s="592" customFormat="1" ht="13.8">
      <c r="A363" s="606"/>
      <c r="D363" s="2202" t="s">
        <v>27</v>
      </c>
      <c r="E363" s="2203"/>
      <c r="F363" s="2203"/>
      <c r="G363" s="2203"/>
      <c r="H363" s="2203"/>
      <c r="I363" s="2204"/>
      <c r="J363" s="1888"/>
      <c r="K363" s="1889"/>
      <c r="L363" s="1890"/>
      <c r="M363" s="1888"/>
      <c r="N363" s="1889"/>
      <c r="O363" s="1890"/>
      <c r="P363" s="1888"/>
      <c r="Q363" s="1889"/>
      <c r="R363" s="1890"/>
      <c r="S363" s="1888"/>
      <c r="T363" s="1889"/>
      <c r="U363" s="1890"/>
      <c r="V363" s="1888"/>
      <c r="W363" s="1889"/>
      <c r="X363" s="1890"/>
      <c r="Y363" s="1888"/>
      <c r="Z363" s="1889"/>
      <c r="AA363" s="1890"/>
      <c r="AB363" s="1888"/>
      <c r="AC363" s="1889"/>
      <c r="AD363" s="1890"/>
      <c r="AE363" s="2195">
        <f>SUM(J363:AD363)</f>
        <v>0</v>
      </c>
      <c r="AF363" s="2196"/>
      <c r="AG363" s="2197"/>
      <c r="AH363" s="618"/>
      <c r="AI363" s="619"/>
      <c r="AJ363" s="620"/>
      <c r="AK363" s="620"/>
      <c r="AL363" s="620"/>
      <c r="AM363" s="620"/>
      <c r="AN363" s="620"/>
      <c r="AO363" s="620"/>
      <c r="AP363" s="621"/>
      <c r="AQ363" s="18"/>
      <c r="AR363" s="619"/>
      <c r="AS363" s="620"/>
      <c r="AT363" s="620"/>
      <c r="AU363" s="620"/>
      <c r="AV363" s="620"/>
      <c r="AW363" s="620"/>
      <c r="AX363" s="620"/>
      <c r="AY363" s="632"/>
      <c r="BA363" s="619"/>
      <c r="BB363" s="620"/>
      <c r="BC363" s="620"/>
      <c r="BD363" s="620"/>
      <c r="BE363" s="620"/>
      <c r="BF363" s="620"/>
      <c r="BG363" s="620"/>
      <c r="BH363" s="632"/>
    </row>
    <row r="364" spans="1:60" s="592" customFormat="1" ht="21.75" customHeight="1">
      <c r="A364" s="606"/>
      <c r="D364" s="2202" t="s">
        <v>28</v>
      </c>
      <c r="E364" s="2203"/>
      <c r="F364" s="2203"/>
      <c r="G364" s="2203"/>
      <c r="H364" s="2203"/>
      <c r="I364" s="2204"/>
      <c r="J364" s="1888"/>
      <c r="K364" s="1889"/>
      <c r="L364" s="1890"/>
      <c r="M364" s="1888"/>
      <c r="N364" s="1889"/>
      <c r="O364" s="1890"/>
      <c r="P364" s="1888"/>
      <c r="Q364" s="1889"/>
      <c r="R364" s="1890"/>
      <c r="S364" s="1888"/>
      <c r="T364" s="1889"/>
      <c r="U364" s="1890"/>
      <c r="V364" s="1888"/>
      <c r="W364" s="1889"/>
      <c r="X364" s="1890"/>
      <c r="Y364" s="1888"/>
      <c r="Z364" s="1889"/>
      <c r="AA364" s="1890"/>
      <c r="AB364" s="1888"/>
      <c r="AC364" s="1889"/>
      <c r="AD364" s="1890"/>
      <c r="AE364" s="2195">
        <f>SUM(J363:AD363)</f>
        <v>0</v>
      </c>
      <c r="AF364" s="2196"/>
      <c r="AG364" s="2197"/>
      <c r="AI364" s="634">
        <f>J350-J356-J362-J368</f>
        <v>0</v>
      </c>
      <c r="AJ364" s="670">
        <f>M350-M356-M362-M368</f>
        <v>0</v>
      </c>
      <c r="AK364" s="670">
        <f>P350-P356-P362-P368</f>
        <v>0</v>
      </c>
      <c r="AL364" s="670">
        <f>S350-S356-S362-S368</f>
        <v>0</v>
      </c>
      <c r="AM364" s="670">
        <f>V350-V356-V362-V368</f>
        <v>0</v>
      </c>
      <c r="AN364" s="670">
        <f>Y350-Y356-Y362-Y368</f>
        <v>0</v>
      </c>
      <c r="AO364" s="670">
        <f>AB350-AB356-AB362-AB368</f>
        <v>0</v>
      </c>
      <c r="AP364" s="621">
        <f>SUM(J368:AD368)-AE368</f>
        <v>0</v>
      </c>
      <c r="AQ364" s="18"/>
      <c r="AR364" s="634">
        <f>J368-J394</f>
        <v>0</v>
      </c>
      <c r="AS364" s="670">
        <f>M368-M394</f>
        <v>0</v>
      </c>
      <c r="AT364" s="670">
        <f>P368-P394</f>
        <v>0</v>
      </c>
      <c r="AU364" s="670">
        <f>S368-S394</f>
        <v>0</v>
      </c>
      <c r="AV364" s="670">
        <f>V368-V394</f>
        <v>0</v>
      </c>
      <c r="AW364" s="670">
        <f>Y368-Y394</f>
        <v>0</v>
      </c>
      <c r="AX364" s="670">
        <f>AB368-AB394</f>
        <v>0</v>
      </c>
      <c r="AY364" s="621">
        <f>AE368-AE394</f>
        <v>0</v>
      </c>
      <c r="BA364" s="619"/>
      <c r="BB364" s="620"/>
      <c r="BC364" s="620"/>
      <c r="BD364" s="620"/>
      <c r="BE364" s="620"/>
      <c r="BF364" s="620"/>
      <c r="BG364" s="620"/>
      <c r="BH364" s="632"/>
    </row>
    <row r="365" spans="1:60" s="592" customFormat="1" ht="21.75" customHeight="1">
      <c r="A365" s="606"/>
      <c r="D365" s="2187" t="s">
        <v>29</v>
      </c>
      <c r="E365" s="2187"/>
      <c r="F365" s="2187"/>
      <c r="G365" s="2187"/>
      <c r="H365" s="2187"/>
      <c r="I365" s="2187"/>
      <c r="J365" s="1907"/>
      <c r="K365" s="1907"/>
      <c r="L365" s="1907"/>
      <c r="M365" s="1907"/>
      <c r="N365" s="1907"/>
      <c r="O365" s="1907"/>
      <c r="P365" s="1907"/>
      <c r="Q365" s="1907"/>
      <c r="R365" s="1907"/>
      <c r="S365" s="1907"/>
      <c r="T365" s="1907"/>
      <c r="U365" s="1907"/>
      <c r="V365" s="1907"/>
      <c r="W365" s="1907"/>
      <c r="X365" s="1907"/>
      <c r="Y365" s="1907"/>
      <c r="Z365" s="1907"/>
      <c r="AA365" s="1907"/>
      <c r="AB365" s="1907"/>
      <c r="AC365" s="1907"/>
      <c r="AD365" s="1907"/>
      <c r="AE365" s="2186">
        <f>SUM(J365:AD365)</f>
        <v>0</v>
      </c>
      <c r="AF365" s="2186"/>
      <c r="AG365" s="2186"/>
      <c r="AI365" s="622">
        <f>J354-J360-J366-J369</f>
        <v>0</v>
      </c>
      <c r="AJ365" s="623">
        <f>M354-M360-M366-M369</f>
        <v>0</v>
      </c>
      <c r="AK365" s="623">
        <f>P354-P360-P366-P369</f>
        <v>0</v>
      </c>
      <c r="AL365" s="623">
        <f>S354-S360-S366-S369</f>
        <v>0</v>
      </c>
      <c r="AM365" s="623">
        <f>V354-V360-V366-V369</f>
        <v>0</v>
      </c>
      <c r="AN365" s="623">
        <f>Y354-Y360-Y366-Y369</f>
        <v>0</v>
      </c>
      <c r="AO365" s="623">
        <f>AB354-AB360-AB366-AB369</f>
        <v>0</v>
      </c>
      <c r="AP365" s="624">
        <f>SUM(J369:AD369)-AE369</f>
        <v>0</v>
      </c>
      <c r="AQ365" s="18"/>
      <c r="AR365" s="790"/>
      <c r="AS365" s="791"/>
      <c r="AT365" s="791"/>
      <c r="AU365" s="791"/>
      <c r="AV365" s="791"/>
      <c r="AW365" s="791"/>
      <c r="AX365" s="791"/>
      <c r="AY365" s="792"/>
      <c r="BA365" s="622">
        <f>J369-BS!$F$13</f>
        <v>0</v>
      </c>
      <c r="BB365" s="623">
        <f>M369-BS!$F$14</f>
        <v>0</v>
      </c>
      <c r="BC365" s="623">
        <f>P369-BS!$F$15</f>
        <v>0</v>
      </c>
      <c r="BD365" s="623">
        <f>S369-BS!$F$16</f>
        <v>0</v>
      </c>
      <c r="BE365" s="623">
        <f>V369-BS!$F$17</f>
        <v>0</v>
      </c>
      <c r="BF365" s="623">
        <f>Y369-BS!$F$18</f>
        <v>0</v>
      </c>
      <c r="BG365" s="623">
        <f>AB369-BS!$F$19</f>
        <v>0</v>
      </c>
      <c r="BH365" s="624">
        <f>AE369-BS!$F$12</f>
        <v>0</v>
      </c>
    </row>
    <row r="366" spans="1:60" s="592" customFormat="1" ht="25.5" customHeight="1" thickBot="1">
      <c r="A366" s="606"/>
      <c r="D366" s="2198" t="s">
        <v>30</v>
      </c>
      <c r="E366" s="2199"/>
      <c r="F366" s="2199"/>
      <c r="G366" s="2199"/>
      <c r="H366" s="2199"/>
      <c r="I366" s="2200"/>
      <c r="J366" s="2184">
        <f>J362+J363-J364+J365</f>
        <v>0</v>
      </c>
      <c r="K366" s="2184"/>
      <c r="L366" s="2184"/>
      <c r="M366" s="2184">
        <f>M362+M363-M364+M365</f>
        <v>0</v>
      </c>
      <c r="N366" s="2184"/>
      <c r="O366" s="2184"/>
      <c r="P366" s="2184">
        <f>P362+P363-P364+P365</f>
        <v>0</v>
      </c>
      <c r="Q366" s="2184"/>
      <c r="R366" s="2184"/>
      <c r="S366" s="2184">
        <f>S362+S363-S364+S365</f>
        <v>0</v>
      </c>
      <c r="T366" s="2184"/>
      <c r="U366" s="2184"/>
      <c r="V366" s="2184">
        <f>V362+V363-V364+V365</f>
        <v>0</v>
      </c>
      <c r="W366" s="2184"/>
      <c r="X366" s="2184"/>
      <c r="Y366" s="2184">
        <f>Y362+Y363-Y364+Y365</f>
        <v>0</v>
      </c>
      <c r="Z366" s="2184"/>
      <c r="AA366" s="2184"/>
      <c r="AB366" s="2184">
        <f>AB362+AB363-AB364+AB365</f>
        <v>0</v>
      </c>
      <c r="AC366" s="2184"/>
      <c r="AD366" s="2184"/>
      <c r="AE366" s="2184">
        <f>AE362+AE363-AE364+AE365</f>
        <v>0</v>
      </c>
      <c r="AF366" s="2184"/>
      <c r="AG366" s="2184"/>
      <c r="AI366" s="18"/>
      <c r="AJ366" s="18"/>
      <c r="AK366" s="18"/>
      <c r="AL366" s="18"/>
      <c r="AM366" s="18"/>
      <c r="AN366" s="18"/>
      <c r="AO366" s="18"/>
      <c r="AP366" s="18"/>
      <c r="AQ366" s="18"/>
    </row>
    <row r="367" spans="1:60" s="592" customFormat="1" ht="14.4" thickBot="1">
      <c r="A367" s="606"/>
      <c r="D367" s="2183" t="s">
        <v>34</v>
      </c>
      <c r="E367" s="2183"/>
      <c r="F367" s="2183"/>
      <c r="G367" s="2183"/>
      <c r="H367" s="2183"/>
      <c r="I367" s="2183"/>
      <c r="J367" s="2183"/>
      <c r="K367" s="2183"/>
      <c r="L367" s="2183"/>
      <c r="M367" s="2183"/>
      <c r="N367" s="2183"/>
      <c r="O367" s="2183"/>
      <c r="P367" s="2183"/>
      <c r="Q367" s="2183"/>
      <c r="R367" s="2183"/>
      <c r="S367" s="2183"/>
      <c r="T367" s="2183"/>
      <c r="U367" s="2183"/>
      <c r="V367" s="2183"/>
      <c r="W367" s="2183"/>
      <c r="X367" s="2183"/>
      <c r="Y367" s="2183"/>
      <c r="Z367" s="2183"/>
      <c r="AA367" s="2183"/>
      <c r="AB367" s="2183"/>
      <c r="AC367" s="2183"/>
      <c r="AD367" s="2183"/>
      <c r="AE367" s="2183"/>
      <c r="AF367" s="2183"/>
      <c r="AG367" s="2183"/>
      <c r="AI367" s="18"/>
      <c r="AJ367" s="18"/>
      <c r="AK367" s="18"/>
      <c r="AL367" s="18"/>
      <c r="AM367" s="18"/>
      <c r="AN367" s="18"/>
      <c r="AO367" s="18"/>
      <c r="AP367" s="18"/>
      <c r="AQ367" s="18"/>
    </row>
    <row r="368" spans="1:60" s="592" customFormat="1" ht="23.25" customHeight="1" thickBot="1">
      <c r="A368" s="606" t="s">
        <v>1475</v>
      </c>
      <c r="D368" s="2205" t="s">
        <v>32</v>
      </c>
      <c r="E368" s="2205"/>
      <c r="F368" s="2205"/>
      <c r="G368" s="2205"/>
      <c r="H368" s="2205"/>
      <c r="I368" s="2205"/>
      <c r="J368" s="2583">
        <f>J350-J356-J362</f>
        <v>0</v>
      </c>
      <c r="K368" s="2583"/>
      <c r="L368" s="2583"/>
      <c r="M368" s="2583">
        <f>M350-M356-M362</f>
        <v>97716</v>
      </c>
      <c r="N368" s="2583"/>
      <c r="O368" s="2583"/>
      <c r="P368" s="2583">
        <f>P350-P356-P362</f>
        <v>0</v>
      </c>
      <c r="Q368" s="2583"/>
      <c r="R368" s="2583"/>
      <c r="S368" s="2583">
        <f>S350-S356-S362</f>
        <v>0</v>
      </c>
      <c r="T368" s="2583"/>
      <c r="U368" s="2583"/>
      <c r="V368" s="2583">
        <f>V350-V356-V362</f>
        <v>0</v>
      </c>
      <c r="W368" s="2583"/>
      <c r="X368" s="2583"/>
      <c r="Y368" s="2583">
        <f>Y350-Y356-Y362</f>
        <v>0</v>
      </c>
      <c r="Z368" s="2583"/>
      <c r="AA368" s="2583"/>
      <c r="AB368" s="2583">
        <f>AB350-AB356-AB362</f>
        <v>0</v>
      </c>
      <c r="AC368" s="2583"/>
      <c r="AD368" s="2583"/>
      <c r="AE368" s="2583">
        <f>AE350-AE356-AE362</f>
        <v>97716</v>
      </c>
      <c r="AF368" s="2583"/>
      <c r="AG368" s="2583"/>
      <c r="AI368" s="18"/>
      <c r="AJ368" s="18"/>
      <c r="AK368" s="18"/>
      <c r="AL368" s="18"/>
      <c r="AM368" s="18"/>
      <c r="AN368" s="18"/>
      <c r="AO368" s="18"/>
      <c r="AP368" s="18"/>
      <c r="AQ368" s="18"/>
    </row>
    <row r="369" spans="1:60" s="592" customFormat="1" ht="24" customHeight="1" thickTop="1" thickBot="1">
      <c r="A369" s="606"/>
      <c r="D369" s="2191" t="s">
        <v>30</v>
      </c>
      <c r="E369" s="2191"/>
      <c r="F369" s="2191"/>
      <c r="G369" s="2191"/>
      <c r="H369" s="2191"/>
      <c r="I369" s="2191"/>
      <c r="J369" s="2184">
        <f>J354-J360-J366</f>
        <v>0</v>
      </c>
      <c r="K369" s="2184"/>
      <c r="L369" s="2184"/>
      <c r="M369" s="2184">
        <f>M354-M360-M366</f>
        <v>60263</v>
      </c>
      <c r="N369" s="2184"/>
      <c r="O369" s="2184"/>
      <c r="P369" s="2184">
        <f>P354-P360-P366</f>
        <v>0</v>
      </c>
      <c r="Q369" s="2184"/>
      <c r="R369" s="2184"/>
      <c r="S369" s="2184">
        <f>S354-S360-S366</f>
        <v>0</v>
      </c>
      <c r="T369" s="2184"/>
      <c r="U369" s="2184"/>
      <c r="V369" s="2184">
        <f>V354-V360-V366</f>
        <v>0</v>
      </c>
      <c r="W369" s="2184"/>
      <c r="X369" s="2184"/>
      <c r="Y369" s="2184">
        <f>Y354-Y360-Y366</f>
        <v>0</v>
      </c>
      <c r="Z369" s="2184"/>
      <c r="AA369" s="2184"/>
      <c r="AB369" s="2184">
        <f>AB354-AB360-AB366</f>
        <v>0</v>
      </c>
      <c r="AC369" s="2184"/>
      <c r="AD369" s="2184"/>
      <c r="AE369" s="2184">
        <f>AE354-AE360-AE366</f>
        <v>60263</v>
      </c>
      <c r="AF369" s="2184"/>
      <c r="AG369" s="2184"/>
      <c r="AI369" s="777" t="s">
        <v>441</v>
      </c>
      <c r="AJ369" s="778" t="s">
        <v>21</v>
      </c>
      <c r="AK369" s="778" t="s">
        <v>442</v>
      </c>
      <c r="AL369" s="777" t="s">
        <v>22</v>
      </c>
      <c r="AM369" s="778" t="s">
        <v>23</v>
      </c>
      <c r="AN369" s="778" t="s">
        <v>443</v>
      </c>
      <c r="AO369" s="778" t="s">
        <v>24</v>
      </c>
      <c r="AP369" s="778" t="s">
        <v>14</v>
      </c>
      <c r="AQ369" s="18"/>
      <c r="AR369" s="59" t="s">
        <v>441</v>
      </c>
      <c r="AS369" s="775" t="s">
        <v>21</v>
      </c>
      <c r="AT369" s="775" t="s">
        <v>442</v>
      </c>
      <c r="AU369" s="59" t="s">
        <v>22</v>
      </c>
      <c r="AV369" s="775" t="s">
        <v>23</v>
      </c>
      <c r="AW369" s="775" t="s">
        <v>443</v>
      </c>
      <c r="AX369" s="775" t="s">
        <v>24</v>
      </c>
      <c r="AY369" s="775" t="s">
        <v>14</v>
      </c>
      <c r="BA369" s="777" t="s">
        <v>441</v>
      </c>
      <c r="BB369" s="778" t="s">
        <v>21</v>
      </c>
      <c r="BC369" s="778" t="s">
        <v>442</v>
      </c>
      <c r="BD369" s="777" t="s">
        <v>22</v>
      </c>
      <c r="BE369" s="778" t="s">
        <v>23</v>
      </c>
      <c r="BF369" s="778" t="s">
        <v>443</v>
      </c>
      <c r="BG369" s="778" t="s">
        <v>24</v>
      </c>
      <c r="BH369" s="778" t="s">
        <v>14</v>
      </c>
    </row>
    <row r="370" spans="1:60" s="592" customFormat="1" ht="13.8">
      <c r="A370" s="606"/>
      <c r="D370" s="786"/>
      <c r="E370" s="786"/>
      <c r="F370" s="786"/>
      <c r="G370" s="786"/>
      <c r="AH370" s="618"/>
      <c r="AI370" s="625"/>
      <c r="AJ370" s="626"/>
      <c r="AK370" s="626"/>
      <c r="AL370" s="626"/>
      <c r="AM370" s="626"/>
      <c r="AN370" s="626"/>
      <c r="AO370" s="626"/>
      <c r="AP370" s="631"/>
      <c r="AQ370" s="18"/>
      <c r="BA370" s="625"/>
      <c r="BB370" s="626"/>
      <c r="BC370" s="626"/>
      <c r="BD370" s="626"/>
      <c r="BE370" s="626"/>
      <c r="BF370" s="626"/>
      <c r="BG370" s="626"/>
      <c r="BH370" s="631"/>
    </row>
    <row r="371" spans="1:60" s="592" customFormat="1" ht="21.75" customHeight="1" thickBot="1">
      <c r="A371" s="606"/>
      <c r="D371" s="786"/>
      <c r="E371" s="786"/>
      <c r="F371" s="786"/>
      <c r="G371" s="786"/>
      <c r="AI371" s="619"/>
      <c r="AJ371" s="620"/>
      <c r="AK371" s="620"/>
      <c r="AL371" s="620"/>
      <c r="AM371" s="620"/>
      <c r="AN371" s="620"/>
      <c r="AO371" s="620"/>
      <c r="AP371" s="621">
        <f>SUM(J375:AD375)-AE375</f>
        <v>0</v>
      </c>
      <c r="AQ371" s="18"/>
      <c r="BA371" s="619"/>
      <c r="BB371" s="620"/>
      <c r="BC371" s="620"/>
      <c r="BD371" s="620"/>
      <c r="BE371" s="620"/>
      <c r="BF371" s="620"/>
      <c r="BG371" s="620"/>
      <c r="BH371" s="632"/>
    </row>
    <row r="372" spans="1:60" s="592" customFormat="1" ht="14.4" thickBot="1">
      <c r="A372" s="606"/>
      <c r="D372" s="2133" t="s">
        <v>20</v>
      </c>
      <c r="E372" s="2134"/>
      <c r="F372" s="2134"/>
      <c r="G372" s="2134"/>
      <c r="H372" s="2134"/>
      <c r="I372" s="2137"/>
      <c r="J372" s="1874" t="s">
        <v>3</v>
      </c>
      <c r="K372" s="1874"/>
      <c r="L372" s="1874"/>
      <c r="M372" s="1874"/>
      <c r="N372" s="1874"/>
      <c r="O372" s="1874"/>
      <c r="P372" s="1874"/>
      <c r="Q372" s="1874"/>
      <c r="R372" s="1874"/>
      <c r="S372" s="1874"/>
      <c r="T372" s="1874"/>
      <c r="U372" s="1874"/>
      <c r="V372" s="1874"/>
      <c r="W372" s="1874"/>
      <c r="X372" s="1874"/>
      <c r="Y372" s="1874"/>
      <c r="Z372" s="1874"/>
      <c r="AA372" s="1874"/>
      <c r="AB372" s="1874"/>
      <c r="AC372" s="1874"/>
      <c r="AD372" s="1874"/>
      <c r="AE372" s="1874"/>
      <c r="AF372" s="1874"/>
      <c r="AG372" s="1874"/>
      <c r="AI372" s="619"/>
      <c r="AJ372" s="620"/>
      <c r="AK372" s="620"/>
      <c r="AL372" s="620"/>
      <c r="AM372" s="620"/>
      <c r="AN372" s="620"/>
      <c r="AO372" s="620"/>
      <c r="AP372" s="621">
        <f>SUM(J376:AD376)-AE376</f>
        <v>0</v>
      </c>
      <c r="AQ372" s="18"/>
      <c r="BA372" s="619"/>
      <c r="BB372" s="620"/>
      <c r="BC372" s="620"/>
      <c r="BD372" s="620"/>
      <c r="BE372" s="620"/>
      <c r="BF372" s="620"/>
      <c r="BG372" s="620"/>
      <c r="BH372" s="632"/>
    </row>
    <row r="373" spans="1:60" s="592" customFormat="1" ht="33.75" customHeight="1" thickBot="1">
      <c r="A373" s="606"/>
      <c r="D373" s="2135"/>
      <c r="E373" s="2136"/>
      <c r="F373" s="2136"/>
      <c r="G373" s="2136"/>
      <c r="H373" s="2136"/>
      <c r="I373" s="2138"/>
      <c r="J373" s="1997" t="s">
        <v>441</v>
      </c>
      <c r="K373" s="1997"/>
      <c r="L373" s="1997"/>
      <c r="M373" s="1997" t="s">
        <v>21</v>
      </c>
      <c r="N373" s="1997"/>
      <c r="O373" s="1997"/>
      <c r="P373" s="1997" t="s">
        <v>442</v>
      </c>
      <c r="Q373" s="1997"/>
      <c r="R373" s="1997"/>
      <c r="S373" s="1997" t="s">
        <v>22</v>
      </c>
      <c r="T373" s="1997"/>
      <c r="U373" s="1997"/>
      <c r="V373" s="1997" t="s">
        <v>23</v>
      </c>
      <c r="W373" s="1997"/>
      <c r="X373" s="1997"/>
      <c r="Y373" s="1997" t="s">
        <v>443</v>
      </c>
      <c r="Z373" s="1997"/>
      <c r="AA373" s="1997"/>
      <c r="AB373" s="1997" t="s">
        <v>24</v>
      </c>
      <c r="AC373" s="1997"/>
      <c r="AD373" s="1997"/>
      <c r="AE373" s="1997" t="s">
        <v>14</v>
      </c>
      <c r="AF373" s="1997"/>
      <c r="AG373" s="1997"/>
      <c r="AI373" s="619"/>
      <c r="AJ373" s="620"/>
      <c r="AK373" s="620"/>
      <c r="AL373" s="620"/>
      <c r="AM373" s="620"/>
      <c r="AN373" s="620"/>
      <c r="AO373" s="620"/>
      <c r="AP373" s="621">
        <f>SUM(J377:AD377)-AE377</f>
        <v>0</v>
      </c>
      <c r="AQ373" s="18"/>
      <c r="BA373" s="619"/>
      <c r="BB373" s="620"/>
      <c r="BC373" s="620"/>
      <c r="BD373" s="620"/>
      <c r="BE373" s="620"/>
      <c r="BF373" s="620"/>
      <c r="BG373" s="620"/>
      <c r="BH373" s="632"/>
    </row>
    <row r="374" spans="1:60" s="592" customFormat="1" ht="14.4" thickBot="1">
      <c r="A374" s="606"/>
      <c r="D374" s="2183" t="s">
        <v>25</v>
      </c>
      <c r="E374" s="2183"/>
      <c r="F374" s="2183"/>
      <c r="G374" s="2183"/>
      <c r="H374" s="2183"/>
      <c r="I374" s="2183"/>
      <c r="J374" s="2183"/>
      <c r="K374" s="2183"/>
      <c r="L374" s="2183"/>
      <c r="M374" s="2183"/>
      <c r="N374" s="2183"/>
      <c r="O374" s="2183"/>
      <c r="P374" s="2183"/>
      <c r="Q374" s="2183"/>
      <c r="R374" s="2183"/>
      <c r="S374" s="2183"/>
      <c r="T374" s="2183"/>
      <c r="U374" s="2183"/>
      <c r="V374" s="2183"/>
      <c r="W374" s="2183"/>
      <c r="X374" s="2183"/>
      <c r="Y374" s="2183"/>
      <c r="Z374" s="2183"/>
      <c r="AA374" s="2183"/>
      <c r="AB374" s="2183"/>
      <c r="AC374" s="2183"/>
      <c r="AD374" s="2183"/>
      <c r="AE374" s="2183"/>
      <c r="AF374" s="2183"/>
      <c r="AG374" s="2183"/>
      <c r="AI374" s="619"/>
      <c r="AJ374" s="620"/>
      <c r="AK374" s="620"/>
      <c r="AL374" s="620"/>
      <c r="AM374" s="620"/>
      <c r="AN374" s="620"/>
      <c r="AO374" s="620"/>
      <c r="AP374" s="621">
        <f>SUM(J378:AD378)-AE378</f>
        <v>0</v>
      </c>
      <c r="AQ374" s="18"/>
      <c r="BA374" s="619"/>
      <c r="BB374" s="620"/>
      <c r="BC374" s="620"/>
      <c r="BD374" s="620"/>
      <c r="BE374" s="620"/>
      <c r="BF374" s="620"/>
      <c r="BG374" s="620"/>
      <c r="BH374" s="632"/>
    </row>
    <row r="375" spans="1:60" s="592" customFormat="1" ht="21.75" customHeight="1">
      <c r="A375" s="606"/>
      <c r="D375" s="2580" t="s">
        <v>26</v>
      </c>
      <c r="E375" s="2580"/>
      <c r="F375" s="2580"/>
      <c r="G375" s="2580"/>
      <c r="H375" s="2580"/>
      <c r="I375" s="2580"/>
      <c r="J375" s="2020"/>
      <c r="K375" s="2020"/>
      <c r="L375" s="2020"/>
      <c r="M375" s="2020">
        <v>211741</v>
      </c>
      <c r="N375" s="2020"/>
      <c r="O375" s="2020"/>
      <c r="P375" s="1908"/>
      <c r="Q375" s="1909"/>
      <c r="R375" s="1910"/>
      <c r="S375" s="1908"/>
      <c r="T375" s="1909"/>
      <c r="U375" s="1910"/>
      <c r="V375" s="1908"/>
      <c r="W375" s="1909"/>
      <c r="X375" s="1910"/>
      <c r="Y375" s="2020"/>
      <c r="Z375" s="2020"/>
      <c r="AA375" s="2020"/>
      <c r="AB375" s="2020"/>
      <c r="AC375" s="2020"/>
      <c r="AD375" s="2020"/>
      <c r="AE375" s="2185">
        <f>SUM(J375:AD375)</f>
        <v>211741</v>
      </c>
      <c r="AF375" s="2185"/>
      <c r="AG375" s="2185"/>
      <c r="AI375" s="634">
        <f>J375+J376-J377+J378-J379</f>
        <v>0</v>
      </c>
      <c r="AJ375" s="670">
        <f>M375+M376-M377+M378-M379</f>
        <v>0</v>
      </c>
      <c r="AK375" s="670">
        <f>P375+P376-P377+P378-P379</f>
        <v>0</v>
      </c>
      <c r="AL375" s="670">
        <f>S375+S376-S377+S378-S379</f>
        <v>0</v>
      </c>
      <c r="AM375" s="670">
        <f>V375+V376-V377+V378-V379</f>
        <v>0</v>
      </c>
      <c r="AN375" s="670">
        <f>Y375+Y376-Y377+Y378-Y379</f>
        <v>0</v>
      </c>
      <c r="AO375" s="670">
        <f>AB375+AB376-AB377+AB378-AB379</f>
        <v>0</v>
      </c>
      <c r="AP375" s="621">
        <f>AE375+AE376-AE377+AE378-AE379</f>
        <v>0</v>
      </c>
      <c r="AQ375" s="18"/>
      <c r="BA375" s="634"/>
      <c r="BB375" s="670"/>
      <c r="BC375" s="670"/>
      <c r="BD375" s="670"/>
      <c r="BE375" s="670"/>
      <c r="BF375" s="670"/>
      <c r="BG375" s="670"/>
      <c r="BH375" s="621"/>
    </row>
    <row r="376" spans="1:60" s="592" customFormat="1" ht="13.8">
      <c r="A376" s="606"/>
      <c r="D376" s="2187" t="s">
        <v>27</v>
      </c>
      <c r="E376" s="2187"/>
      <c r="F376" s="2187"/>
      <c r="G376" s="2187"/>
      <c r="H376" s="2187"/>
      <c r="I376" s="2187"/>
      <c r="J376" s="1907"/>
      <c r="K376" s="1907"/>
      <c r="L376" s="1907"/>
      <c r="M376" s="1907"/>
      <c r="N376" s="1907"/>
      <c r="O376" s="1907"/>
      <c r="P376" s="1888"/>
      <c r="Q376" s="1889"/>
      <c r="R376" s="1890"/>
      <c r="S376" s="1888"/>
      <c r="T376" s="1889"/>
      <c r="U376" s="1890"/>
      <c r="V376" s="1888"/>
      <c r="W376" s="1889"/>
      <c r="X376" s="1890"/>
      <c r="Y376" s="1907"/>
      <c r="Z376" s="1907"/>
      <c r="AA376" s="1907"/>
      <c r="AB376" s="1907"/>
      <c r="AC376" s="1907"/>
      <c r="AD376" s="1907"/>
      <c r="AE376" s="2186">
        <f>SUM(J376:AD376)</f>
        <v>0</v>
      </c>
      <c r="AF376" s="2186"/>
      <c r="AG376" s="2186"/>
      <c r="AH376" s="618"/>
      <c r="AI376" s="619"/>
      <c r="AJ376" s="620"/>
      <c r="AK376" s="620"/>
      <c r="AL376" s="620"/>
      <c r="AM376" s="620"/>
      <c r="AN376" s="620"/>
      <c r="AO376" s="620"/>
      <c r="AP376" s="621"/>
      <c r="AQ376" s="18"/>
      <c r="BA376" s="619"/>
      <c r="BB376" s="620"/>
      <c r="BC376" s="620"/>
      <c r="BD376" s="620"/>
      <c r="BE376" s="620"/>
      <c r="BF376" s="620"/>
      <c r="BG376" s="620"/>
      <c r="BH376" s="632"/>
    </row>
    <row r="377" spans="1:60" s="592" customFormat="1" ht="21.75" customHeight="1">
      <c r="A377" s="606"/>
      <c r="D377" s="2187" t="s">
        <v>28</v>
      </c>
      <c r="E377" s="2187"/>
      <c r="F377" s="2187"/>
      <c r="G377" s="2187"/>
      <c r="H377" s="2187"/>
      <c r="I377" s="2187"/>
      <c r="J377" s="1907"/>
      <c r="K377" s="1907"/>
      <c r="L377" s="1907"/>
      <c r="M377" s="1888"/>
      <c r="N377" s="1889"/>
      <c r="O377" s="1890"/>
      <c r="P377" s="1888"/>
      <c r="Q377" s="1889"/>
      <c r="R377" s="1890"/>
      <c r="S377" s="1888"/>
      <c r="T377" s="1889"/>
      <c r="U377" s="1890"/>
      <c r="V377" s="1888"/>
      <c r="W377" s="1889"/>
      <c r="X377" s="1890"/>
      <c r="Y377" s="1907"/>
      <c r="Z377" s="1907"/>
      <c r="AA377" s="1907"/>
      <c r="AB377" s="1907"/>
      <c r="AC377" s="1907"/>
      <c r="AD377" s="1907"/>
      <c r="AE377" s="2186">
        <f>SUM(J377:AD377)</f>
        <v>0</v>
      </c>
      <c r="AF377" s="2186"/>
      <c r="AG377" s="2186"/>
      <c r="AI377" s="619"/>
      <c r="AJ377" s="620"/>
      <c r="AK377" s="620"/>
      <c r="AL377" s="620"/>
      <c r="AM377" s="620"/>
      <c r="AN377" s="620"/>
      <c r="AO377" s="620"/>
      <c r="AP377" s="621">
        <f>SUM(J381:AD381)-AE381</f>
        <v>0</v>
      </c>
      <c r="AQ377" s="18"/>
      <c r="BA377" s="619"/>
      <c r="BB377" s="620"/>
      <c r="BC377" s="620"/>
      <c r="BD377" s="620"/>
      <c r="BE377" s="620"/>
      <c r="BF377" s="620"/>
      <c r="BG377" s="620"/>
      <c r="BH377" s="632"/>
    </row>
    <row r="378" spans="1:60" s="592" customFormat="1" ht="13.8">
      <c r="A378" s="606"/>
      <c r="D378" s="2187" t="s">
        <v>29</v>
      </c>
      <c r="E378" s="2187"/>
      <c r="F378" s="2187"/>
      <c r="G378" s="2187"/>
      <c r="H378" s="2187"/>
      <c r="I378" s="2187"/>
      <c r="J378" s="1907"/>
      <c r="K378" s="1907"/>
      <c r="L378" s="1907"/>
      <c r="M378" s="1888"/>
      <c r="N378" s="1889"/>
      <c r="O378" s="1890"/>
      <c r="P378" s="1888"/>
      <c r="Q378" s="1889"/>
      <c r="R378" s="1890"/>
      <c r="S378" s="1888"/>
      <c r="T378" s="1889"/>
      <c r="U378" s="1890"/>
      <c r="V378" s="1888"/>
      <c r="W378" s="1889"/>
      <c r="X378" s="1890"/>
      <c r="Y378" s="1888"/>
      <c r="Z378" s="1889"/>
      <c r="AA378" s="1890"/>
      <c r="AB378" s="1907"/>
      <c r="AC378" s="1907"/>
      <c r="AD378" s="1907"/>
      <c r="AE378" s="2186">
        <f>SUM(J378:AD378)</f>
        <v>0</v>
      </c>
      <c r="AF378" s="2186"/>
      <c r="AG378" s="2186"/>
      <c r="AI378" s="619"/>
      <c r="AJ378" s="620"/>
      <c r="AK378" s="620"/>
      <c r="AL378" s="620"/>
      <c r="AM378" s="620"/>
      <c r="AN378" s="620"/>
      <c r="AO378" s="620"/>
      <c r="AP378" s="621">
        <f>SUM(J382:AD382)-AE382</f>
        <v>0</v>
      </c>
      <c r="AQ378" s="18"/>
      <c r="BA378" s="619"/>
      <c r="BB378" s="620"/>
      <c r="BC378" s="620"/>
      <c r="BD378" s="620"/>
      <c r="BE378" s="620"/>
      <c r="BF378" s="620"/>
      <c r="BG378" s="620"/>
      <c r="BH378" s="632"/>
    </row>
    <row r="379" spans="1:60" s="592" customFormat="1" ht="24" customHeight="1" thickBot="1">
      <c r="A379" s="606"/>
      <c r="D379" s="2191" t="s">
        <v>30</v>
      </c>
      <c r="E379" s="2191"/>
      <c r="F379" s="2191"/>
      <c r="G379" s="2191"/>
      <c r="H379" s="2191"/>
      <c r="I379" s="2191"/>
      <c r="J379" s="2184">
        <f>J375+J376-J377+J378</f>
        <v>0</v>
      </c>
      <c r="K379" s="2184"/>
      <c r="L379" s="2184"/>
      <c r="M379" s="2184">
        <f>M375+M376-M377+M378</f>
        <v>211741</v>
      </c>
      <c r="N379" s="2184"/>
      <c r="O379" s="2184"/>
      <c r="P379" s="2184">
        <f>P375+P376-P377+P378</f>
        <v>0</v>
      </c>
      <c r="Q379" s="2184"/>
      <c r="R379" s="2184"/>
      <c r="S379" s="2184">
        <f>S375+S376-S377+S378</f>
        <v>0</v>
      </c>
      <c r="T379" s="2184"/>
      <c r="U379" s="2184"/>
      <c r="V379" s="2184">
        <f>V375+V376-V377+V378</f>
        <v>0</v>
      </c>
      <c r="W379" s="2184"/>
      <c r="X379" s="2184"/>
      <c r="Y379" s="2184">
        <f>Y375+Y376-Y377+Y378</f>
        <v>0</v>
      </c>
      <c r="Z379" s="2184"/>
      <c r="AA379" s="2184"/>
      <c r="AB379" s="2184">
        <f>AB375+AB376-AB377+AB378</f>
        <v>0</v>
      </c>
      <c r="AC379" s="2184"/>
      <c r="AD379" s="2184"/>
      <c r="AE379" s="2184">
        <f>AE375+AE376-AE377+AE378</f>
        <v>211741</v>
      </c>
      <c r="AF379" s="2184"/>
      <c r="AG379" s="2184"/>
      <c r="AI379" s="619"/>
      <c r="AJ379" s="620"/>
      <c r="AK379" s="620"/>
      <c r="AL379" s="620"/>
      <c r="AM379" s="620"/>
      <c r="AN379" s="620"/>
      <c r="AO379" s="620"/>
      <c r="AP379" s="621">
        <f>SUM(J383:AD383)-AE383</f>
        <v>0</v>
      </c>
      <c r="AQ379" s="18"/>
      <c r="BA379" s="685"/>
      <c r="BB379" s="620"/>
      <c r="BC379" s="620"/>
      <c r="BD379" s="620"/>
      <c r="BE379" s="620"/>
      <c r="BF379" s="620"/>
      <c r="BG379" s="620"/>
      <c r="BH379" s="632"/>
    </row>
    <row r="380" spans="1:60" s="592" customFormat="1" ht="14.4" thickBot="1">
      <c r="A380" s="606"/>
      <c r="D380" s="2183" t="s">
        <v>31</v>
      </c>
      <c r="E380" s="2183"/>
      <c r="F380" s="2183"/>
      <c r="G380" s="2183"/>
      <c r="H380" s="2183"/>
      <c r="I380" s="2183"/>
      <c r="J380" s="2183"/>
      <c r="K380" s="2183"/>
      <c r="L380" s="2183"/>
      <c r="M380" s="2183"/>
      <c r="N380" s="2183"/>
      <c r="O380" s="2183"/>
      <c r="P380" s="2183"/>
      <c r="Q380" s="2183"/>
      <c r="R380" s="2183"/>
      <c r="S380" s="2183"/>
      <c r="T380" s="2183"/>
      <c r="U380" s="2183"/>
      <c r="V380" s="2183"/>
      <c r="W380" s="2183"/>
      <c r="X380" s="2183"/>
      <c r="Y380" s="2183"/>
      <c r="Z380" s="2183"/>
      <c r="AA380" s="2183"/>
      <c r="AB380" s="2183"/>
      <c r="AC380" s="2183"/>
      <c r="AD380" s="2183"/>
      <c r="AE380" s="2183"/>
      <c r="AF380" s="2183"/>
      <c r="AG380" s="2183"/>
      <c r="AI380" s="619"/>
      <c r="AJ380" s="620"/>
      <c r="AK380" s="620"/>
      <c r="AL380" s="620"/>
      <c r="AM380" s="620"/>
      <c r="AN380" s="620"/>
      <c r="AO380" s="620"/>
      <c r="AP380" s="621">
        <f>SUM(J384:AD384)-AE384</f>
        <v>0</v>
      </c>
      <c r="AQ380" s="18"/>
      <c r="BA380" s="619"/>
      <c r="BB380" s="620"/>
      <c r="BC380" s="620"/>
      <c r="BD380" s="620"/>
      <c r="BE380" s="620"/>
      <c r="BF380" s="620"/>
      <c r="BG380" s="620"/>
      <c r="BH380" s="632"/>
    </row>
    <row r="381" spans="1:60" s="592" customFormat="1" ht="21.75" customHeight="1">
      <c r="A381" s="606"/>
      <c r="D381" s="2139" t="s">
        <v>32</v>
      </c>
      <c r="E381" s="2140"/>
      <c r="F381" s="2140"/>
      <c r="G381" s="2140"/>
      <c r="H381" s="2140"/>
      <c r="I381" s="2141"/>
      <c r="J381" s="1908"/>
      <c r="K381" s="1909"/>
      <c r="L381" s="1910"/>
      <c r="M381" s="1908">
        <v>71694</v>
      </c>
      <c r="N381" s="1909"/>
      <c r="O381" s="1910"/>
      <c r="P381" s="1908"/>
      <c r="Q381" s="1909"/>
      <c r="R381" s="1910"/>
      <c r="S381" s="1908"/>
      <c r="T381" s="1909"/>
      <c r="U381" s="1910"/>
      <c r="V381" s="1908"/>
      <c r="W381" s="1909"/>
      <c r="X381" s="1910"/>
      <c r="Y381" s="1908"/>
      <c r="Z381" s="1909"/>
      <c r="AA381" s="1910"/>
      <c r="AB381" s="1908"/>
      <c r="AC381" s="1909"/>
      <c r="AD381" s="1910"/>
      <c r="AE381" s="2192">
        <f>SUM(J381:AD381)</f>
        <v>71694</v>
      </c>
      <c r="AF381" s="2193"/>
      <c r="AG381" s="2194"/>
      <c r="AI381" s="634">
        <f>J381+J382-J383+J384-J385</f>
        <v>0</v>
      </c>
      <c r="AJ381" s="670">
        <f>M381+M382-M383+M384-M385</f>
        <v>0</v>
      </c>
      <c r="AK381" s="670">
        <f>P381+P382-P383+P384-P385</f>
        <v>0</v>
      </c>
      <c r="AL381" s="670">
        <f>S381+S382-S383+S384-S385</f>
        <v>0</v>
      </c>
      <c r="AM381" s="670">
        <f>V381+V382-V383+V384-V385</f>
        <v>0</v>
      </c>
      <c r="AN381" s="670">
        <f>Y381+Y382-Y383+Y384-Y385</f>
        <v>0</v>
      </c>
      <c r="AO381" s="670">
        <f>AB381+AB382-AB383+AB384-AB385</f>
        <v>0</v>
      </c>
      <c r="AP381" s="621">
        <f>AE381+AE382-AE383+AE384-AE385</f>
        <v>0</v>
      </c>
      <c r="AQ381" s="18"/>
      <c r="BA381" s="634"/>
      <c r="BB381" s="670"/>
      <c r="BC381" s="670"/>
      <c r="BD381" s="670"/>
      <c r="BE381" s="670"/>
      <c r="BF381" s="670"/>
      <c r="BG381" s="670"/>
      <c r="BH381" s="621"/>
    </row>
    <row r="382" spans="1:60" s="592" customFormat="1" ht="13.8">
      <c r="A382" s="606"/>
      <c r="D382" s="2202" t="s">
        <v>27</v>
      </c>
      <c r="E382" s="2203"/>
      <c r="F382" s="2203"/>
      <c r="G382" s="2203"/>
      <c r="H382" s="2203"/>
      <c r="I382" s="2204"/>
      <c r="J382" s="1888"/>
      <c r="K382" s="1889"/>
      <c r="L382" s="1890"/>
      <c r="M382" s="1888">
        <v>42331</v>
      </c>
      <c r="N382" s="1889"/>
      <c r="O382" s="1890"/>
      <c r="P382" s="1888"/>
      <c r="Q382" s="1889"/>
      <c r="R382" s="1890"/>
      <c r="S382" s="1888"/>
      <c r="T382" s="1889"/>
      <c r="U382" s="1890"/>
      <c r="V382" s="1888"/>
      <c r="W382" s="1889"/>
      <c r="X382" s="1890"/>
      <c r="Y382" s="1888"/>
      <c r="Z382" s="1889"/>
      <c r="AA382" s="1890"/>
      <c r="AB382" s="1888"/>
      <c r="AC382" s="1889"/>
      <c r="AD382" s="1890"/>
      <c r="AE382" s="2195">
        <f>SUM(J382:AD382)</f>
        <v>42331</v>
      </c>
      <c r="AF382" s="2196"/>
      <c r="AG382" s="2197"/>
      <c r="AH382" s="618"/>
      <c r="AI382" s="619"/>
      <c r="AJ382" s="620"/>
      <c r="AK382" s="620"/>
      <c r="AL382" s="620"/>
      <c r="AM382" s="620"/>
      <c r="AN382" s="620"/>
      <c r="AO382" s="620"/>
      <c r="AP382" s="621"/>
      <c r="AQ382" s="18"/>
      <c r="BA382" s="619"/>
      <c r="BB382" s="620"/>
      <c r="BC382" s="620"/>
      <c r="BD382" s="620"/>
      <c r="BE382" s="620"/>
      <c r="BF382" s="620"/>
      <c r="BG382" s="620"/>
      <c r="BH382" s="632"/>
    </row>
    <row r="383" spans="1:60" s="592" customFormat="1" ht="21.75" customHeight="1">
      <c r="A383" s="606"/>
      <c r="D383" s="2202" t="s">
        <v>28</v>
      </c>
      <c r="E383" s="2203"/>
      <c r="F383" s="2203"/>
      <c r="G383" s="2203"/>
      <c r="H383" s="2203"/>
      <c r="I383" s="2204"/>
      <c r="J383" s="1888"/>
      <c r="K383" s="1889"/>
      <c r="L383" s="1890"/>
      <c r="M383" s="1888"/>
      <c r="N383" s="1889"/>
      <c r="O383" s="1890"/>
      <c r="P383" s="1888"/>
      <c r="Q383" s="1889"/>
      <c r="R383" s="1890"/>
      <c r="S383" s="1888"/>
      <c r="T383" s="1889"/>
      <c r="U383" s="1890"/>
      <c r="V383" s="1888"/>
      <c r="W383" s="1889"/>
      <c r="X383" s="1890"/>
      <c r="Y383" s="1888"/>
      <c r="Z383" s="1889"/>
      <c r="AA383" s="1890"/>
      <c r="AB383" s="1888"/>
      <c r="AC383" s="1889"/>
      <c r="AD383" s="1890"/>
      <c r="AE383" s="2195">
        <f>SUM(J383:AD383)</f>
        <v>0</v>
      </c>
      <c r="AF383" s="2196"/>
      <c r="AG383" s="2197"/>
      <c r="AI383" s="619"/>
      <c r="AJ383" s="620"/>
      <c r="AK383" s="620"/>
      <c r="AL383" s="620"/>
      <c r="AM383" s="620"/>
      <c r="AN383" s="620"/>
      <c r="AO383" s="620"/>
      <c r="AP383" s="621">
        <f>SUM(J387:AD387)-AE387</f>
        <v>0</v>
      </c>
      <c r="AQ383" s="18"/>
      <c r="BA383" s="619"/>
      <c r="BB383" s="620"/>
      <c r="BC383" s="620"/>
      <c r="BD383" s="620"/>
      <c r="BE383" s="620"/>
      <c r="BF383" s="620"/>
      <c r="BG383" s="620"/>
      <c r="BH383" s="632"/>
    </row>
    <row r="384" spans="1:60" s="592" customFormat="1" ht="13.8">
      <c r="A384" s="606"/>
      <c r="D384" s="2187" t="s">
        <v>29</v>
      </c>
      <c r="E384" s="2187"/>
      <c r="F384" s="2187"/>
      <c r="G384" s="2187"/>
      <c r="H384" s="2187"/>
      <c r="I384" s="2187"/>
      <c r="J384" s="1907"/>
      <c r="K384" s="1907"/>
      <c r="L384" s="1907"/>
      <c r="M384" s="1907"/>
      <c r="N384" s="1907"/>
      <c r="O384" s="1907"/>
      <c r="P384" s="1907"/>
      <c r="Q384" s="1907"/>
      <c r="R384" s="1907"/>
      <c r="S384" s="1907"/>
      <c r="T384" s="1907"/>
      <c r="U384" s="1907"/>
      <c r="V384" s="1907"/>
      <c r="W384" s="1907"/>
      <c r="X384" s="1907"/>
      <c r="Y384" s="1907"/>
      <c r="Z384" s="1907"/>
      <c r="AA384" s="1907"/>
      <c r="AB384" s="1907"/>
      <c r="AC384" s="1907"/>
      <c r="AD384" s="1907"/>
      <c r="AE384" s="2186">
        <f>SUM(J384:AD384)</f>
        <v>0</v>
      </c>
      <c r="AF384" s="2186"/>
      <c r="AG384" s="2186"/>
      <c r="AI384" s="619"/>
      <c r="AJ384" s="620"/>
      <c r="AK384" s="620"/>
      <c r="AL384" s="620"/>
      <c r="AM384" s="620"/>
      <c r="AN384" s="620"/>
      <c r="AO384" s="620"/>
      <c r="AP384" s="621">
        <f>SUM(J388:AD388)-AE388</f>
        <v>0</v>
      </c>
      <c r="AQ384" s="18"/>
      <c r="BA384" s="619"/>
      <c r="BB384" s="620"/>
      <c r="BC384" s="620"/>
      <c r="BD384" s="620"/>
      <c r="BE384" s="620"/>
      <c r="BF384" s="620"/>
      <c r="BG384" s="620"/>
      <c r="BH384" s="632"/>
    </row>
    <row r="385" spans="1:60" s="592" customFormat="1" ht="21.75" customHeight="1" thickBot="1">
      <c r="A385" s="606"/>
      <c r="D385" s="2198" t="s">
        <v>30</v>
      </c>
      <c r="E385" s="2199"/>
      <c r="F385" s="2199"/>
      <c r="G385" s="2199"/>
      <c r="H385" s="2199"/>
      <c r="I385" s="2200"/>
      <c r="J385" s="2184">
        <f>J381+J382-J383+J384</f>
        <v>0</v>
      </c>
      <c r="K385" s="2184"/>
      <c r="L385" s="2184"/>
      <c r="M385" s="2184">
        <f>M381+M382-M383+M384</f>
        <v>114025</v>
      </c>
      <c r="N385" s="2184"/>
      <c r="O385" s="2184"/>
      <c r="P385" s="2184">
        <f>P381+P382-P383+P384</f>
        <v>0</v>
      </c>
      <c r="Q385" s="2184"/>
      <c r="R385" s="2184"/>
      <c r="S385" s="2184">
        <f>S381+S382-S383+S384</f>
        <v>0</v>
      </c>
      <c r="T385" s="2184"/>
      <c r="U385" s="2184"/>
      <c r="V385" s="2184">
        <f>V381+V382-V383+V384</f>
        <v>0</v>
      </c>
      <c r="W385" s="2184"/>
      <c r="X385" s="2184"/>
      <c r="Y385" s="2184">
        <f>Y381+Y382-Y383+Y384</f>
        <v>0</v>
      </c>
      <c r="Z385" s="2184"/>
      <c r="AA385" s="2184"/>
      <c r="AB385" s="2184">
        <f>AB381+AB382-AB383+AB384</f>
        <v>0</v>
      </c>
      <c r="AC385" s="2184"/>
      <c r="AD385" s="2184"/>
      <c r="AE385" s="2184">
        <f>AE381+AE382-AE383+AE384</f>
        <v>114025</v>
      </c>
      <c r="AF385" s="2184"/>
      <c r="AG385" s="2184"/>
      <c r="AI385" s="619"/>
      <c r="AJ385" s="620"/>
      <c r="AK385" s="620"/>
      <c r="AL385" s="620"/>
      <c r="AM385" s="620"/>
      <c r="AN385" s="620"/>
      <c r="AO385" s="620"/>
      <c r="AP385" s="621">
        <f>SUM(J389:AD389)-AE389</f>
        <v>0</v>
      </c>
      <c r="AQ385" s="18"/>
      <c r="BA385" s="619"/>
      <c r="BB385" s="620"/>
      <c r="BC385" s="620"/>
      <c r="BD385" s="620"/>
      <c r="BE385" s="620"/>
      <c r="BF385" s="620"/>
      <c r="BG385" s="620"/>
      <c r="BH385" s="632"/>
    </row>
    <row r="386" spans="1:60" s="592" customFormat="1" ht="14.4" thickBot="1">
      <c r="A386" s="606"/>
      <c r="D386" s="2183" t="s">
        <v>33</v>
      </c>
      <c r="E386" s="2183"/>
      <c r="F386" s="2183"/>
      <c r="G386" s="2183"/>
      <c r="H386" s="2183"/>
      <c r="I386" s="2183"/>
      <c r="J386" s="2183"/>
      <c r="K386" s="2183"/>
      <c r="L386" s="2183"/>
      <c r="M386" s="2183"/>
      <c r="N386" s="2183"/>
      <c r="O386" s="2183"/>
      <c r="P386" s="2183"/>
      <c r="Q386" s="2183"/>
      <c r="R386" s="2183"/>
      <c r="S386" s="2183"/>
      <c r="T386" s="2183"/>
      <c r="U386" s="2183"/>
      <c r="V386" s="2183"/>
      <c r="W386" s="2183"/>
      <c r="X386" s="2183"/>
      <c r="Y386" s="2183"/>
      <c r="Z386" s="2183"/>
      <c r="AA386" s="2183"/>
      <c r="AB386" s="2183"/>
      <c r="AC386" s="2183"/>
      <c r="AD386" s="2183"/>
      <c r="AE386" s="2183"/>
      <c r="AF386" s="2183"/>
      <c r="AG386" s="2183"/>
      <c r="AI386" s="619"/>
      <c r="AJ386" s="620"/>
      <c r="AK386" s="620"/>
      <c r="AL386" s="620"/>
      <c r="AM386" s="620"/>
      <c r="AN386" s="620"/>
      <c r="AO386" s="620"/>
      <c r="AP386" s="621">
        <f>SUM(J390:AD390)-AE390</f>
        <v>0</v>
      </c>
      <c r="AQ386" s="18"/>
      <c r="BA386" s="619"/>
      <c r="BB386" s="620"/>
      <c r="BC386" s="620"/>
      <c r="BD386" s="620"/>
      <c r="BE386" s="620"/>
      <c r="BF386" s="620"/>
      <c r="BG386" s="620"/>
      <c r="BH386" s="632"/>
    </row>
    <row r="387" spans="1:60" s="592" customFormat="1" ht="21.75" customHeight="1">
      <c r="A387" s="606"/>
      <c r="D387" s="2139" t="s">
        <v>32</v>
      </c>
      <c r="E387" s="2140"/>
      <c r="F387" s="2140"/>
      <c r="G387" s="2140"/>
      <c r="H387" s="2140"/>
      <c r="I387" s="2141"/>
      <c r="J387" s="1908"/>
      <c r="K387" s="1909"/>
      <c r="L387" s="1910"/>
      <c r="M387" s="1908"/>
      <c r="N387" s="1909"/>
      <c r="O387" s="1910"/>
      <c r="P387" s="1908"/>
      <c r="Q387" s="1909"/>
      <c r="R387" s="1910"/>
      <c r="S387" s="1908"/>
      <c r="T387" s="1909"/>
      <c r="U387" s="1910"/>
      <c r="V387" s="1908"/>
      <c r="W387" s="1909"/>
      <c r="X387" s="1910"/>
      <c r="Y387" s="1908"/>
      <c r="Z387" s="1909"/>
      <c r="AA387" s="1910"/>
      <c r="AB387" s="1908"/>
      <c r="AC387" s="1909"/>
      <c r="AD387" s="1910"/>
      <c r="AE387" s="2192">
        <f>SUM(J387:AD387)</f>
        <v>0</v>
      </c>
      <c r="AF387" s="2193"/>
      <c r="AG387" s="2194"/>
      <c r="AI387" s="634">
        <f>J387+J388-J389+J390-J391</f>
        <v>0</v>
      </c>
      <c r="AJ387" s="670">
        <f>M387+M388-M389+M390-M391</f>
        <v>0</v>
      </c>
      <c r="AK387" s="670">
        <f>P387+P388-P389+P390-P391</f>
        <v>0</v>
      </c>
      <c r="AL387" s="670">
        <f>S387+S388-S389+S390-S391</f>
        <v>0</v>
      </c>
      <c r="AM387" s="670">
        <f>V387+V388-V389+V390-V391</f>
        <v>0</v>
      </c>
      <c r="AN387" s="670">
        <f>Y387+Y388-Y389+Y390-Y391</f>
        <v>0</v>
      </c>
      <c r="AO387" s="670">
        <f>AB387+AB388-AB389+AB390-AB391</f>
        <v>0</v>
      </c>
      <c r="AP387" s="621">
        <f>AE387+AE388-AE389+AE390-AE391</f>
        <v>0</v>
      </c>
      <c r="AQ387" s="18"/>
      <c r="BA387" s="619"/>
      <c r="BB387" s="620"/>
      <c r="BC387" s="620"/>
      <c r="BD387" s="620"/>
      <c r="BE387" s="620"/>
      <c r="BF387" s="620"/>
      <c r="BG387" s="620"/>
      <c r="BH387" s="632"/>
    </row>
    <row r="388" spans="1:60" s="592" customFormat="1" ht="13.8">
      <c r="A388" s="606"/>
      <c r="D388" s="2202" t="s">
        <v>27</v>
      </c>
      <c r="E388" s="2203"/>
      <c r="F388" s="2203"/>
      <c r="G388" s="2203"/>
      <c r="H388" s="2203"/>
      <c r="I388" s="2204"/>
      <c r="J388" s="1888"/>
      <c r="K388" s="1889"/>
      <c r="L388" s="1890"/>
      <c r="M388" s="1888"/>
      <c r="N388" s="1889"/>
      <c r="O388" s="1890"/>
      <c r="P388" s="1888"/>
      <c r="Q388" s="1889"/>
      <c r="R388" s="1890"/>
      <c r="S388" s="1888"/>
      <c r="T388" s="1889"/>
      <c r="U388" s="1890"/>
      <c r="V388" s="1888"/>
      <c r="W388" s="1889"/>
      <c r="X388" s="1890"/>
      <c r="Y388" s="1888"/>
      <c r="Z388" s="1889"/>
      <c r="AA388" s="1890"/>
      <c r="AB388" s="1888"/>
      <c r="AC388" s="1889"/>
      <c r="AD388" s="1890"/>
      <c r="AE388" s="2195">
        <f>SUM(J388:AD388)</f>
        <v>0</v>
      </c>
      <c r="AF388" s="2196"/>
      <c r="AG388" s="2197"/>
      <c r="AH388" s="618"/>
      <c r="AI388" s="619"/>
      <c r="AJ388" s="620"/>
      <c r="AK388" s="620"/>
      <c r="AL388" s="620"/>
      <c r="AM388" s="620"/>
      <c r="AN388" s="620"/>
      <c r="AO388" s="620"/>
      <c r="AP388" s="621"/>
      <c r="AQ388" s="18"/>
      <c r="BA388" s="619"/>
      <c r="BB388" s="620"/>
      <c r="BC388" s="620"/>
      <c r="BD388" s="620"/>
      <c r="BE388" s="620"/>
      <c r="BF388" s="620"/>
      <c r="BG388" s="620"/>
      <c r="BH388" s="632"/>
    </row>
    <row r="389" spans="1:60" s="592" customFormat="1" ht="21.75" customHeight="1">
      <c r="A389" s="606"/>
      <c r="D389" s="2202" t="s">
        <v>28</v>
      </c>
      <c r="E389" s="2203"/>
      <c r="F389" s="2203"/>
      <c r="G389" s="2203"/>
      <c r="H389" s="2203"/>
      <c r="I389" s="2204"/>
      <c r="J389" s="1888"/>
      <c r="K389" s="1889"/>
      <c r="L389" s="1890"/>
      <c r="M389" s="1888"/>
      <c r="N389" s="1889"/>
      <c r="O389" s="1890"/>
      <c r="P389" s="1888"/>
      <c r="Q389" s="1889"/>
      <c r="R389" s="1890"/>
      <c r="S389" s="1888"/>
      <c r="T389" s="1889"/>
      <c r="U389" s="1890"/>
      <c r="V389" s="1888"/>
      <c r="W389" s="1889"/>
      <c r="X389" s="1890"/>
      <c r="Y389" s="1888"/>
      <c r="Z389" s="1889"/>
      <c r="AA389" s="1890"/>
      <c r="AB389" s="1888"/>
      <c r="AC389" s="1889"/>
      <c r="AD389" s="1890"/>
      <c r="AE389" s="2195">
        <f>SUM(J388:AD388)</f>
        <v>0</v>
      </c>
      <c r="AF389" s="2196"/>
      <c r="AG389" s="2197"/>
      <c r="AI389" s="634">
        <f>J375-J381-J387-J393</f>
        <v>0</v>
      </c>
      <c r="AJ389" s="670">
        <f>M375-M381-M387-M393</f>
        <v>0</v>
      </c>
      <c r="AK389" s="670">
        <f>P375-P381-P387-P393</f>
        <v>0</v>
      </c>
      <c r="AL389" s="670">
        <f>S375-S381-S387-S393</f>
        <v>0</v>
      </c>
      <c r="AM389" s="670">
        <f>V375-V381-V387-V393</f>
        <v>0</v>
      </c>
      <c r="AN389" s="670">
        <f>Y375-Y381-Y387-Y393</f>
        <v>0</v>
      </c>
      <c r="AO389" s="670">
        <f>AB375-AB381-AB387-AB393</f>
        <v>0</v>
      </c>
      <c r="AP389" s="621">
        <f>SUM(J393:AD393)-AE393</f>
        <v>0</v>
      </c>
      <c r="AQ389" s="18"/>
      <c r="BA389" s="619"/>
      <c r="BB389" s="620"/>
      <c r="BC389" s="620"/>
      <c r="BD389" s="620"/>
      <c r="BE389" s="620"/>
      <c r="BF389" s="620"/>
      <c r="BG389" s="620"/>
      <c r="BH389" s="632"/>
    </row>
    <row r="390" spans="1:60" s="592" customFormat="1" ht="21.75" customHeight="1">
      <c r="A390" s="606"/>
      <c r="D390" s="2187" t="s">
        <v>29</v>
      </c>
      <c r="E390" s="2187"/>
      <c r="F390" s="2187"/>
      <c r="G390" s="2187"/>
      <c r="H390" s="2187"/>
      <c r="I390" s="2187"/>
      <c r="J390" s="1907"/>
      <c r="K390" s="1907"/>
      <c r="L390" s="1907"/>
      <c r="M390" s="1907"/>
      <c r="N390" s="1907"/>
      <c r="O390" s="1907"/>
      <c r="P390" s="1907"/>
      <c r="Q390" s="1907"/>
      <c r="R390" s="1907"/>
      <c r="S390" s="1907"/>
      <c r="T390" s="1907"/>
      <c r="U390" s="1907"/>
      <c r="V390" s="1907"/>
      <c r="W390" s="1907"/>
      <c r="X390" s="1907"/>
      <c r="Y390" s="1907"/>
      <c r="Z390" s="1907"/>
      <c r="AA390" s="1907"/>
      <c r="AB390" s="1907"/>
      <c r="AC390" s="1907"/>
      <c r="AD390" s="1907"/>
      <c r="AE390" s="2186">
        <f>SUM(J390:AD390)</f>
        <v>0</v>
      </c>
      <c r="AF390" s="2186"/>
      <c r="AG390" s="2186"/>
      <c r="AI390" s="622">
        <f>J379-J385-J391-J394</f>
        <v>0</v>
      </c>
      <c r="AJ390" s="623">
        <f>M379-M385-M391-M394</f>
        <v>0</v>
      </c>
      <c r="AK390" s="623">
        <f>P379-P385-P391-P394</f>
        <v>0</v>
      </c>
      <c r="AL390" s="623">
        <f>S379-S385-S391-S394</f>
        <v>0</v>
      </c>
      <c r="AM390" s="623">
        <f>V379-V385-V391-V394</f>
        <v>0</v>
      </c>
      <c r="AN390" s="623">
        <f>Y379-Y385-Y391-Y394</f>
        <v>0</v>
      </c>
      <c r="AO390" s="623">
        <f>AB379-AB385-AB391-AB394</f>
        <v>0</v>
      </c>
      <c r="AP390" s="624">
        <f>SUM(J394:AD394)-AE394</f>
        <v>0</v>
      </c>
      <c r="AQ390" s="18"/>
      <c r="BA390" s="622">
        <f>J394-BS!$G$13</f>
        <v>0</v>
      </c>
      <c r="BB390" s="623">
        <f>M394-BS!$G$14</f>
        <v>1</v>
      </c>
      <c r="BC390" s="623">
        <f>P394-BS!$G$15</f>
        <v>0</v>
      </c>
      <c r="BD390" s="623">
        <f>S394-BS!$G$16</f>
        <v>0</v>
      </c>
      <c r="BE390" s="623">
        <f>V394-BS!$G$17</f>
        <v>0</v>
      </c>
      <c r="BF390" s="623">
        <f>Y394-BS!$G$18</f>
        <v>0</v>
      </c>
      <c r="BG390" s="623">
        <f>AB394-BS!$G$19</f>
        <v>0</v>
      </c>
      <c r="BH390" s="624">
        <f>AE394-BS!$G$12</f>
        <v>1</v>
      </c>
    </row>
    <row r="391" spans="1:60" s="592" customFormat="1" ht="21.75" customHeight="1" thickBot="1">
      <c r="A391" s="606"/>
      <c r="D391" s="2198" t="s">
        <v>30</v>
      </c>
      <c r="E391" s="2199"/>
      <c r="F391" s="2199"/>
      <c r="G391" s="2199"/>
      <c r="H391" s="2199"/>
      <c r="I391" s="2200"/>
      <c r="J391" s="2184">
        <f>J387+J388-J389+J390</f>
        <v>0</v>
      </c>
      <c r="K391" s="2184"/>
      <c r="L391" s="2184"/>
      <c r="M391" s="2184">
        <f>M387+M388-M389+M390</f>
        <v>0</v>
      </c>
      <c r="N391" s="2184"/>
      <c r="O391" s="2184"/>
      <c r="P391" s="2184">
        <f>P387+P388-P389+P390</f>
        <v>0</v>
      </c>
      <c r="Q391" s="2184"/>
      <c r="R391" s="2184"/>
      <c r="S391" s="2184">
        <f>S387+S388-S389+S390</f>
        <v>0</v>
      </c>
      <c r="T391" s="2184"/>
      <c r="U391" s="2184"/>
      <c r="V391" s="2184">
        <f>V387+V388-V389+V390</f>
        <v>0</v>
      </c>
      <c r="W391" s="2184"/>
      <c r="X391" s="2184"/>
      <c r="Y391" s="2184">
        <f>Y387+Y388-Y389+Y390</f>
        <v>0</v>
      </c>
      <c r="Z391" s="2184"/>
      <c r="AA391" s="2184"/>
      <c r="AB391" s="2184">
        <f>AB387+AB388-AB389+AB390</f>
        <v>0</v>
      </c>
      <c r="AC391" s="2184"/>
      <c r="AD391" s="2184"/>
      <c r="AE391" s="2184">
        <f>AE387+AE388-AE389+AE390</f>
        <v>0</v>
      </c>
      <c r="AF391" s="2184"/>
      <c r="AG391" s="2184"/>
      <c r="AI391" s="18"/>
      <c r="AJ391" s="18"/>
      <c r="AK391" s="18"/>
      <c r="AL391" s="18"/>
      <c r="AM391" s="18"/>
      <c r="AN391" s="18"/>
      <c r="AO391" s="18"/>
      <c r="AP391" s="18"/>
      <c r="AQ391" s="18"/>
    </row>
    <row r="392" spans="1:60" s="592" customFormat="1" ht="14.4" thickBot="1">
      <c r="A392" s="606"/>
      <c r="D392" s="2183" t="s">
        <v>34</v>
      </c>
      <c r="E392" s="2183"/>
      <c r="F392" s="2183"/>
      <c r="G392" s="2183"/>
      <c r="H392" s="2183"/>
      <c r="I392" s="2183"/>
      <c r="J392" s="2183"/>
      <c r="K392" s="2183"/>
      <c r="L392" s="2183"/>
      <c r="M392" s="2183"/>
      <c r="N392" s="2183"/>
      <c r="O392" s="2183"/>
      <c r="P392" s="2183"/>
      <c r="Q392" s="2183"/>
      <c r="R392" s="2183"/>
      <c r="S392" s="2183"/>
      <c r="T392" s="2183"/>
      <c r="U392" s="2183"/>
      <c r="V392" s="2183"/>
      <c r="W392" s="2183"/>
      <c r="X392" s="2183"/>
      <c r="Y392" s="2183"/>
      <c r="Z392" s="2183"/>
      <c r="AA392" s="2183"/>
      <c r="AB392" s="2183"/>
      <c r="AC392" s="2183"/>
      <c r="AD392" s="2183"/>
      <c r="AE392" s="2183"/>
      <c r="AF392" s="2183"/>
      <c r="AG392" s="2183"/>
      <c r="AI392" s="18"/>
      <c r="AJ392" s="18"/>
      <c r="AK392" s="18"/>
      <c r="AL392" s="18"/>
      <c r="AM392" s="18"/>
      <c r="AN392" s="18"/>
      <c r="AO392" s="18"/>
      <c r="AP392" s="18"/>
      <c r="AQ392" s="18"/>
    </row>
    <row r="393" spans="1:60" s="592" customFormat="1" ht="21.75" customHeight="1">
      <c r="A393" s="606"/>
      <c r="D393" s="2205" t="s">
        <v>32</v>
      </c>
      <c r="E393" s="2205"/>
      <c r="F393" s="2205"/>
      <c r="G393" s="2205"/>
      <c r="H393" s="2205"/>
      <c r="I393" s="2205"/>
      <c r="J393" s="2583">
        <f>J375-J381-J387</f>
        <v>0</v>
      </c>
      <c r="K393" s="2583"/>
      <c r="L393" s="2583"/>
      <c r="M393" s="2583">
        <f>M375-M381-M387</f>
        <v>140047</v>
      </c>
      <c r="N393" s="2583"/>
      <c r="O393" s="2583"/>
      <c r="P393" s="2583">
        <f>P375-P381-P387</f>
        <v>0</v>
      </c>
      <c r="Q393" s="2583"/>
      <c r="R393" s="2583"/>
      <c r="S393" s="2583">
        <f>S375-S381-S387</f>
        <v>0</v>
      </c>
      <c r="T393" s="2583"/>
      <c r="U393" s="2583"/>
      <c r="V393" s="2583">
        <f>V375-V381-V387</f>
        <v>0</v>
      </c>
      <c r="W393" s="2583"/>
      <c r="X393" s="2583"/>
      <c r="Y393" s="2583">
        <f>Y375-Y381-Y387</f>
        <v>0</v>
      </c>
      <c r="Z393" s="2583"/>
      <c r="AA393" s="2583"/>
      <c r="AB393" s="2583">
        <f>AB375-AB381-AB387</f>
        <v>0</v>
      </c>
      <c r="AC393" s="2583"/>
      <c r="AD393" s="2583"/>
      <c r="AE393" s="2583">
        <f>AE375-AE381-AE387</f>
        <v>140047</v>
      </c>
      <c r="AF393" s="2583"/>
      <c r="AG393" s="2583"/>
      <c r="AI393" s="18"/>
      <c r="AJ393" s="18"/>
      <c r="AK393" s="18"/>
      <c r="AL393" s="18"/>
      <c r="AM393" s="18"/>
      <c r="AN393" s="18"/>
      <c r="AO393" s="18"/>
      <c r="AP393" s="18"/>
      <c r="AQ393" s="18"/>
    </row>
    <row r="394" spans="1:60" s="592" customFormat="1" ht="21.75" customHeight="1" thickBot="1">
      <c r="A394" s="606"/>
      <c r="D394" s="2191" t="s">
        <v>30</v>
      </c>
      <c r="E394" s="2191"/>
      <c r="F394" s="2191"/>
      <c r="G394" s="2191"/>
      <c r="H394" s="2191"/>
      <c r="I394" s="2191"/>
      <c r="J394" s="2184">
        <f>J379-J385-J391</f>
        <v>0</v>
      </c>
      <c r="K394" s="2184"/>
      <c r="L394" s="2184"/>
      <c r="M394" s="2184">
        <f>M379-M385-M391</f>
        <v>97716</v>
      </c>
      <c r="N394" s="2184"/>
      <c r="O394" s="2184"/>
      <c r="P394" s="2184">
        <f>P379-P385-P391</f>
        <v>0</v>
      </c>
      <c r="Q394" s="2184"/>
      <c r="R394" s="2184"/>
      <c r="S394" s="2184">
        <f>S379-S385-S391</f>
        <v>0</v>
      </c>
      <c r="T394" s="2184"/>
      <c r="U394" s="2184"/>
      <c r="V394" s="2184">
        <f>V379-V385-V391</f>
        <v>0</v>
      </c>
      <c r="W394" s="2184"/>
      <c r="X394" s="2184"/>
      <c r="Y394" s="2184">
        <f>Y379-Y385-Y391</f>
        <v>0</v>
      </c>
      <c r="Z394" s="2184"/>
      <c r="AA394" s="2184"/>
      <c r="AB394" s="2184">
        <f>AB379-AB385-AB391</f>
        <v>0</v>
      </c>
      <c r="AC394" s="2184"/>
      <c r="AD394" s="2184"/>
      <c r="AE394" s="2184">
        <f>AE379-AE385-AE391</f>
        <v>97716</v>
      </c>
      <c r="AF394" s="2184"/>
      <c r="AG394" s="2184"/>
      <c r="AI394" s="18"/>
      <c r="AJ394" s="18"/>
      <c r="AK394" s="18"/>
      <c r="AL394" s="18"/>
      <c r="AM394" s="18"/>
      <c r="AN394" s="18"/>
      <c r="AO394" s="18"/>
      <c r="AP394" s="18"/>
      <c r="AQ394" s="18"/>
    </row>
    <row r="395" spans="1:60" s="592" customFormat="1" ht="13.8">
      <c r="A395" s="606">
        <v>4</v>
      </c>
      <c r="D395" s="786"/>
      <c r="E395" s="786"/>
      <c r="F395" s="786"/>
      <c r="G395" s="786"/>
      <c r="AI395" s="18"/>
      <c r="AJ395" s="18"/>
      <c r="AK395" s="18"/>
      <c r="AL395" s="18"/>
      <c r="AM395" s="18"/>
      <c r="AN395" s="18"/>
      <c r="AO395" s="18"/>
      <c r="AP395" s="18"/>
      <c r="AQ395" s="18"/>
    </row>
    <row r="396" spans="1:60" s="592" customFormat="1" ht="14.4" thickBot="1">
      <c r="A396" s="606"/>
      <c r="AI396" s="18"/>
      <c r="AJ396" s="18"/>
      <c r="AK396" s="18"/>
      <c r="AL396" s="18"/>
      <c r="AM396" s="18"/>
      <c r="AN396" s="18"/>
      <c r="AO396" s="18"/>
      <c r="AP396" s="18"/>
      <c r="AQ396" s="18"/>
    </row>
    <row r="397" spans="1:60" s="592" customFormat="1" ht="14.4" thickBot="1">
      <c r="A397" s="606"/>
      <c r="D397" s="1874" t="s">
        <v>20</v>
      </c>
      <c r="E397" s="1874"/>
      <c r="F397" s="1874"/>
      <c r="G397" s="1874"/>
      <c r="H397" s="1874"/>
      <c r="I397" s="1874"/>
      <c r="J397" s="1874"/>
      <c r="K397" s="1874"/>
      <c r="L397" s="1874"/>
      <c r="M397" s="1874"/>
      <c r="N397" s="1874"/>
      <c r="O397" s="1874"/>
      <c r="P397" s="1874"/>
      <c r="Q397" s="1874"/>
      <c r="R397" s="1874"/>
      <c r="S397" s="1874" t="s">
        <v>36</v>
      </c>
      <c r="T397" s="1874"/>
      <c r="U397" s="1874"/>
      <c r="V397" s="1874"/>
      <c r="W397" s="1874"/>
      <c r="X397" s="1874"/>
      <c r="Y397" s="1874"/>
      <c r="Z397" s="1874"/>
      <c r="AA397" s="1874"/>
      <c r="AB397" s="1874"/>
      <c r="AC397" s="1874"/>
      <c r="AD397" s="1874"/>
      <c r="AE397" s="1874"/>
      <c r="AF397" s="1874"/>
      <c r="AG397" s="1874"/>
      <c r="AI397" s="18"/>
      <c r="AJ397" s="18"/>
      <c r="AK397" s="18"/>
      <c r="AL397" s="18"/>
      <c r="AM397" s="18"/>
      <c r="AN397" s="18"/>
      <c r="AO397" s="18"/>
      <c r="AP397" s="18"/>
      <c r="AQ397" s="18"/>
    </row>
    <row r="398" spans="1:60" s="592" customFormat="1" ht="17.25" customHeight="1">
      <c r="A398" s="606"/>
      <c r="D398" s="2175" t="s">
        <v>37</v>
      </c>
      <c r="E398" s="2175"/>
      <c r="F398" s="2175"/>
      <c r="G398" s="2175"/>
      <c r="H398" s="2175"/>
      <c r="I398" s="2175"/>
      <c r="J398" s="2175"/>
      <c r="K398" s="2175"/>
      <c r="L398" s="2175"/>
      <c r="M398" s="2175"/>
      <c r="N398" s="2175"/>
      <c r="O398" s="2175"/>
      <c r="P398" s="2175"/>
      <c r="Q398" s="2175"/>
      <c r="R398" s="2175"/>
      <c r="S398" s="2181">
        <v>0</v>
      </c>
      <c r="T398" s="2181"/>
      <c r="U398" s="2181"/>
      <c r="V398" s="2181"/>
      <c r="W398" s="2181"/>
      <c r="X398" s="2181"/>
      <c r="Y398" s="2181"/>
      <c r="Z398" s="2181"/>
      <c r="AA398" s="2181"/>
      <c r="AB398" s="2181"/>
      <c r="AC398" s="2181"/>
      <c r="AD398" s="2181"/>
      <c r="AE398" s="2181"/>
      <c r="AF398" s="2181"/>
      <c r="AG398" s="2181"/>
      <c r="AI398" s="18"/>
      <c r="AJ398" s="18"/>
      <c r="AK398" s="18"/>
      <c r="AL398" s="18"/>
      <c r="AM398" s="18"/>
      <c r="AN398" s="18"/>
      <c r="AO398" s="18"/>
      <c r="AP398" s="18"/>
      <c r="AQ398" s="18"/>
    </row>
    <row r="399" spans="1:60" s="592" customFormat="1" ht="22.5" customHeight="1" thickBot="1">
      <c r="A399" s="606"/>
      <c r="D399" s="2019" t="s">
        <v>38</v>
      </c>
      <c r="E399" s="2019"/>
      <c r="F399" s="2019"/>
      <c r="G399" s="2019"/>
      <c r="H399" s="2019"/>
      <c r="I399" s="2019"/>
      <c r="J399" s="2019"/>
      <c r="K399" s="2019"/>
      <c r="L399" s="2019"/>
      <c r="M399" s="2019"/>
      <c r="N399" s="2019"/>
      <c r="O399" s="2019"/>
      <c r="P399" s="2019"/>
      <c r="Q399" s="2019"/>
      <c r="R399" s="2019"/>
      <c r="S399" s="2021">
        <v>0</v>
      </c>
      <c r="T399" s="2021"/>
      <c r="U399" s="2021"/>
      <c r="V399" s="2021"/>
      <c r="W399" s="2021"/>
      <c r="X399" s="2021"/>
      <c r="Y399" s="2021"/>
      <c r="Z399" s="2021"/>
      <c r="AA399" s="2021"/>
      <c r="AB399" s="2021"/>
      <c r="AC399" s="2021"/>
      <c r="AD399" s="2021"/>
      <c r="AE399" s="2021"/>
      <c r="AF399" s="2021"/>
      <c r="AG399" s="2021"/>
      <c r="AI399" s="18"/>
      <c r="AJ399" s="18"/>
      <c r="AK399" s="18"/>
      <c r="AL399" s="18"/>
      <c r="AM399" s="18"/>
      <c r="AN399" s="18"/>
      <c r="AO399" s="18"/>
      <c r="AP399" s="18"/>
      <c r="AQ399" s="18"/>
    </row>
    <row r="400" spans="1:60" s="592" customFormat="1" ht="13.8">
      <c r="A400" s="606"/>
      <c r="AI400" s="18"/>
      <c r="AJ400" s="18"/>
      <c r="AK400" s="18"/>
      <c r="AL400" s="18"/>
      <c r="AM400" s="18"/>
      <c r="AN400" s="18"/>
      <c r="AO400" s="18"/>
      <c r="AP400" s="18"/>
      <c r="AQ400" s="18"/>
    </row>
    <row r="401" spans="1:63" s="592" customFormat="1" ht="13.8">
      <c r="A401" s="606"/>
      <c r="D401" s="2201" t="s">
        <v>1394</v>
      </c>
      <c r="E401" s="2201"/>
      <c r="F401" s="2201"/>
      <c r="G401" s="2201"/>
      <c r="H401" s="2201"/>
      <c r="I401" s="2201"/>
      <c r="J401" s="2201"/>
      <c r="K401" s="2201"/>
      <c r="L401" s="2201"/>
      <c r="M401" s="2201"/>
      <c r="N401" s="2201"/>
      <c r="O401" s="2201"/>
      <c r="P401" s="2201"/>
      <c r="Q401" s="2201"/>
      <c r="R401" s="2201"/>
      <c r="S401" s="2201"/>
      <c r="T401" s="2201"/>
      <c r="U401" s="2201"/>
      <c r="V401" s="2201"/>
      <c r="W401" s="2201"/>
      <c r="X401" s="2201"/>
      <c r="Y401" s="2201"/>
      <c r="Z401" s="2201"/>
      <c r="AA401" s="2201"/>
      <c r="AB401" s="2201"/>
      <c r="AC401" s="2201"/>
      <c r="AD401" s="2201"/>
      <c r="AE401" s="2201"/>
      <c r="AF401" s="2201"/>
      <c r="AG401" s="2201"/>
      <c r="AI401" s="18"/>
      <c r="AJ401" s="18"/>
      <c r="AK401" s="18"/>
      <c r="AL401" s="18"/>
      <c r="AM401" s="18"/>
      <c r="AN401" s="18"/>
      <c r="AO401" s="18"/>
      <c r="AP401" s="18"/>
      <c r="AQ401" s="18"/>
    </row>
    <row r="402" spans="1:63" s="592" customFormat="1" ht="13.8">
      <c r="A402" s="606"/>
      <c r="AI402" s="18"/>
      <c r="AJ402" s="18"/>
      <c r="AK402" s="18"/>
      <c r="AL402" s="18"/>
      <c r="AM402" s="18"/>
      <c r="AN402" s="18"/>
      <c r="AO402" s="18"/>
      <c r="AP402" s="18"/>
      <c r="AQ402" s="18"/>
    </row>
    <row r="403" spans="1:63" s="592" customFormat="1" ht="13.8">
      <c r="A403" s="606"/>
      <c r="D403" s="592" t="s">
        <v>1345</v>
      </c>
      <c r="E403" s="2206" t="s">
        <v>3212</v>
      </c>
      <c r="F403" s="2201"/>
      <c r="G403" s="2201"/>
      <c r="H403" s="2201"/>
      <c r="I403" s="2201"/>
      <c r="J403" s="2201"/>
      <c r="K403" s="2201"/>
      <c r="L403" s="2201"/>
      <c r="M403" s="2201"/>
      <c r="N403" s="2201"/>
      <c r="O403" s="2201"/>
      <c r="P403" s="2201"/>
      <c r="Q403" s="2201"/>
      <c r="R403" s="2201"/>
      <c r="S403" s="2201"/>
      <c r="T403" s="2201"/>
      <c r="U403" s="2201"/>
      <c r="V403" s="2201"/>
      <c r="W403" s="2201"/>
      <c r="X403" s="2201"/>
      <c r="Y403" s="2201"/>
      <c r="Z403" s="2201"/>
      <c r="AA403" s="2201"/>
      <c r="AB403" s="2201"/>
      <c r="AC403" s="2201"/>
      <c r="AD403" s="2201"/>
      <c r="AE403" s="2201"/>
      <c r="AF403" s="2201"/>
      <c r="AG403" s="2201"/>
      <c r="AI403" s="18"/>
      <c r="AJ403" s="18"/>
      <c r="AK403" s="18"/>
      <c r="AL403" s="18"/>
      <c r="AM403" s="18"/>
      <c r="AN403" s="18"/>
      <c r="AO403" s="18"/>
      <c r="AP403" s="18"/>
      <c r="AQ403" s="18"/>
    </row>
    <row r="404" spans="1:63" s="592" customFormat="1" ht="13.8">
      <c r="A404" s="606"/>
      <c r="D404" s="592" t="s">
        <v>1345</v>
      </c>
      <c r="E404" s="2206" t="s">
        <v>3213</v>
      </c>
      <c r="F404" s="2201"/>
      <c r="G404" s="2201"/>
      <c r="H404" s="2201"/>
      <c r="I404" s="2201"/>
      <c r="J404" s="2201"/>
      <c r="K404" s="2201"/>
      <c r="L404" s="2201"/>
      <c r="M404" s="2201"/>
      <c r="N404" s="2201"/>
      <c r="O404" s="2201"/>
      <c r="P404" s="2201"/>
      <c r="Q404" s="2201"/>
      <c r="R404" s="2201"/>
      <c r="S404" s="2201"/>
      <c r="T404" s="2201"/>
      <c r="U404" s="2201"/>
      <c r="V404" s="2201"/>
      <c r="W404" s="2201"/>
      <c r="X404" s="2201"/>
      <c r="Y404" s="2201"/>
      <c r="Z404" s="2201"/>
      <c r="AA404" s="2201"/>
      <c r="AB404" s="2201"/>
      <c r="AC404" s="2201"/>
      <c r="AD404" s="2201"/>
      <c r="AE404" s="2201"/>
      <c r="AF404" s="2201"/>
      <c r="AG404" s="2201"/>
      <c r="AI404" s="18"/>
      <c r="AJ404" s="18"/>
      <c r="AK404" s="18"/>
      <c r="AL404" s="18"/>
      <c r="AM404" s="18"/>
      <c r="AN404" s="18"/>
      <c r="AO404" s="18"/>
      <c r="AP404" s="18"/>
      <c r="AQ404" s="18"/>
    </row>
    <row r="405" spans="1:63" s="592" customFormat="1" ht="13.8">
      <c r="A405" s="606"/>
      <c r="D405" s="592" t="s">
        <v>1345</v>
      </c>
      <c r="E405" s="2206" t="s">
        <v>3214</v>
      </c>
      <c r="F405" s="2201"/>
      <c r="G405" s="2201"/>
      <c r="H405" s="2201"/>
      <c r="I405" s="2201"/>
      <c r="J405" s="2201"/>
      <c r="K405" s="2201"/>
      <c r="L405" s="2201"/>
      <c r="M405" s="2201"/>
      <c r="N405" s="2201"/>
      <c r="O405" s="2201"/>
      <c r="P405" s="2201"/>
      <c r="Q405" s="2201"/>
      <c r="R405" s="2201"/>
      <c r="S405" s="2201"/>
      <c r="T405" s="2201"/>
      <c r="U405" s="2201"/>
      <c r="V405" s="2201"/>
      <c r="W405" s="2201"/>
      <c r="X405" s="2201"/>
      <c r="Y405" s="2201"/>
      <c r="Z405" s="2201"/>
      <c r="AA405" s="2201"/>
      <c r="AB405" s="2201"/>
      <c r="AC405" s="2201"/>
      <c r="AD405" s="2201"/>
      <c r="AE405" s="2201"/>
      <c r="AF405" s="2201"/>
      <c r="AG405" s="2201"/>
      <c r="AI405" s="18"/>
      <c r="AJ405" s="18"/>
      <c r="AK405" s="18"/>
      <c r="AL405" s="18"/>
      <c r="AM405" s="18"/>
      <c r="AN405" s="18"/>
      <c r="AO405" s="18"/>
      <c r="AP405" s="18"/>
      <c r="AQ405" s="18"/>
    </row>
    <row r="406" spans="1:63" s="592" customFormat="1" ht="13.8">
      <c r="A406" s="606"/>
      <c r="E406" s="1627"/>
      <c r="F406" s="1628"/>
      <c r="G406" s="1628"/>
      <c r="H406" s="1628"/>
      <c r="I406" s="1628"/>
      <c r="J406" s="1628"/>
      <c r="K406" s="1628"/>
      <c r="L406" s="1628"/>
      <c r="M406" s="1628"/>
      <c r="N406" s="1628"/>
      <c r="O406" s="1628"/>
      <c r="P406" s="1628"/>
      <c r="Q406" s="1628"/>
      <c r="R406" s="1628"/>
      <c r="S406" s="1628"/>
      <c r="T406" s="1628"/>
      <c r="U406" s="1628"/>
      <c r="V406" s="1628"/>
      <c r="W406" s="1628"/>
      <c r="X406" s="1628"/>
      <c r="Y406" s="1628"/>
      <c r="Z406" s="1628"/>
      <c r="AA406" s="1628"/>
      <c r="AB406" s="1628"/>
      <c r="AC406" s="1628"/>
      <c r="AD406" s="1628"/>
      <c r="AE406" s="1628"/>
      <c r="AF406" s="1628"/>
      <c r="AG406" s="1628"/>
      <c r="AI406" s="18"/>
      <c r="AJ406" s="18"/>
      <c r="AK406" s="18"/>
      <c r="AL406" s="18"/>
      <c r="AM406" s="18"/>
      <c r="AN406" s="18"/>
      <c r="AO406" s="18"/>
      <c r="AP406" s="18"/>
      <c r="AQ406" s="18"/>
    </row>
    <row r="407" spans="1:63" s="592" customFormat="1" ht="15.75" customHeight="1" thickBot="1">
      <c r="A407" s="606" t="s">
        <v>1477</v>
      </c>
      <c r="D407" s="1639" t="s">
        <v>3318</v>
      </c>
      <c r="E407" s="1645"/>
      <c r="F407" s="1645"/>
      <c r="G407" s="1645"/>
      <c r="H407" s="1645"/>
      <c r="I407" s="1645"/>
      <c r="J407" s="1645"/>
      <c r="K407" s="1645"/>
      <c r="L407" s="1645"/>
      <c r="M407" s="1645"/>
      <c r="N407" s="1645"/>
      <c r="O407" s="779"/>
      <c r="P407" s="779"/>
      <c r="Q407" s="779"/>
      <c r="R407" s="779"/>
      <c r="S407" s="779"/>
      <c r="T407" s="779"/>
      <c r="U407" s="779"/>
      <c r="V407" s="779"/>
      <c r="W407" s="779"/>
      <c r="X407" s="779"/>
      <c r="Y407" s="779"/>
      <c r="Z407" s="779"/>
      <c r="AA407" s="779"/>
      <c r="AB407" s="779"/>
      <c r="AC407" s="779"/>
      <c r="AD407" s="779"/>
      <c r="AE407" s="779"/>
      <c r="AF407" s="779"/>
      <c r="AG407" s="779"/>
      <c r="AH407" s="1615"/>
      <c r="AI407" s="18"/>
      <c r="AJ407" s="18"/>
      <c r="AK407" s="18"/>
      <c r="AL407" s="18"/>
      <c r="AM407" s="18"/>
      <c r="AN407" s="18"/>
      <c r="AO407" s="18"/>
      <c r="AP407" s="18"/>
      <c r="AQ407" s="18"/>
    </row>
    <row r="408" spans="1:63" s="592" customFormat="1" ht="15.75" customHeight="1" thickTop="1">
      <c r="A408" s="606"/>
      <c r="E408" s="779"/>
      <c r="F408" s="779"/>
      <c r="G408" s="779"/>
      <c r="H408" s="779"/>
      <c r="I408" s="779"/>
      <c r="J408" s="779"/>
      <c r="K408" s="779"/>
      <c r="L408" s="779"/>
      <c r="M408" s="779"/>
      <c r="N408" s="779"/>
      <c r="O408" s="779"/>
      <c r="P408" s="779"/>
      <c r="Q408" s="779"/>
      <c r="R408" s="779"/>
      <c r="S408" s="779"/>
      <c r="T408" s="779"/>
      <c r="U408" s="779"/>
      <c r="V408" s="779"/>
      <c r="W408" s="779"/>
      <c r="X408" s="779"/>
      <c r="Y408" s="779"/>
      <c r="Z408" s="779"/>
      <c r="AA408" s="779"/>
      <c r="AB408" s="779"/>
      <c r="AC408" s="779"/>
      <c r="AD408" s="779"/>
      <c r="AE408" s="779"/>
      <c r="AF408" s="779"/>
      <c r="AG408" s="779"/>
      <c r="AH408" s="1615"/>
      <c r="AI408" s="956" t="s">
        <v>41</v>
      </c>
      <c r="AJ408" s="777" t="s">
        <v>42</v>
      </c>
      <c r="AK408" s="777" t="s">
        <v>43</v>
      </c>
      <c r="AL408" s="777" t="s">
        <v>444</v>
      </c>
      <c r="AM408" s="777" t="s">
        <v>44</v>
      </c>
      <c r="AN408" s="777" t="s">
        <v>45</v>
      </c>
      <c r="AO408" s="777" t="s">
        <v>445</v>
      </c>
      <c r="AP408" s="777" t="s">
        <v>46</v>
      </c>
      <c r="AQ408" s="777" t="s">
        <v>14</v>
      </c>
      <c r="AS408" s="777" t="s">
        <v>41</v>
      </c>
      <c r="AT408" s="777" t="s">
        <v>42</v>
      </c>
      <c r="AU408" s="777" t="s">
        <v>43</v>
      </c>
      <c r="AV408" s="777" t="s">
        <v>444</v>
      </c>
      <c r="AW408" s="777" t="s">
        <v>44</v>
      </c>
      <c r="AX408" s="777" t="s">
        <v>45</v>
      </c>
      <c r="AY408" s="777" t="s">
        <v>445</v>
      </c>
      <c r="AZ408" s="777" t="s">
        <v>46</v>
      </c>
      <c r="BA408" s="777" t="s">
        <v>14</v>
      </c>
      <c r="BC408" s="777" t="s">
        <v>41</v>
      </c>
      <c r="BD408" s="777" t="s">
        <v>42</v>
      </c>
      <c r="BE408" s="777" t="s">
        <v>43</v>
      </c>
      <c r="BF408" s="777" t="s">
        <v>444</v>
      </c>
      <c r="BG408" s="777" t="s">
        <v>44</v>
      </c>
      <c r="BH408" s="777" t="s">
        <v>45</v>
      </c>
      <c r="BI408" s="777" t="s">
        <v>445</v>
      </c>
      <c r="BJ408" s="777" t="s">
        <v>46</v>
      </c>
      <c r="BK408" s="777" t="s">
        <v>14</v>
      </c>
    </row>
    <row r="409" spans="1:63" s="592" customFormat="1" ht="15.75" customHeight="1">
      <c r="A409" s="606"/>
      <c r="D409" s="787" t="s">
        <v>1476</v>
      </c>
      <c r="E409" s="779"/>
      <c r="F409" s="779"/>
      <c r="G409" s="779"/>
      <c r="H409" s="779"/>
      <c r="I409" s="779"/>
      <c r="J409" s="779"/>
      <c r="K409" s="779"/>
      <c r="L409" s="779"/>
      <c r="M409" s="779"/>
      <c r="N409" s="779"/>
      <c r="O409" s="779"/>
      <c r="P409" s="779"/>
      <c r="Q409" s="779"/>
      <c r="R409" s="779"/>
      <c r="S409" s="779"/>
      <c r="T409" s="779"/>
      <c r="U409" s="779"/>
      <c r="V409" s="779"/>
      <c r="W409" s="779"/>
      <c r="X409" s="779"/>
      <c r="Y409" s="779"/>
      <c r="Z409" s="779"/>
      <c r="AA409" s="779"/>
      <c r="AB409" s="779"/>
      <c r="AC409" s="779"/>
      <c r="AD409" s="779"/>
      <c r="AE409" s="779"/>
      <c r="AF409" s="779"/>
      <c r="AG409" s="779"/>
      <c r="AH409" s="1615"/>
      <c r="AI409" s="626"/>
      <c r="AJ409" s="626"/>
      <c r="AK409" s="626"/>
      <c r="AL409" s="626"/>
      <c r="AM409" s="626"/>
      <c r="AN409" s="626"/>
      <c r="AO409" s="626"/>
      <c r="AP409" s="626"/>
      <c r="AQ409" s="631"/>
      <c r="AS409" s="625"/>
      <c r="AT409" s="626"/>
      <c r="AU409" s="626"/>
      <c r="AV409" s="626"/>
      <c r="AW409" s="626"/>
      <c r="AX409" s="626"/>
      <c r="AY409" s="626"/>
      <c r="AZ409" s="626"/>
      <c r="BA409" s="631"/>
      <c r="BC409" s="625"/>
      <c r="BD409" s="626"/>
      <c r="BE409" s="626"/>
      <c r="BF409" s="626"/>
      <c r="BG409" s="626"/>
      <c r="BH409" s="626"/>
      <c r="BI409" s="626"/>
      <c r="BJ409" s="626"/>
      <c r="BK409" s="631"/>
    </row>
    <row r="410" spans="1:63" s="592" customFormat="1" ht="21.75" customHeight="1" thickBot="1">
      <c r="A410" s="606"/>
      <c r="D410" s="793"/>
      <c r="E410" s="779"/>
      <c r="F410" s="779"/>
      <c r="G410" s="779"/>
      <c r="H410" s="779"/>
      <c r="I410" s="779"/>
      <c r="J410" s="779"/>
      <c r="K410" s="779"/>
      <c r="L410" s="779"/>
      <c r="M410" s="779"/>
      <c r="N410" s="779"/>
      <c r="O410" s="779"/>
      <c r="P410" s="779"/>
      <c r="Q410" s="779"/>
      <c r="R410" s="779"/>
      <c r="S410" s="779"/>
      <c r="T410" s="779"/>
      <c r="U410" s="779"/>
      <c r="V410" s="779"/>
      <c r="W410" s="779"/>
      <c r="X410" s="779"/>
      <c r="Y410" s="779"/>
      <c r="Z410" s="779"/>
      <c r="AA410" s="779"/>
      <c r="AB410" s="779"/>
      <c r="AC410" s="779"/>
      <c r="AD410" s="779"/>
      <c r="AE410" s="779"/>
      <c r="AF410" s="779"/>
      <c r="AG410" s="1615"/>
      <c r="AH410" s="1615"/>
      <c r="AI410" s="620"/>
      <c r="AJ410" s="620"/>
      <c r="AK410" s="620"/>
      <c r="AL410" s="620"/>
      <c r="AM410" s="620"/>
      <c r="AN410" s="620"/>
      <c r="AO410" s="620"/>
      <c r="AP410" s="620"/>
      <c r="AQ410" s="621">
        <f>SUM(H414:AE414)-AF414</f>
        <v>0</v>
      </c>
      <c r="AS410" s="634">
        <f>H414-H443</f>
        <v>0</v>
      </c>
      <c r="AT410" s="670">
        <f>K414-K443</f>
        <v>0</v>
      </c>
      <c r="AU410" s="670">
        <f>N414-N443</f>
        <v>0</v>
      </c>
      <c r="AV410" s="670">
        <f>Q414-Q443</f>
        <v>0</v>
      </c>
      <c r="AW410" s="670">
        <f>T414-T443</f>
        <v>0</v>
      </c>
      <c r="AX410" s="670">
        <f>W414-W443</f>
        <v>0</v>
      </c>
      <c r="AY410" s="670">
        <f>Z414-Z443</f>
        <v>0</v>
      </c>
      <c r="AZ410" s="670">
        <f>AC414-AC443</f>
        <v>0</v>
      </c>
      <c r="BA410" s="621">
        <f>AF414-AF443</f>
        <v>0</v>
      </c>
      <c r="BC410" s="619"/>
      <c r="BD410" s="620"/>
      <c r="BE410" s="620"/>
      <c r="BF410" s="620"/>
      <c r="BG410" s="620"/>
      <c r="BH410" s="620"/>
      <c r="BI410" s="620"/>
      <c r="BJ410" s="620"/>
      <c r="BK410" s="632"/>
    </row>
    <row r="411" spans="1:63" s="592" customFormat="1" ht="15.75" customHeight="1" thickBot="1">
      <c r="A411" s="606"/>
      <c r="D411" s="2133" t="s">
        <v>40</v>
      </c>
      <c r="E411" s="2134"/>
      <c r="F411" s="2134"/>
      <c r="G411" s="2137"/>
      <c r="H411" s="1973" t="s">
        <v>2</v>
      </c>
      <c r="I411" s="1974"/>
      <c r="J411" s="1974"/>
      <c r="K411" s="1974"/>
      <c r="L411" s="1974"/>
      <c r="M411" s="1974"/>
      <c r="N411" s="1974"/>
      <c r="O411" s="1974"/>
      <c r="P411" s="1974"/>
      <c r="Q411" s="1974"/>
      <c r="R411" s="1974"/>
      <c r="S411" s="1974"/>
      <c r="T411" s="1974"/>
      <c r="U411" s="1974"/>
      <c r="V411" s="1974"/>
      <c r="W411" s="1974"/>
      <c r="X411" s="1974"/>
      <c r="Y411" s="1974"/>
      <c r="Z411" s="1974"/>
      <c r="AA411" s="1974"/>
      <c r="AB411" s="1974"/>
      <c r="AC411" s="1974"/>
      <c r="AD411" s="1974"/>
      <c r="AE411" s="1974"/>
      <c r="AF411" s="1975"/>
      <c r="AG411" s="1615"/>
      <c r="AH411" s="1615"/>
      <c r="AI411" s="620"/>
      <c r="AJ411" s="620"/>
      <c r="AK411" s="620"/>
      <c r="AL411" s="620"/>
      <c r="AM411" s="620"/>
      <c r="AN411" s="620"/>
      <c r="AO411" s="620"/>
      <c r="AP411" s="620"/>
      <c r="AQ411" s="621">
        <f>SUM(H415:AE415)-AF415</f>
        <v>0</v>
      </c>
      <c r="AS411" s="619"/>
      <c r="AT411" s="620"/>
      <c r="AU411" s="620"/>
      <c r="AV411" s="620"/>
      <c r="AW411" s="620"/>
      <c r="AX411" s="620"/>
      <c r="AY411" s="620"/>
      <c r="AZ411" s="620"/>
      <c r="BA411" s="632"/>
      <c r="BC411" s="619"/>
      <c r="BD411" s="620"/>
      <c r="BE411" s="620"/>
      <c r="BF411" s="620"/>
      <c r="BG411" s="620"/>
      <c r="BH411" s="620"/>
      <c r="BI411" s="620"/>
      <c r="BJ411" s="620"/>
      <c r="BK411" s="632"/>
    </row>
    <row r="412" spans="1:63" s="592" customFormat="1" ht="72" customHeight="1" thickBot="1">
      <c r="A412" s="606"/>
      <c r="D412" s="2135"/>
      <c r="E412" s="2136"/>
      <c r="F412" s="2136"/>
      <c r="G412" s="2138"/>
      <c r="H412" s="1997" t="s">
        <v>41</v>
      </c>
      <c r="I412" s="1997"/>
      <c r="J412" s="1997"/>
      <c r="K412" s="1997" t="s">
        <v>42</v>
      </c>
      <c r="L412" s="1997"/>
      <c r="M412" s="1997"/>
      <c r="N412" s="1997" t="s">
        <v>43</v>
      </c>
      <c r="O412" s="1997"/>
      <c r="P412" s="1997"/>
      <c r="Q412" s="1997" t="s">
        <v>1478</v>
      </c>
      <c r="R412" s="1997"/>
      <c r="S412" s="1997"/>
      <c r="T412" s="1997" t="s">
        <v>44</v>
      </c>
      <c r="U412" s="1997"/>
      <c r="V412" s="1997"/>
      <c r="W412" s="1997" t="s">
        <v>45</v>
      </c>
      <c r="X412" s="1997"/>
      <c r="Y412" s="1997"/>
      <c r="Z412" s="1997" t="s">
        <v>445</v>
      </c>
      <c r="AA412" s="1997"/>
      <c r="AB412" s="1997"/>
      <c r="AC412" s="1997" t="s">
        <v>46</v>
      </c>
      <c r="AD412" s="1997"/>
      <c r="AE412" s="1997"/>
      <c r="AF412" s="1500" t="s">
        <v>14</v>
      </c>
      <c r="AG412" s="1615"/>
      <c r="AH412" s="1615"/>
      <c r="AI412" s="620"/>
      <c r="AJ412" s="620"/>
      <c r="AK412" s="620"/>
      <c r="AL412" s="620"/>
      <c r="AM412" s="620"/>
      <c r="AN412" s="620"/>
      <c r="AO412" s="620"/>
      <c r="AP412" s="620"/>
      <c r="AQ412" s="621">
        <f>SUM(H416:AE416)-AF416</f>
        <v>0</v>
      </c>
      <c r="AS412" s="619"/>
      <c r="AT412" s="620"/>
      <c r="AU412" s="620"/>
      <c r="AV412" s="620"/>
      <c r="AW412" s="620"/>
      <c r="AX412" s="620"/>
      <c r="AY412" s="620"/>
      <c r="AZ412" s="620"/>
      <c r="BA412" s="632"/>
      <c r="BC412" s="619"/>
      <c r="BD412" s="620"/>
      <c r="BE412" s="620"/>
      <c r="BF412" s="620"/>
      <c r="BG412" s="620"/>
      <c r="BH412" s="620"/>
      <c r="BI412" s="620"/>
      <c r="BJ412" s="620"/>
      <c r="BK412" s="632"/>
    </row>
    <row r="413" spans="1:63" s="1531" customFormat="1" ht="14.4" thickBot="1">
      <c r="A413" s="1611"/>
      <c r="D413" s="1622" t="s">
        <v>25</v>
      </c>
      <c r="E413" s="1623"/>
      <c r="F413" s="1623"/>
      <c r="G413" s="1623"/>
      <c r="H413" s="1623"/>
      <c r="I413" s="1623"/>
      <c r="J413" s="1623"/>
      <c r="K413" s="1623"/>
      <c r="L413" s="1623"/>
      <c r="M413" s="1623"/>
      <c r="N413" s="1623"/>
      <c r="O413" s="1623"/>
      <c r="P413" s="1623"/>
      <c r="Q413" s="1623"/>
      <c r="R413" s="1623"/>
      <c r="S413" s="1623"/>
      <c r="T413" s="1623"/>
      <c r="U413" s="1623"/>
      <c r="V413" s="1623"/>
      <c r="W413" s="1623"/>
      <c r="X413" s="1623"/>
      <c r="Y413" s="1623"/>
      <c r="Z413" s="1623"/>
      <c r="AA413" s="1623"/>
      <c r="AB413" s="1623"/>
      <c r="AC413" s="1623"/>
      <c r="AD413" s="1623"/>
      <c r="AE413" s="1623"/>
      <c r="AF413" s="1623"/>
      <c r="AG413" s="1615"/>
      <c r="AH413" s="1615"/>
      <c r="AI413" s="1604"/>
      <c r="AJ413" s="1604"/>
      <c r="AK413" s="1604"/>
      <c r="AL413" s="1604"/>
      <c r="AM413" s="1604"/>
      <c r="AN413" s="1604"/>
      <c r="AO413" s="1604"/>
      <c r="AP413" s="1604"/>
      <c r="AQ413" s="1580">
        <f>SUM(H417:AE417)-AF417</f>
        <v>0</v>
      </c>
      <c r="AS413" s="1581"/>
      <c r="AT413" s="1604"/>
      <c r="AU413" s="1604"/>
      <c r="AV413" s="1604"/>
      <c r="AW413" s="1604"/>
      <c r="AX413" s="1604"/>
      <c r="AY413" s="1604"/>
      <c r="AZ413" s="1604"/>
      <c r="BA413" s="1582"/>
      <c r="BC413" s="1581"/>
      <c r="BD413" s="1604"/>
      <c r="BE413" s="1604"/>
      <c r="BF413" s="1604"/>
      <c r="BG413" s="1604"/>
      <c r="BH413" s="1604"/>
      <c r="BI413" s="1604"/>
      <c r="BJ413" s="1604"/>
      <c r="BK413" s="1582"/>
    </row>
    <row r="414" spans="1:63" s="1531" customFormat="1" ht="33" customHeight="1">
      <c r="A414" s="1611"/>
      <c r="D414" s="2590" t="s">
        <v>26</v>
      </c>
      <c r="E414" s="2590"/>
      <c r="F414" s="2590"/>
      <c r="G414" s="2590"/>
      <c r="H414" s="2584">
        <f>H443</f>
        <v>387975</v>
      </c>
      <c r="I414" s="2584"/>
      <c r="J414" s="2584"/>
      <c r="K414" s="2584">
        <f>K443</f>
        <v>3468426</v>
      </c>
      <c r="L414" s="2584"/>
      <c r="M414" s="2584"/>
      <c r="N414" s="2584">
        <f>N443</f>
        <v>1840389</v>
      </c>
      <c r="O414" s="2584"/>
      <c r="P414" s="2584"/>
      <c r="Q414" s="2584">
        <f>Q443</f>
        <v>2047</v>
      </c>
      <c r="R414" s="2584"/>
      <c r="S414" s="2584"/>
      <c r="T414" s="2584"/>
      <c r="U414" s="2584"/>
      <c r="V414" s="2584"/>
      <c r="W414" s="2584"/>
      <c r="X414" s="2584"/>
      <c r="Y414" s="2584"/>
      <c r="Z414" s="2584">
        <f>Z443</f>
        <v>103855</v>
      </c>
      <c r="AA414" s="2584"/>
      <c r="AB414" s="2584"/>
      <c r="AC414" s="2584"/>
      <c r="AD414" s="2584"/>
      <c r="AE414" s="2584"/>
      <c r="AF414" s="1612">
        <f>SUM(H414:AE414)</f>
        <v>5802692</v>
      </c>
      <c r="AG414" s="1615"/>
      <c r="AH414" s="1615"/>
      <c r="AI414" s="1625">
        <f>H414+H415-H416+H417-H418</f>
        <v>0</v>
      </c>
      <c r="AJ414" s="1625">
        <f>K414+K415-K416+K417-K418</f>
        <v>0</v>
      </c>
      <c r="AK414" s="1625">
        <f>N414+N415-N416+N417-N418</f>
        <v>0</v>
      </c>
      <c r="AL414" s="1625">
        <f>Q414+Q415-Q416+Q417-Q418</f>
        <v>0</v>
      </c>
      <c r="AM414" s="1625">
        <f>T414+T415-T416+T417-T417</f>
        <v>0</v>
      </c>
      <c r="AN414" s="1625">
        <f>W414+W415-W416+W417-W418</f>
        <v>0</v>
      </c>
      <c r="AO414" s="1625">
        <f>Z414+Z415-Z416+Z417-Z418</f>
        <v>0</v>
      </c>
      <c r="AP414" s="1625">
        <f>AC414+AC415-AC416+AC417-AC418</f>
        <v>0</v>
      </c>
      <c r="AQ414" s="1580">
        <f>AF414+AF415-AF416+AF417-AF418</f>
        <v>0</v>
      </c>
      <c r="AS414" s="1581"/>
      <c r="AT414" s="1604"/>
      <c r="AU414" s="1604"/>
      <c r="AV414" s="1604"/>
      <c r="AW414" s="1604"/>
      <c r="AX414" s="1604"/>
      <c r="AY414" s="1604"/>
      <c r="AZ414" s="1604"/>
      <c r="BA414" s="1582"/>
      <c r="BC414" s="1579">
        <f>H418-BS!$D$21</f>
        <v>0</v>
      </c>
      <c r="BD414" s="1625">
        <f>K418-BS!$D$22</f>
        <v>-0.81000000005587935</v>
      </c>
      <c r="BE414" s="1625">
        <f>N418-BS!$D$23</f>
        <v>-0.36000000010244548</v>
      </c>
      <c r="BF414" s="1625">
        <f>Q418-BS!$D$24</f>
        <v>0</v>
      </c>
      <c r="BG414" s="1625">
        <f>T418-BS!$D$25</f>
        <v>0</v>
      </c>
      <c r="BH414" s="1625">
        <f>W418-BS!$D$26</f>
        <v>0</v>
      </c>
      <c r="BI414" s="1625">
        <f>Z418-BS!$D$27</f>
        <v>0</v>
      </c>
      <c r="BJ414" s="1625">
        <f>AC418-BS!$D$28</f>
        <v>0</v>
      </c>
      <c r="BK414" s="1580">
        <f>AF418-BS!$D$20</f>
        <v>-1.1699999999254942</v>
      </c>
    </row>
    <row r="415" spans="1:63" s="1531" customFormat="1" ht="15.75" customHeight="1">
      <c r="A415" s="1611"/>
      <c r="D415" s="2586" t="s">
        <v>27</v>
      </c>
      <c r="E415" s="2586"/>
      <c r="F415" s="2586"/>
      <c r="G415" s="2586"/>
      <c r="H415" s="2587"/>
      <c r="I415" s="2588"/>
      <c r="J415" s="2589"/>
      <c r="K415" s="2061">
        <v>127358.19</v>
      </c>
      <c r="L415" s="2061"/>
      <c r="M415" s="2061"/>
      <c r="N415" s="2061">
        <v>89600</v>
      </c>
      <c r="O415" s="2061"/>
      <c r="P415" s="2061"/>
      <c r="Q415" s="2061"/>
      <c r="R415" s="2061"/>
      <c r="S415" s="2061"/>
      <c r="T415" s="2061"/>
      <c r="U415" s="2061"/>
      <c r="V415" s="2061"/>
      <c r="W415" s="2061"/>
      <c r="X415" s="2061"/>
      <c r="Y415" s="2061"/>
      <c r="Z415" s="2061"/>
      <c r="AA415" s="2061"/>
      <c r="AB415" s="2061"/>
      <c r="AC415" s="2061"/>
      <c r="AD415" s="2061"/>
      <c r="AE415" s="2061"/>
      <c r="AF415" s="1613">
        <f>SUM(H415:AE415)</f>
        <v>216958.19</v>
      </c>
      <c r="AG415" s="1615"/>
      <c r="AH415" s="1615"/>
      <c r="AI415" s="1604"/>
      <c r="AJ415" s="1604"/>
      <c r="AK415" s="1604"/>
      <c r="AL415" s="1604"/>
      <c r="AM415" s="1604"/>
      <c r="AN415" s="1604"/>
      <c r="AO415" s="1604"/>
      <c r="AP415" s="1604"/>
      <c r="AQ415" s="1580"/>
      <c r="AS415" s="1581"/>
      <c r="AT415" s="1604"/>
      <c r="AU415" s="1604"/>
      <c r="AV415" s="1604"/>
      <c r="AW415" s="1604"/>
      <c r="AX415" s="1604"/>
      <c r="AY415" s="1604"/>
      <c r="AZ415" s="1604"/>
      <c r="BA415" s="1582"/>
      <c r="BC415" s="1581"/>
      <c r="BD415" s="1604"/>
      <c r="BE415" s="1604"/>
      <c r="BF415" s="1604"/>
      <c r="BG415" s="1604"/>
      <c r="BH415" s="1604"/>
      <c r="BI415" s="1604"/>
      <c r="BJ415" s="1604"/>
      <c r="BK415" s="1582"/>
    </row>
    <row r="416" spans="1:63" s="1531" customFormat="1" ht="22.5" customHeight="1">
      <c r="A416" s="1611"/>
      <c r="D416" s="2586" t="s">
        <v>28</v>
      </c>
      <c r="E416" s="2586"/>
      <c r="F416" s="2586"/>
      <c r="G416" s="2586"/>
      <c r="H416" s="2587"/>
      <c r="I416" s="2588"/>
      <c r="J416" s="2589"/>
      <c r="K416" s="2061"/>
      <c r="L416" s="2061"/>
      <c r="M416" s="2061"/>
      <c r="N416" s="2061">
        <v>65153.36</v>
      </c>
      <c r="O416" s="2061"/>
      <c r="P416" s="2061"/>
      <c r="Q416" s="2061"/>
      <c r="R416" s="2061"/>
      <c r="S416" s="2061"/>
      <c r="T416" s="2061"/>
      <c r="U416" s="2061"/>
      <c r="V416" s="2061"/>
      <c r="W416" s="2061"/>
      <c r="X416" s="2061"/>
      <c r="Y416" s="2061"/>
      <c r="Z416" s="2061"/>
      <c r="AA416" s="2061"/>
      <c r="AB416" s="2061"/>
      <c r="AC416" s="2061"/>
      <c r="AD416" s="2061"/>
      <c r="AE416" s="2061"/>
      <c r="AF416" s="1613">
        <f>SUM(H416:AE416)</f>
        <v>65153.36</v>
      </c>
      <c r="AG416" s="1615"/>
      <c r="AH416" s="1615"/>
      <c r="AI416" s="1604"/>
      <c r="AJ416" s="1604"/>
      <c r="AK416" s="1604"/>
      <c r="AL416" s="1604"/>
      <c r="AM416" s="1604"/>
      <c r="AN416" s="1604"/>
      <c r="AO416" s="1604"/>
      <c r="AP416" s="1604"/>
      <c r="AQ416" s="1580">
        <f>SUM(H420:AE420)-AF420</f>
        <v>0</v>
      </c>
      <c r="AS416" s="1579">
        <f>H420-H449</f>
        <v>0</v>
      </c>
      <c r="AT416" s="1625">
        <f>K420-K449</f>
        <v>0</v>
      </c>
      <c r="AU416" s="1625">
        <f>N420-N449</f>
        <v>0</v>
      </c>
      <c r="AV416" s="1625">
        <f>Q420-Q449</f>
        <v>0</v>
      </c>
      <c r="AW416" s="1625">
        <f>T420-T449</f>
        <v>0</v>
      </c>
      <c r="AX416" s="1625">
        <f>W420-W449</f>
        <v>0</v>
      </c>
      <c r="AY416" s="1625">
        <f>Z420-Z449</f>
        <v>0</v>
      </c>
      <c r="AZ416" s="1625">
        <f>AC420-AC449</f>
        <v>0</v>
      </c>
      <c r="BA416" s="1580">
        <f>AF420-AF449</f>
        <v>0</v>
      </c>
      <c r="BC416" s="1581"/>
      <c r="BD416" s="1604"/>
      <c r="BE416" s="1604"/>
      <c r="BF416" s="1604"/>
      <c r="BG416" s="1604"/>
      <c r="BH416" s="1604"/>
      <c r="BI416" s="1604"/>
      <c r="BJ416" s="1604"/>
      <c r="BK416" s="1582"/>
    </row>
    <row r="417" spans="1:63" s="1531" customFormat="1" ht="13.8">
      <c r="A417" s="1611"/>
      <c r="D417" s="2586" t="s">
        <v>29</v>
      </c>
      <c r="E417" s="2586"/>
      <c r="F417" s="2586"/>
      <c r="G417" s="2586"/>
      <c r="H417" s="2587"/>
      <c r="I417" s="2588"/>
      <c r="J417" s="2589"/>
      <c r="K417" s="2061"/>
      <c r="L417" s="2061"/>
      <c r="M417" s="2061"/>
      <c r="N417" s="2061">
        <v>103855</v>
      </c>
      <c r="O417" s="2061"/>
      <c r="P417" s="2061"/>
      <c r="Q417" s="2061"/>
      <c r="R417" s="2061"/>
      <c r="S417" s="2061"/>
      <c r="T417" s="2061"/>
      <c r="U417" s="2061"/>
      <c r="V417" s="2061"/>
      <c r="W417" s="2061"/>
      <c r="X417" s="2061"/>
      <c r="Y417" s="2061"/>
      <c r="Z417" s="2061">
        <v>-103855</v>
      </c>
      <c r="AA417" s="2061"/>
      <c r="AB417" s="2061"/>
      <c r="AC417" s="2061"/>
      <c r="AD417" s="2061"/>
      <c r="AE417" s="2061"/>
      <c r="AF417" s="1613">
        <f>SUM(H417:AE417)</f>
        <v>0</v>
      </c>
      <c r="AG417" s="1615"/>
      <c r="AH417" s="1615"/>
      <c r="AI417" s="1604"/>
      <c r="AJ417" s="1604"/>
      <c r="AK417" s="1604"/>
      <c r="AL417" s="1604"/>
      <c r="AM417" s="1604"/>
      <c r="AN417" s="1604"/>
      <c r="AO417" s="1604"/>
      <c r="AP417" s="1604"/>
      <c r="AQ417" s="1580">
        <f>SUM(H421:AE421)-AF421</f>
        <v>0</v>
      </c>
      <c r="AS417" s="1581"/>
      <c r="AT417" s="1604"/>
      <c r="AU417" s="1604"/>
      <c r="AV417" s="1604"/>
      <c r="AW417" s="1604"/>
      <c r="AX417" s="1604"/>
      <c r="AY417" s="1604"/>
      <c r="AZ417" s="1604"/>
      <c r="BA417" s="1582"/>
      <c r="BC417" s="1581"/>
      <c r="BD417" s="1604"/>
      <c r="BE417" s="1604"/>
      <c r="BF417" s="1604"/>
      <c r="BG417" s="1604"/>
      <c r="BH417" s="1604"/>
      <c r="BI417" s="1604"/>
      <c r="BJ417" s="1604"/>
      <c r="BK417" s="1582"/>
    </row>
    <row r="418" spans="1:63" s="1531" customFormat="1" ht="42" customHeight="1" thickBot="1">
      <c r="A418" s="1611"/>
      <c r="D418" s="2585" t="s">
        <v>30</v>
      </c>
      <c r="E418" s="2585"/>
      <c r="F418" s="2585"/>
      <c r="G418" s="2585"/>
      <c r="H418" s="2592">
        <f>H414+H415-H416+H417</f>
        <v>387975</v>
      </c>
      <c r="I418" s="2592"/>
      <c r="J418" s="2592"/>
      <c r="K418" s="2592">
        <f>K414+K415-K416+K417</f>
        <v>3595784.19</v>
      </c>
      <c r="L418" s="2592"/>
      <c r="M418" s="2592"/>
      <c r="N418" s="2592">
        <f>N414+N415-N416+N417</f>
        <v>1968690.64</v>
      </c>
      <c r="O418" s="2592"/>
      <c r="P418" s="2592"/>
      <c r="Q418" s="2592">
        <f>Q414+Q415-Q416+Q417</f>
        <v>2047</v>
      </c>
      <c r="R418" s="2592"/>
      <c r="S418" s="2592"/>
      <c r="T418" s="2592">
        <f>T414+T415-T416+T417</f>
        <v>0</v>
      </c>
      <c r="U418" s="2592"/>
      <c r="V418" s="2592"/>
      <c r="W418" s="2592">
        <f>W414+W415-W416+W417</f>
        <v>0</v>
      </c>
      <c r="X418" s="2592"/>
      <c r="Y418" s="2592"/>
      <c r="Z418" s="2592">
        <f>Z414+Z415-Z416+Z417</f>
        <v>0</v>
      </c>
      <c r="AA418" s="2592"/>
      <c r="AB418" s="2592"/>
      <c r="AC418" s="2592">
        <f>AC414+AC415-AC416+AC417</f>
        <v>0</v>
      </c>
      <c r="AD418" s="2592"/>
      <c r="AE418" s="2592"/>
      <c r="AF418" s="1624">
        <f>AF414+AF415-AF416+AF417</f>
        <v>5954496.8300000001</v>
      </c>
      <c r="AG418" s="1615"/>
      <c r="AH418" s="1615"/>
      <c r="AI418" s="1604"/>
      <c r="AJ418" s="1604"/>
      <c r="AK418" s="1604"/>
      <c r="AL418" s="1604"/>
      <c r="AM418" s="1604"/>
      <c r="AN418" s="1604"/>
      <c r="AO418" s="1604"/>
      <c r="AP418" s="1604"/>
      <c r="AQ418" s="1580">
        <f>SUM(H422:AE422)-AF422</f>
        <v>0</v>
      </c>
      <c r="AS418" s="1581"/>
      <c r="AT418" s="1604"/>
      <c r="AU418" s="1604"/>
      <c r="AV418" s="1604"/>
      <c r="AW418" s="1604"/>
      <c r="AX418" s="1604"/>
      <c r="AY418" s="1604"/>
      <c r="AZ418" s="1604"/>
      <c r="BA418" s="1582"/>
      <c r="BC418" s="1626" t="s">
        <v>1059</v>
      </c>
      <c r="BD418" s="1604"/>
      <c r="BE418" s="1604"/>
      <c r="BF418" s="1604"/>
      <c r="BG418" s="1604"/>
      <c r="BH418" s="1604"/>
      <c r="BI418" s="1604"/>
      <c r="BJ418" s="1604"/>
      <c r="BK418" s="1582"/>
    </row>
    <row r="419" spans="1:63" s="1531" customFormat="1" ht="14.4" thickBot="1">
      <c r="A419" s="1611"/>
      <c r="D419" s="1622" t="s">
        <v>31</v>
      </c>
      <c r="E419" s="1623"/>
      <c r="F419" s="1623"/>
      <c r="G419" s="1623"/>
      <c r="H419" s="1623"/>
      <c r="I419" s="1623"/>
      <c r="J419" s="1623"/>
      <c r="K419" s="1623"/>
      <c r="L419" s="1623"/>
      <c r="M419" s="1623"/>
      <c r="N419" s="1623"/>
      <c r="O419" s="1623"/>
      <c r="P419" s="1623"/>
      <c r="Q419" s="1623"/>
      <c r="R419" s="1623"/>
      <c r="S419" s="1623"/>
      <c r="T419" s="1623"/>
      <c r="U419" s="1623"/>
      <c r="V419" s="1623"/>
      <c r="W419" s="1623"/>
      <c r="X419" s="1623"/>
      <c r="Y419" s="1623"/>
      <c r="Z419" s="1623"/>
      <c r="AA419" s="1623"/>
      <c r="AB419" s="1623"/>
      <c r="AC419" s="1623"/>
      <c r="AD419" s="1623"/>
      <c r="AE419" s="1623"/>
      <c r="AF419" s="1623"/>
      <c r="AG419" s="1615"/>
      <c r="AH419" s="1615"/>
      <c r="AI419" s="1604"/>
      <c r="AJ419" s="1604"/>
      <c r="AK419" s="1604"/>
      <c r="AL419" s="1604"/>
      <c r="AM419" s="1604"/>
      <c r="AN419" s="1604"/>
      <c r="AO419" s="1604"/>
      <c r="AP419" s="1604"/>
      <c r="AQ419" s="1580">
        <f>SUM(H423:AE423)-AF423</f>
        <v>0</v>
      </c>
      <c r="AS419" s="1581"/>
      <c r="AT419" s="1604"/>
      <c r="AU419" s="1604"/>
      <c r="AV419" s="1604"/>
      <c r="AW419" s="1604"/>
      <c r="AX419" s="1604"/>
      <c r="AY419" s="1604"/>
      <c r="AZ419" s="1604"/>
      <c r="BA419" s="1582"/>
      <c r="BC419" s="1581"/>
      <c r="BD419" s="1604"/>
      <c r="BE419" s="1604"/>
      <c r="BF419" s="1604"/>
      <c r="BG419" s="1604"/>
      <c r="BH419" s="1604"/>
      <c r="BI419" s="1604"/>
      <c r="BJ419" s="1604"/>
      <c r="BK419" s="1582"/>
    </row>
    <row r="420" spans="1:63" s="1531" customFormat="1" ht="33.75" customHeight="1">
      <c r="A420" s="1611"/>
      <c r="D420" s="2590" t="s">
        <v>32</v>
      </c>
      <c r="E420" s="2590"/>
      <c r="F420" s="2590"/>
      <c r="G420" s="2590"/>
      <c r="H420" s="2584"/>
      <c r="I420" s="2584"/>
      <c r="J420" s="2584"/>
      <c r="K420" s="2584">
        <f>K449</f>
        <v>1735325</v>
      </c>
      <c r="L420" s="2584"/>
      <c r="M420" s="2584"/>
      <c r="N420" s="2584">
        <f>N449</f>
        <v>1362740</v>
      </c>
      <c r="O420" s="2584"/>
      <c r="P420" s="2584"/>
      <c r="Q420" s="2584">
        <f>Q449</f>
        <v>2047</v>
      </c>
      <c r="R420" s="2584"/>
      <c r="S420" s="2584"/>
      <c r="T420" s="2584"/>
      <c r="U420" s="2584"/>
      <c r="V420" s="2584"/>
      <c r="W420" s="2584"/>
      <c r="X420" s="2584"/>
      <c r="Y420" s="2584"/>
      <c r="Z420" s="2584"/>
      <c r="AA420" s="2584"/>
      <c r="AB420" s="2584"/>
      <c r="AC420" s="2584"/>
      <c r="AD420" s="2584"/>
      <c r="AE420" s="2584"/>
      <c r="AF420" s="1612">
        <f>SUM(H420:AE420)</f>
        <v>3100112</v>
      </c>
      <c r="AG420" s="1615"/>
      <c r="AH420" s="1615"/>
      <c r="AI420" s="1625">
        <f>H420+H421-H422+H423-H424</f>
        <v>0</v>
      </c>
      <c r="AJ420" s="1625">
        <f>K420+K421-K422+K423-K424</f>
        <v>0</v>
      </c>
      <c r="AK420" s="1625">
        <f>N420+N421-N422+N423-N424</f>
        <v>0</v>
      </c>
      <c r="AL420" s="1625">
        <f>Q420+Q421-Q422+Q423-Q424</f>
        <v>0</v>
      </c>
      <c r="AM420" s="1625">
        <f>T420+T421-T422+T423-T423</f>
        <v>0</v>
      </c>
      <c r="AN420" s="1625">
        <f>W420+W421-W422+W423-W424</f>
        <v>0</v>
      </c>
      <c r="AO420" s="1625">
        <f>Z420+Z421-Z422+Z423-Z424</f>
        <v>0</v>
      </c>
      <c r="AP420" s="1625">
        <f>AC420+AC421-AC422+AC423-AC424</f>
        <v>0</v>
      </c>
      <c r="AQ420" s="1580">
        <f>AF420+AF421-AF422+AF423-AF424</f>
        <v>0</v>
      </c>
      <c r="AS420" s="1581"/>
      <c r="AT420" s="1604"/>
      <c r="AU420" s="1604"/>
      <c r="AV420" s="1604"/>
      <c r="AW420" s="1604"/>
      <c r="AX420" s="1604"/>
      <c r="AY420" s="1604"/>
      <c r="AZ420" s="1604"/>
      <c r="BA420" s="1582"/>
      <c r="BC420" s="1579">
        <f>H424+H430-BS!$E$21</f>
        <v>0</v>
      </c>
      <c r="BD420" s="1625">
        <f>K424+K430-BS!$E$22</f>
        <v>0</v>
      </c>
      <c r="BE420" s="1625">
        <f>N424+N430-BS!$E$23</f>
        <v>-0.36000000010244548</v>
      </c>
      <c r="BF420" s="1625">
        <f>Q424+Q430-BS!$E$24</f>
        <v>0</v>
      </c>
      <c r="BG420" s="1625">
        <f>T424+T430-BS!$E$25</f>
        <v>0</v>
      </c>
      <c r="BH420" s="1625">
        <f>W424+W430-BS!$E$26</f>
        <v>0</v>
      </c>
      <c r="BI420" s="1625">
        <f>Z424+Z430-BS!$E$27</f>
        <v>0</v>
      </c>
      <c r="BJ420" s="1625">
        <f>AC424+AC430-BS!$E$28</f>
        <v>0</v>
      </c>
      <c r="BK420" s="1580">
        <f>AF424+AF430-BS!$E$20</f>
        <v>-0.35999999986961484</v>
      </c>
    </row>
    <row r="421" spans="1:63" s="592" customFormat="1" ht="15.75" customHeight="1">
      <c r="A421" s="606"/>
      <c r="D421" s="2187" t="s">
        <v>27</v>
      </c>
      <c r="E421" s="2187"/>
      <c r="F421" s="2187"/>
      <c r="G421" s="2187"/>
      <c r="H421" s="2593"/>
      <c r="I421" s="2594"/>
      <c r="J421" s="2595"/>
      <c r="K421" s="2591">
        <v>148487</v>
      </c>
      <c r="L421" s="2591"/>
      <c r="M421" s="2591"/>
      <c r="N421" s="2591">
        <v>207186</v>
      </c>
      <c r="O421" s="2591"/>
      <c r="P421" s="2591"/>
      <c r="Q421" s="2591"/>
      <c r="R421" s="2591"/>
      <c r="S421" s="2591"/>
      <c r="T421" s="2591"/>
      <c r="U421" s="2591"/>
      <c r="V421" s="2591"/>
      <c r="W421" s="2591"/>
      <c r="X421" s="2591"/>
      <c r="Y421" s="2591"/>
      <c r="Z421" s="2591"/>
      <c r="AA421" s="2591"/>
      <c r="AB421" s="2591"/>
      <c r="AC421" s="2591"/>
      <c r="AD421" s="2591"/>
      <c r="AE421" s="2591"/>
      <c r="AF421" s="1499">
        <f>SUM(H421:AE421)</f>
        <v>355673</v>
      </c>
      <c r="AG421" s="1615"/>
      <c r="AH421" s="1615"/>
      <c r="AI421" s="620"/>
      <c r="AJ421" s="620"/>
      <c r="AK421" s="620"/>
      <c r="AL421" s="620"/>
      <c r="AM421" s="620"/>
      <c r="AN421" s="620"/>
      <c r="AO421" s="620"/>
      <c r="AP421" s="620"/>
      <c r="AQ421" s="621"/>
      <c r="AS421" s="619"/>
      <c r="AT421" s="620"/>
      <c r="AU421" s="620"/>
      <c r="AV421" s="620"/>
      <c r="AW421" s="620"/>
      <c r="AX421" s="620"/>
      <c r="AY421" s="620"/>
      <c r="AZ421" s="620"/>
      <c r="BA421" s="632"/>
      <c r="BC421" s="619"/>
      <c r="BD421" s="620"/>
      <c r="BE421" s="620"/>
      <c r="BF421" s="620"/>
      <c r="BG421" s="620"/>
      <c r="BH421" s="620"/>
      <c r="BI421" s="620"/>
      <c r="BJ421" s="620"/>
      <c r="BK421" s="632"/>
    </row>
    <row r="422" spans="1:63" s="592" customFormat="1" ht="22.5" customHeight="1">
      <c r="A422" s="606"/>
      <c r="D422" s="2187" t="s">
        <v>28</v>
      </c>
      <c r="E422" s="2187"/>
      <c r="F422" s="2187"/>
      <c r="G422" s="2187"/>
      <c r="H422" s="2593"/>
      <c r="I422" s="2594"/>
      <c r="J422" s="2595"/>
      <c r="K422" s="2591"/>
      <c r="L422" s="2591"/>
      <c r="M422" s="2591"/>
      <c r="N422" s="2591">
        <v>65153.36</v>
      </c>
      <c r="O422" s="2591"/>
      <c r="P422" s="2591"/>
      <c r="Q422" s="2591"/>
      <c r="R422" s="2591"/>
      <c r="S422" s="2591"/>
      <c r="T422" s="2591"/>
      <c r="U422" s="2591"/>
      <c r="V422" s="2591"/>
      <c r="W422" s="2591"/>
      <c r="X422" s="2591"/>
      <c r="Y422" s="2591"/>
      <c r="Z422" s="2591"/>
      <c r="AA422" s="2591"/>
      <c r="AB422" s="2591"/>
      <c r="AC422" s="2591"/>
      <c r="AD422" s="2591"/>
      <c r="AE422" s="2591"/>
      <c r="AF422" s="1499">
        <f>SUM(H422:AE422)</f>
        <v>65153.36</v>
      </c>
      <c r="AG422" s="1615"/>
      <c r="AH422" s="1615"/>
      <c r="AI422" s="620"/>
      <c r="AJ422" s="620"/>
      <c r="AK422" s="620"/>
      <c r="AL422" s="620"/>
      <c r="AM422" s="620"/>
      <c r="AN422" s="620"/>
      <c r="AO422" s="620"/>
      <c r="AP422" s="620"/>
      <c r="AQ422" s="621">
        <f>SUM(H426:AE426)-AF426</f>
        <v>0</v>
      </c>
      <c r="AS422" s="634">
        <f>H426-H455</f>
        <v>0</v>
      </c>
      <c r="AT422" s="670">
        <f>K426-K455</f>
        <v>0</v>
      </c>
      <c r="AU422" s="670">
        <f>N426-N455</f>
        <v>0</v>
      </c>
      <c r="AV422" s="670">
        <f>Q426-Q455</f>
        <v>0</v>
      </c>
      <c r="AW422" s="670">
        <f>T426-T455</f>
        <v>0</v>
      </c>
      <c r="AX422" s="670">
        <f>W426-W455</f>
        <v>0</v>
      </c>
      <c r="AY422" s="670">
        <f>Z426-Z455</f>
        <v>0</v>
      </c>
      <c r="AZ422" s="670">
        <f>AC426-AC455</f>
        <v>0</v>
      </c>
      <c r="BA422" s="621">
        <f>AF426-AF455</f>
        <v>0</v>
      </c>
      <c r="BC422" s="619"/>
      <c r="BD422" s="620"/>
      <c r="BE422" s="620"/>
      <c r="BF422" s="620"/>
      <c r="BG422" s="620"/>
      <c r="BH422" s="620"/>
      <c r="BI422" s="620"/>
      <c r="BJ422" s="620"/>
      <c r="BK422" s="632"/>
    </row>
    <row r="423" spans="1:63" s="592" customFormat="1" ht="15" customHeight="1">
      <c r="A423" s="606"/>
      <c r="D423" s="2187" t="s">
        <v>29</v>
      </c>
      <c r="E423" s="2187"/>
      <c r="F423" s="2187"/>
      <c r="G423" s="2187"/>
      <c r="H423" s="2593"/>
      <c r="I423" s="2594"/>
      <c r="J423" s="2595"/>
      <c r="K423" s="2591"/>
      <c r="L423" s="2591"/>
      <c r="M423" s="2591"/>
      <c r="N423" s="2591"/>
      <c r="O423" s="2591"/>
      <c r="P423" s="2591"/>
      <c r="Q423" s="2591"/>
      <c r="R423" s="2591"/>
      <c r="S423" s="2591"/>
      <c r="T423" s="2591"/>
      <c r="U423" s="2591"/>
      <c r="V423" s="2591"/>
      <c r="W423" s="2591"/>
      <c r="X423" s="2591"/>
      <c r="Y423" s="2591"/>
      <c r="Z423" s="2591"/>
      <c r="AA423" s="2591"/>
      <c r="AB423" s="2591"/>
      <c r="AC423" s="2591"/>
      <c r="AD423" s="2591"/>
      <c r="AE423" s="2591"/>
      <c r="AF423" s="1499">
        <f>SUM(H423:AE423)</f>
        <v>0</v>
      </c>
      <c r="AG423" s="1615"/>
      <c r="AH423" s="1615"/>
      <c r="AI423" s="620"/>
      <c r="AJ423" s="620"/>
      <c r="AK423" s="620"/>
      <c r="AL423" s="620"/>
      <c r="AM423" s="620"/>
      <c r="AN423" s="620"/>
      <c r="AO423" s="620"/>
      <c r="AP423" s="620"/>
      <c r="AQ423" s="621">
        <f>SUM(H427:AE427)-AF427</f>
        <v>0</v>
      </c>
      <c r="AS423" s="619"/>
      <c r="AT423" s="620"/>
      <c r="AU423" s="620"/>
      <c r="AV423" s="620"/>
      <c r="AW423" s="620"/>
      <c r="AX423" s="620"/>
      <c r="AY423" s="620"/>
      <c r="AZ423" s="620"/>
      <c r="BA423" s="632"/>
      <c r="BC423" s="619"/>
      <c r="BD423" s="620"/>
      <c r="BE423" s="620"/>
      <c r="BF423" s="620"/>
      <c r="BG423" s="620"/>
      <c r="BH423" s="620"/>
      <c r="BI423" s="620"/>
      <c r="BJ423" s="620"/>
      <c r="BK423" s="632"/>
    </row>
    <row r="424" spans="1:63" s="592" customFormat="1" ht="38.25" customHeight="1" thickBot="1">
      <c r="A424" s="606"/>
      <c r="D424" s="2191" t="s">
        <v>30</v>
      </c>
      <c r="E424" s="2191"/>
      <c r="F424" s="2191"/>
      <c r="G424" s="2191"/>
      <c r="H424" s="2596">
        <f>H420+H421-H422+H423</f>
        <v>0</v>
      </c>
      <c r="I424" s="2596"/>
      <c r="J424" s="2596"/>
      <c r="K424" s="2596">
        <f>K420+K421-K422+K423</f>
        <v>1883812</v>
      </c>
      <c r="L424" s="2596"/>
      <c r="M424" s="2596"/>
      <c r="N424" s="2596">
        <f>N420+N421-N422+N423</f>
        <v>1504772.64</v>
      </c>
      <c r="O424" s="2596"/>
      <c r="P424" s="2596"/>
      <c r="Q424" s="2596">
        <f>Q420+Q421-Q422+Q423</f>
        <v>2047</v>
      </c>
      <c r="R424" s="2596"/>
      <c r="S424" s="2596"/>
      <c r="T424" s="2596">
        <f>T420+T421-T422+T423</f>
        <v>0</v>
      </c>
      <c r="U424" s="2596"/>
      <c r="V424" s="2596"/>
      <c r="W424" s="2596">
        <f>W420+W421-W422+W423</f>
        <v>0</v>
      </c>
      <c r="X424" s="2596"/>
      <c r="Y424" s="2596"/>
      <c r="Z424" s="2596">
        <f>Z420+Z421-Z422+Z423</f>
        <v>0</v>
      </c>
      <c r="AA424" s="2596"/>
      <c r="AB424" s="2596"/>
      <c r="AC424" s="2596">
        <f>AC420+AC421-AC422+AC423</f>
        <v>0</v>
      </c>
      <c r="AD424" s="2596"/>
      <c r="AE424" s="2596"/>
      <c r="AF424" s="1504">
        <f>AF420+AF421-AF422+AF423</f>
        <v>3390631.64</v>
      </c>
      <c r="AG424" s="1615"/>
      <c r="AH424" s="1615"/>
      <c r="AI424" s="620"/>
      <c r="AJ424" s="620"/>
      <c r="AK424" s="620"/>
      <c r="AL424" s="620"/>
      <c r="AM424" s="620"/>
      <c r="AN424" s="620"/>
      <c r="AO424" s="620"/>
      <c r="AP424" s="620"/>
      <c r="AQ424" s="621">
        <f>SUM(H428:AE428)-AF428</f>
        <v>0</v>
      </c>
      <c r="AS424" s="619"/>
      <c r="AT424" s="620"/>
      <c r="AU424" s="620"/>
      <c r="AV424" s="620"/>
      <c r="AW424" s="620"/>
      <c r="AX424" s="620"/>
      <c r="AY424" s="620"/>
      <c r="AZ424" s="620"/>
      <c r="BA424" s="632"/>
      <c r="BC424" s="619"/>
      <c r="BD424" s="620"/>
      <c r="BE424" s="620"/>
      <c r="BF424" s="620"/>
      <c r="BG424" s="620"/>
      <c r="BH424" s="620"/>
      <c r="BI424" s="620"/>
      <c r="BJ424" s="620"/>
      <c r="BK424" s="632"/>
    </row>
    <row r="425" spans="1:63" s="592" customFormat="1" ht="14.4" thickBot="1">
      <c r="A425" s="606"/>
      <c r="D425" s="1501" t="s">
        <v>33</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2"/>
      <c r="AG425" s="1615"/>
      <c r="AH425" s="1615"/>
      <c r="AI425" s="620"/>
      <c r="AJ425" s="620"/>
      <c r="AK425" s="620"/>
      <c r="AL425" s="620"/>
      <c r="AM425" s="620"/>
      <c r="AN425" s="620"/>
      <c r="AO425" s="620"/>
      <c r="AP425" s="620"/>
      <c r="AQ425" s="621">
        <f>SUM(H429:AE429)-AF429</f>
        <v>0</v>
      </c>
      <c r="AS425" s="619"/>
      <c r="AT425" s="620"/>
      <c r="AU425" s="620"/>
      <c r="AV425" s="620"/>
      <c r="AW425" s="620"/>
      <c r="AX425" s="620"/>
      <c r="AY425" s="620"/>
      <c r="AZ425" s="620"/>
      <c r="BA425" s="632"/>
      <c r="BC425" s="619"/>
      <c r="BD425" s="620"/>
      <c r="BE425" s="620"/>
      <c r="BF425" s="620"/>
      <c r="BG425" s="620"/>
      <c r="BH425" s="620"/>
      <c r="BI425" s="620"/>
      <c r="BJ425" s="620"/>
      <c r="BK425" s="632"/>
    </row>
    <row r="426" spans="1:63" s="592" customFormat="1" ht="37.5" customHeight="1">
      <c r="A426" s="606"/>
      <c r="D426" s="2580" t="s">
        <v>32</v>
      </c>
      <c r="E426" s="2580"/>
      <c r="F426" s="2580"/>
      <c r="G426" s="2580"/>
      <c r="H426" s="2600"/>
      <c r="I426" s="2600"/>
      <c r="J426" s="2600"/>
      <c r="K426" s="2599"/>
      <c r="L426" s="2599"/>
      <c r="M426" s="2599"/>
      <c r="N426" s="2599"/>
      <c r="O426" s="2599"/>
      <c r="P426" s="2599"/>
      <c r="Q426" s="2599"/>
      <c r="R426" s="2599"/>
      <c r="S426" s="2599"/>
      <c r="T426" s="2599"/>
      <c r="U426" s="2599"/>
      <c r="V426" s="2599"/>
      <c r="W426" s="2599"/>
      <c r="X426" s="2599"/>
      <c r="Y426" s="2599"/>
      <c r="Z426" s="2599"/>
      <c r="AA426" s="2599"/>
      <c r="AB426" s="2599"/>
      <c r="AC426" s="2599"/>
      <c r="AD426" s="2599"/>
      <c r="AE426" s="2599"/>
      <c r="AF426" s="1505">
        <f>SUM(H426:AE426)</f>
        <v>0</v>
      </c>
      <c r="AG426" s="1615"/>
      <c r="AH426" s="1615"/>
      <c r="AI426" s="670">
        <f>H426+H427-H428+H429-H430</f>
        <v>0</v>
      </c>
      <c r="AJ426" s="670">
        <f>K426+K427-K428+K429-K430</f>
        <v>0</v>
      </c>
      <c r="AK426" s="670">
        <f>N426+N427-N428+N429-N430</f>
        <v>0</v>
      </c>
      <c r="AL426" s="670">
        <f>Q426+Q427-Q428+Q429-Q430</f>
        <v>0</v>
      </c>
      <c r="AM426" s="670">
        <f>T426+T427-T428+T429-T429</f>
        <v>0</v>
      </c>
      <c r="AN426" s="670">
        <f>W426+W427-W428+W429-W430</f>
        <v>0</v>
      </c>
      <c r="AO426" s="670">
        <f>Z426+Z427-Z428+Z429-Z430</f>
        <v>0</v>
      </c>
      <c r="AP426" s="670">
        <f>AC426+AC427-AC428+AC429-AC430</f>
        <v>0</v>
      </c>
      <c r="AQ426" s="621">
        <f>AF426+AF427-AF428+AF429-AF430</f>
        <v>0</v>
      </c>
      <c r="AS426" s="619"/>
      <c r="AT426" s="620"/>
      <c r="AU426" s="620"/>
      <c r="AV426" s="620"/>
      <c r="AW426" s="620"/>
      <c r="AX426" s="620"/>
      <c r="AY426" s="620"/>
      <c r="AZ426" s="620"/>
      <c r="BA426" s="632"/>
      <c r="BC426" s="619"/>
      <c r="BD426" s="620"/>
      <c r="BE426" s="620"/>
      <c r="BF426" s="620"/>
      <c r="BG426" s="620"/>
      <c r="BH426" s="620"/>
      <c r="BI426" s="620"/>
      <c r="BJ426" s="620"/>
      <c r="BK426" s="632"/>
    </row>
    <row r="427" spans="1:63" s="592" customFormat="1" ht="15.75" customHeight="1">
      <c r="A427" s="606"/>
      <c r="D427" s="2187" t="s">
        <v>27</v>
      </c>
      <c r="E427" s="2187"/>
      <c r="F427" s="2187"/>
      <c r="G427" s="2187"/>
      <c r="H427" s="2597"/>
      <c r="I427" s="2597"/>
      <c r="J427" s="2597"/>
      <c r="K427" s="2591"/>
      <c r="L427" s="2591"/>
      <c r="M427" s="2591"/>
      <c r="N427" s="2591"/>
      <c r="O427" s="2591"/>
      <c r="P427" s="2591"/>
      <c r="Q427" s="2591"/>
      <c r="R427" s="2591"/>
      <c r="S427" s="2591"/>
      <c r="T427" s="2591"/>
      <c r="U427" s="2591"/>
      <c r="V427" s="2591"/>
      <c r="W427" s="2591"/>
      <c r="X427" s="2591"/>
      <c r="Y427" s="2591"/>
      <c r="Z427" s="2591"/>
      <c r="AA427" s="2591"/>
      <c r="AB427" s="2591"/>
      <c r="AC427" s="2591"/>
      <c r="AD427" s="2591"/>
      <c r="AE427" s="2591"/>
      <c r="AF427" s="1499">
        <f>SUM(H427:AE427)</f>
        <v>0</v>
      </c>
      <c r="AG427" s="1615"/>
      <c r="AH427" s="1615"/>
      <c r="AI427" s="620"/>
      <c r="AJ427" s="620"/>
      <c r="AK427" s="620"/>
      <c r="AL427" s="620"/>
      <c r="AM427" s="620"/>
      <c r="AN427" s="620"/>
      <c r="AO427" s="620"/>
      <c r="AP427" s="620"/>
      <c r="AQ427" s="621"/>
      <c r="AS427" s="619"/>
      <c r="AT427" s="620"/>
      <c r="AU427" s="620"/>
      <c r="AV427" s="620"/>
      <c r="AW427" s="620"/>
      <c r="AX427" s="620"/>
      <c r="AY427" s="620"/>
      <c r="AZ427" s="620"/>
      <c r="BA427" s="632"/>
      <c r="BC427" s="619"/>
      <c r="BD427" s="620"/>
      <c r="BE427" s="620"/>
      <c r="BF427" s="620"/>
      <c r="BG427" s="620"/>
      <c r="BH427" s="620"/>
      <c r="BI427" s="620"/>
      <c r="BJ427" s="620"/>
      <c r="BK427" s="632"/>
    </row>
    <row r="428" spans="1:63" s="592" customFormat="1" ht="22.5" customHeight="1">
      <c r="A428" s="606"/>
      <c r="D428" s="2187" t="s">
        <v>28</v>
      </c>
      <c r="E428" s="2187"/>
      <c r="F428" s="2187"/>
      <c r="G428" s="2187"/>
      <c r="H428" s="2597"/>
      <c r="I428" s="2597"/>
      <c r="J428" s="2597"/>
      <c r="K428" s="2591"/>
      <c r="L428" s="2591"/>
      <c r="M428" s="2591"/>
      <c r="N428" s="2591"/>
      <c r="O428" s="2591"/>
      <c r="P428" s="2591"/>
      <c r="Q428" s="2591"/>
      <c r="R428" s="2591"/>
      <c r="S428" s="2591"/>
      <c r="T428" s="2591"/>
      <c r="U428" s="2591"/>
      <c r="V428" s="2591"/>
      <c r="W428" s="2591"/>
      <c r="X428" s="2591"/>
      <c r="Y428" s="2591"/>
      <c r="Z428" s="2591"/>
      <c r="AA428" s="2591"/>
      <c r="AB428" s="2591"/>
      <c r="AC428" s="2591"/>
      <c r="AD428" s="2591"/>
      <c r="AE428" s="2591"/>
      <c r="AF428" s="1499">
        <f>SUM(H428:AE428)</f>
        <v>0</v>
      </c>
      <c r="AG428" s="1615"/>
      <c r="AH428" s="1615"/>
      <c r="AI428" s="670">
        <f>H414-H420-H426-H432</f>
        <v>0</v>
      </c>
      <c r="AJ428" s="670">
        <f>K414-K420-K426-K432</f>
        <v>0</v>
      </c>
      <c r="AK428" s="670">
        <f>N414-N420-N426-N432</f>
        <v>0</v>
      </c>
      <c r="AL428" s="670">
        <f>Q414-Q420-Q426-Q432</f>
        <v>0</v>
      </c>
      <c r="AM428" s="670">
        <f>T414-T420-T426-T432</f>
        <v>0</v>
      </c>
      <c r="AN428" s="670">
        <f>W414-W420-W426-W432</f>
        <v>0</v>
      </c>
      <c r="AO428" s="670">
        <f>Z414-Z420-Z426-Z432</f>
        <v>0</v>
      </c>
      <c r="AP428" s="670">
        <f>AC414-AC420-AC426-AC432</f>
        <v>0</v>
      </c>
      <c r="AQ428" s="621">
        <f>SUM(H432:AE432)-AF432</f>
        <v>0</v>
      </c>
      <c r="AS428" s="634">
        <f>H432-H458</f>
        <v>0</v>
      </c>
      <c r="AT428" s="670">
        <f>K432-K458</f>
        <v>0</v>
      </c>
      <c r="AU428" s="670">
        <f>N432-N458</f>
        <v>0</v>
      </c>
      <c r="AV428" s="670">
        <f>Q432-Q458</f>
        <v>0</v>
      </c>
      <c r="AW428" s="670">
        <f>T432-T458</f>
        <v>0</v>
      </c>
      <c r="AX428" s="670">
        <f>W432-W458</f>
        <v>0</v>
      </c>
      <c r="AY428" s="670">
        <f>Z432-Z458</f>
        <v>0</v>
      </c>
      <c r="AZ428" s="670">
        <f>AC432-AC458</f>
        <v>0</v>
      </c>
      <c r="BA428" s="621">
        <f>AF432-AF458</f>
        <v>0</v>
      </c>
      <c r="BC428" s="619"/>
      <c r="BD428" s="620"/>
      <c r="BE428" s="620"/>
      <c r="BF428" s="620"/>
      <c r="BG428" s="620"/>
      <c r="BH428" s="620"/>
      <c r="BI428" s="620"/>
      <c r="BJ428" s="620"/>
      <c r="BK428" s="632"/>
    </row>
    <row r="429" spans="1:63" s="592" customFormat="1" ht="22.5" customHeight="1">
      <c r="A429" s="606"/>
      <c r="D429" s="2187" t="s">
        <v>29</v>
      </c>
      <c r="E429" s="2187"/>
      <c r="F429" s="2187"/>
      <c r="G429" s="2187"/>
      <c r="H429" s="2597"/>
      <c r="I429" s="2597"/>
      <c r="J429" s="2597"/>
      <c r="K429" s="2591"/>
      <c r="L429" s="2591"/>
      <c r="M429" s="2591"/>
      <c r="N429" s="2591"/>
      <c r="O429" s="2591"/>
      <c r="P429" s="2591"/>
      <c r="Q429" s="2591"/>
      <c r="R429" s="2591"/>
      <c r="S429" s="2591"/>
      <c r="T429" s="2591"/>
      <c r="U429" s="2591"/>
      <c r="V429" s="2591"/>
      <c r="W429" s="2591"/>
      <c r="X429" s="2591"/>
      <c r="Y429" s="2591"/>
      <c r="Z429" s="2591"/>
      <c r="AA429" s="2591"/>
      <c r="AB429" s="2591"/>
      <c r="AC429" s="2591"/>
      <c r="AD429" s="2591"/>
      <c r="AE429" s="2591"/>
      <c r="AF429" s="1499">
        <f>SUM(H429:AE429)</f>
        <v>0</v>
      </c>
      <c r="AG429" s="1615"/>
      <c r="AH429" s="1615"/>
      <c r="AI429" s="623">
        <f>H418-H424-H430-H433</f>
        <v>0</v>
      </c>
      <c r="AJ429" s="623">
        <f>K418-K424-K430-K433</f>
        <v>0</v>
      </c>
      <c r="AK429" s="623">
        <f>N418-N424-N430-N433</f>
        <v>0</v>
      </c>
      <c r="AL429" s="623">
        <f>Q418-Q424-Q430-Q433</f>
        <v>0</v>
      </c>
      <c r="AM429" s="623">
        <f>T418-T424-T430-T433</f>
        <v>0</v>
      </c>
      <c r="AN429" s="623">
        <f>W418-W424-W430-W433</f>
        <v>0</v>
      </c>
      <c r="AO429" s="623">
        <f>Z418-Z424-Z430-Z433</f>
        <v>0</v>
      </c>
      <c r="AP429" s="623">
        <f>AC418-AC424-AC430-AC433</f>
        <v>0</v>
      </c>
      <c r="AQ429" s="624">
        <f>SUM(H433:AE433)-AF433</f>
        <v>0</v>
      </c>
      <c r="AS429" s="642"/>
      <c r="AT429" s="671"/>
      <c r="AU429" s="671"/>
      <c r="AV429" s="671"/>
      <c r="AW429" s="671"/>
      <c r="AX429" s="671"/>
      <c r="AY429" s="671"/>
      <c r="AZ429" s="671"/>
      <c r="BA429" s="643"/>
      <c r="BC429" s="622">
        <f>H433-BS!$F$21</f>
        <v>0</v>
      </c>
      <c r="BD429" s="623">
        <f>K433-BS!$F$22</f>
        <v>-0.81000000005587935</v>
      </c>
      <c r="BE429" s="623">
        <f>N433-BS!$F$23</f>
        <v>0</v>
      </c>
      <c r="BF429" s="623">
        <f>Q433-BS!$F$24</f>
        <v>0</v>
      </c>
      <c r="BG429" s="623">
        <f>T433-BS!$F$25</f>
        <v>0</v>
      </c>
      <c r="BH429" s="623">
        <f>W433-BS!$F$26</f>
        <v>0</v>
      </c>
      <c r="BI429" s="623">
        <f>Z433-BS!$F$27</f>
        <v>0</v>
      </c>
      <c r="BJ429" s="623">
        <f>AC433-BS!$F$28</f>
        <v>0</v>
      </c>
      <c r="BK429" s="624">
        <f>AF433-BS!$F$20</f>
        <v>-0.81000000005587935</v>
      </c>
    </row>
    <row r="430" spans="1:63" s="592" customFormat="1" ht="34.5" customHeight="1" thickBot="1">
      <c r="A430" s="606"/>
      <c r="D430" s="2191" t="s">
        <v>30</v>
      </c>
      <c r="E430" s="2191"/>
      <c r="F430" s="2191"/>
      <c r="G430" s="2191"/>
      <c r="H430" s="2596">
        <f>H426+H427-H428+H429</f>
        <v>0</v>
      </c>
      <c r="I430" s="2596"/>
      <c r="J430" s="2596"/>
      <c r="K430" s="2596">
        <f>K426+K427-K428+K429</f>
        <v>0</v>
      </c>
      <c r="L430" s="2596"/>
      <c r="M430" s="2596"/>
      <c r="N430" s="2596">
        <f>N426+N427-N428+N429</f>
        <v>0</v>
      </c>
      <c r="O430" s="2596"/>
      <c r="P430" s="2596"/>
      <c r="Q430" s="2596">
        <f>Q426+Q427-Q428+Q429</f>
        <v>0</v>
      </c>
      <c r="R430" s="2596"/>
      <c r="S430" s="2596"/>
      <c r="T430" s="2596">
        <f>T426+T427-T428+T429</f>
        <v>0</v>
      </c>
      <c r="U430" s="2596"/>
      <c r="V430" s="2596"/>
      <c r="W430" s="2596">
        <f>W426+W427-W428+W429</f>
        <v>0</v>
      </c>
      <c r="X430" s="2596"/>
      <c r="Y430" s="2596"/>
      <c r="Z430" s="2596">
        <f>Z426+Z427-Z428+Z429</f>
        <v>0</v>
      </c>
      <c r="AA430" s="2596"/>
      <c r="AB430" s="2596"/>
      <c r="AC430" s="2596">
        <f>AC426+AC427-AC428+AC429</f>
        <v>0</v>
      </c>
      <c r="AD430" s="2596"/>
      <c r="AE430" s="2596"/>
      <c r="AF430" s="1504">
        <f>AF426+AF427-AF428+AF429</f>
        <v>0</v>
      </c>
      <c r="AG430" s="1615"/>
      <c r="AH430" s="1615"/>
      <c r="AI430" s="18"/>
      <c r="AJ430" s="18"/>
      <c r="AK430" s="18"/>
      <c r="AL430" s="18"/>
      <c r="AM430" s="18"/>
      <c r="AN430" s="18"/>
      <c r="AO430" s="18"/>
      <c r="AP430" s="18"/>
      <c r="AQ430" s="18"/>
    </row>
    <row r="431" spans="1:63" s="592" customFormat="1" ht="18" customHeight="1" thickBot="1">
      <c r="A431" s="606"/>
      <c r="D431" s="1501" t="s">
        <v>34</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2"/>
      <c r="AG431" s="1615"/>
      <c r="AH431" s="1615"/>
      <c r="AI431" s="18"/>
      <c r="AJ431" s="18"/>
      <c r="AK431" s="18"/>
      <c r="AL431" s="18"/>
      <c r="AM431" s="18"/>
      <c r="AN431" s="18"/>
      <c r="AO431" s="18"/>
      <c r="AP431" s="18"/>
      <c r="AQ431" s="18"/>
    </row>
    <row r="432" spans="1:63" s="592" customFormat="1" ht="36" customHeight="1" thickBot="1">
      <c r="A432" s="606" t="s">
        <v>1479</v>
      </c>
      <c r="D432" s="2205" t="s">
        <v>32</v>
      </c>
      <c r="E432" s="2205"/>
      <c r="F432" s="2205"/>
      <c r="G432" s="2205"/>
      <c r="H432" s="2598">
        <f>H414-H420-H426</f>
        <v>387975</v>
      </c>
      <c r="I432" s="2598"/>
      <c r="J432" s="2598"/>
      <c r="K432" s="2598">
        <f>K414-K420-K426</f>
        <v>1733101</v>
      </c>
      <c r="L432" s="2598"/>
      <c r="M432" s="2598"/>
      <c r="N432" s="2598">
        <f>N414-N420-N426</f>
        <v>477649</v>
      </c>
      <c r="O432" s="2598"/>
      <c r="P432" s="2598"/>
      <c r="Q432" s="2598">
        <f>Q414-Q420-Q426</f>
        <v>0</v>
      </c>
      <c r="R432" s="2598"/>
      <c r="S432" s="2598"/>
      <c r="T432" s="2598">
        <f>T414-T420-T426</f>
        <v>0</v>
      </c>
      <c r="U432" s="2598"/>
      <c r="V432" s="2598"/>
      <c r="W432" s="2598">
        <f>W414-W420-W426</f>
        <v>0</v>
      </c>
      <c r="X432" s="2598"/>
      <c r="Y432" s="2598"/>
      <c r="Z432" s="2598">
        <f>Z414-Z420-Z426</f>
        <v>103855</v>
      </c>
      <c r="AA432" s="2598"/>
      <c r="AB432" s="2598"/>
      <c r="AC432" s="2598">
        <f>AC414-AC420-AC426</f>
        <v>0</v>
      </c>
      <c r="AD432" s="2598"/>
      <c r="AE432" s="2598"/>
      <c r="AF432" s="1503">
        <f>AF414-AF420-AF426</f>
        <v>2702580</v>
      </c>
      <c r="AG432" s="1615"/>
      <c r="AH432" s="1615"/>
      <c r="AI432" s="18"/>
      <c r="AJ432" s="18"/>
      <c r="AK432" s="18"/>
      <c r="AL432" s="18"/>
      <c r="AM432" s="18"/>
      <c r="AN432" s="18"/>
      <c r="AO432" s="18"/>
      <c r="AP432" s="18"/>
      <c r="AQ432" s="18"/>
      <c r="BC432" s="611"/>
      <c r="BD432" s="611"/>
      <c r="BE432" s="611"/>
      <c r="BF432" s="611"/>
      <c r="BG432" s="611"/>
      <c r="BH432" s="611"/>
      <c r="BI432" s="611"/>
      <c r="BJ432" s="611"/>
      <c r="BK432" s="611"/>
    </row>
    <row r="433" spans="1:63" s="592" customFormat="1" ht="38.25" customHeight="1" thickTop="1" thickBot="1">
      <c r="A433" s="606"/>
      <c r="D433" s="2191" t="s">
        <v>30</v>
      </c>
      <c r="E433" s="2191"/>
      <c r="F433" s="2191"/>
      <c r="G433" s="2191"/>
      <c r="H433" s="2596">
        <f>H418-H424-H430</f>
        <v>387975</v>
      </c>
      <c r="I433" s="2596"/>
      <c r="J433" s="2596"/>
      <c r="K433" s="2596">
        <f>K418-K424-K430</f>
        <v>1711972.19</v>
      </c>
      <c r="L433" s="2596"/>
      <c r="M433" s="2596"/>
      <c r="N433" s="2596">
        <f>N418-N424-N430</f>
        <v>463918</v>
      </c>
      <c r="O433" s="2596"/>
      <c r="P433" s="2596"/>
      <c r="Q433" s="2596">
        <f>Q418-Q424-Q430</f>
        <v>0</v>
      </c>
      <c r="R433" s="2596"/>
      <c r="S433" s="2596"/>
      <c r="T433" s="2596">
        <f>T418-T424-T430</f>
        <v>0</v>
      </c>
      <c r="U433" s="2596"/>
      <c r="V433" s="2596"/>
      <c r="W433" s="2596">
        <f>W418-W424-W430</f>
        <v>0</v>
      </c>
      <c r="X433" s="2596"/>
      <c r="Y433" s="2596"/>
      <c r="Z433" s="2596">
        <f>Z418-Z424-Z430</f>
        <v>0</v>
      </c>
      <c r="AA433" s="2596"/>
      <c r="AB433" s="2596"/>
      <c r="AC433" s="2596">
        <f>AC418-AC424-AC430</f>
        <v>0</v>
      </c>
      <c r="AD433" s="2596"/>
      <c r="AE433" s="2596"/>
      <c r="AF433" s="1504">
        <f>AF418-AF424-AF430</f>
        <v>2563865.19</v>
      </c>
      <c r="AG433" s="1615"/>
      <c r="AH433" s="1615"/>
      <c r="AI433" s="777" t="s">
        <v>41</v>
      </c>
      <c r="AJ433" s="777" t="s">
        <v>42</v>
      </c>
      <c r="AK433" s="777" t="s">
        <v>43</v>
      </c>
      <c r="AL433" s="777" t="s">
        <v>444</v>
      </c>
      <c r="AM433" s="777" t="s">
        <v>44</v>
      </c>
      <c r="AN433" s="777" t="s">
        <v>45</v>
      </c>
      <c r="AO433" s="777" t="s">
        <v>445</v>
      </c>
      <c r="AP433" s="777" t="s">
        <v>46</v>
      </c>
      <c r="AQ433" s="777" t="s">
        <v>14</v>
      </c>
      <c r="BC433" s="611"/>
      <c r="BD433" s="611"/>
      <c r="BE433" s="611"/>
      <c r="BF433" s="611"/>
      <c r="BG433" s="611"/>
      <c r="BH433" s="611"/>
      <c r="BI433" s="611"/>
      <c r="BJ433" s="611"/>
      <c r="BK433" s="611"/>
    </row>
    <row r="434" spans="1:63" s="592" customFormat="1" ht="13.8">
      <c r="A434" s="606"/>
      <c r="D434" s="793"/>
      <c r="E434" s="779"/>
      <c r="F434" s="779"/>
      <c r="G434" s="779"/>
      <c r="H434" s="779"/>
      <c r="I434" s="779"/>
      <c r="J434" s="779"/>
      <c r="K434" s="779"/>
      <c r="L434" s="779"/>
      <c r="M434" s="779"/>
      <c r="N434" s="779"/>
      <c r="O434" s="779"/>
      <c r="P434" s="779"/>
      <c r="Q434" s="779"/>
      <c r="R434" s="779"/>
      <c r="S434" s="779"/>
      <c r="T434" s="779"/>
      <c r="U434" s="779"/>
      <c r="V434" s="779"/>
      <c r="W434" s="779"/>
      <c r="X434" s="779"/>
      <c r="Y434" s="779"/>
      <c r="Z434" s="779"/>
      <c r="AA434" s="779"/>
      <c r="AB434" s="779"/>
      <c r="AC434" s="779"/>
      <c r="AD434" s="779"/>
      <c r="AE434" s="779"/>
      <c r="AF434" s="779"/>
      <c r="AG434" s="1615"/>
      <c r="AH434" s="1615"/>
      <c r="AI434" s="625"/>
      <c r="AJ434" s="626"/>
      <c r="AK434" s="626"/>
      <c r="AL434" s="626"/>
      <c r="AM434" s="626"/>
      <c r="AN434" s="626"/>
      <c r="AO434" s="626"/>
      <c r="AP434" s="626"/>
      <c r="AQ434" s="631"/>
      <c r="BC434" s="794"/>
      <c r="BD434" s="795"/>
      <c r="BE434" s="795"/>
      <c r="BF434" s="795"/>
      <c r="BG434" s="795"/>
      <c r="BH434" s="795"/>
      <c r="BI434" s="795"/>
      <c r="BJ434" s="795"/>
      <c r="BK434" s="796"/>
    </row>
    <row r="435" spans="1:63" s="592" customFormat="1" ht="22.5" customHeight="1" thickBot="1">
      <c r="A435" s="606"/>
      <c r="D435" s="793"/>
      <c r="E435" s="779"/>
      <c r="F435" s="779"/>
      <c r="G435" s="779"/>
      <c r="H435" s="779"/>
      <c r="I435" s="779"/>
      <c r="J435" s="779"/>
      <c r="K435" s="779"/>
      <c r="L435" s="779"/>
      <c r="M435" s="779"/>
      <c r="N435" s="779"/>
      <c r="O435" s="779"/>
      <c r="P435" s="779"/>
      <c r="Q435" s="779"/>
      <c r="R435" s="779"/>
      <c r="S435" s="779"/>
      <c r="T435" s="779"/>
      <c r="U435" s="779"/>
      <c r="V435" s="779"/>
      <c r="W435" s="779"/>
      <c r="X435" s="779"/>
      <c r="Y435" s="779"/>
      <c r="Z435" s="779"/>
      <c r="AA435" s="779"/>
      <c r="AB435" s="779"/>
      <c r="AC435" s="779"/>
      <c r="AD435" s="779"/>
      <c r="AE435" s="779"/>
      <c r="AF435" s="779"/>
      <c r="AG435" s="1615"/>
      <c r="AH435" s="1615"/>
      <c r="AI435" s="619"/>
      <c r="AJ435" s="620"/>
      <c r="AK435" s="620"/>
      <c r="AL435" s="620"/>
      <c r="AM435" s="620"/>
      <c r="AN435" s="620"/>
      <c r="AO435" s="620"/>
      <c r="AP435" s="620"/>
      <c r="AQ435" s="621">
        <f>SUM(H439:AE439)-AF439</f>
        <v>0</v>
      </c>
      <c r="BC435" s="789"/>
      <c r="BD435" s="611"/>
      <c r="BE435" s="611"/>
      <c r="BF435" s="611"/>
      <c r="BG435" s="611"/>
      <c r="BH435" s="611"/>
      <c r="BI435" s="611"/>
      <c r="BJ435" s="611"/>
      <c r="BK435" s="788"/>
    </row>
    <row r="436" spans="1:63" s="592" customFormat="1" ht="15.75" customHeight="1" thickBot="1">
      <c r="A436" s="606"/>
      <c r="D436" s="2133" t="s">
        <v>40</v>
      </c>
      <c r="E436" s="2134"/>
      <c r="F436" s="2134"/>
      <c r="G436" s="2137"/>
      <c r="H436" s="1973" t="s">
        <v>3</v>
      </c>
      <c r="I436" s="1974"/>
      <c r="J436" s="1974"/>
      <c r="K436" s="1974"/>
      <c r="L436" s="1974"/>
      <c r="M436" s="1974"/>
      <c r="N436" s="1974"/>
      <c r="O436" s="1974"/>
      <c r="P436" s="1974"/>
      <c r="Q436" s="1974"/>
      <c r="R436" s="1974"/>
      <c r="S436" s="1974"/>
      <c r="T436" s="1974"/>
      <c r="U436" s="1974"/>
      <c r="V436" s="1974"/>
      <c r="W436" s="1974"/>
      <c r="X436" s="1974"/>
      <c r="Y436" s="1974"/>
      <c r="Z436" s="1974"/>
      <c r="AA436" s="1974"/>
      <c r="AB436" s="1974"/>
      <c r="AC436" s="1974"/>
      <c r="AD436" s="1974"/>
      <c r="AE436" s="1974"/>
      <c r="AF436" s="1975"/>
      <c r="AG436" s="1615"/>
      <c r="AH436" s="1615"/>
      <c r="AI436" s="619"/>
      <c r="AJ436" s="620"/>
      <c r="AK436" s="620"/>
      <c r="AL436" s="620"/>
      <c r="AM436" s="620"/>
      <c r="AN436" s="620"/>
      <c r="AO436" s="620"/>
      <c r="AP436" s="620"/>
      <c r="AQ436" s="621">
        <f>SUM(H440:AE440)-AF440</f>
        <v>0</v>
      </c>
      <c r="BC436" s="789"/>
      <c r="BD436" s="611"/>
      <c r="BE436" s="611"/>
      <c r="BF436" s="611"/>
      <c r="BG436" s="611"/>
      <c r="BH436" s="611"/>
      <c r="BI436" s="611"/>
      <c r="BJ436" s="611"/>
      <c r="BK436" s="788"/>
    </row>
    <row r="437" spans="1:63" s="592" customFormat="1" ht="75.75" customHeight="1" thickBot="1">
      <c r="A437" s="606"/>
      <c r="D437" s="2135"/>
      <c r="E437" s="2136"/>
      <c r="F437" s="2136"/>
      <c r="G437" s="2138"/>
      <c r="H437" s="1997" t="s">
        <v>41</v>
      </c>
      <c r="I437" s="1997"/>
      <c r="J437" s="1997"/>
      <c r="K437" s="1997" t="s">
        <v>42</v>
      </c>
      <c r="L437" s="1997"/>
      <c r="M437" s="1997"/>
      <c r="N437" s="1997" t="s">
        <v>43</v>
      </c>
      <c r="O437" s="1997"/>
      <c r="P437" s="1997"/>
      <c r="Q437" s="1997" t="s">
        <v>1478</v>
      </c>
      <c r="R437" s="1997"/>
      <c r="S437" s="1997"/>
      <c r="T437" s="1997" t="s">
        <v>44</v>
      </c>
      <c r="U437" s="1997"/>
      <c r="V437" s="1997"/>
      <c r="W437" s="1997" t="s">
        <v>45</v>
      </c>
      <c r="X437" s="1997"/>
      <c r="Y437" s="1997"/>
      <c r="Z437" s="1997" t="s">
        <v>445</v>
      </c>
      <c r="AA437" s="1997"/>
      <c r="AB437" s="1997"/>
      <c r="AC437" s="1997" t="s">
        <v>46</v>
      </c>
      <c r="AD437" s="1997"/>
      <c r="AE437" s="1997"/>
      <c r="AF437" s="1500" t="s">
        <v>14</v>
      </c>
      <c r="AG437" s="1615"/>
      <c r="AH437" s="1615"/>
      <c r="AI437" s="619"/>
      <c r="AJ437" s="620"/>
      <c r="AK437" s="620"/>
      <c r="AL437" s="620"/>
      <c r="AM437" s="620"/>
      <c r="AN437" s="620"/>
      <c r="AO437" s="620"/>
      <c r="AP437" s="620"/>
      <c r="AQ437" s="621">
        <f>SUM(H441:AE441)-AF441</f>
        <v>0</v>
      </c>
      <c r="BC437" s="789"/>
      <c r="BD437" s="611"/>
      <c r="BE437" s="611"/>
      <c r="BF437" s="611"/>
      <c r="BG437" s="611"/>
      <c r="BH437" s="611"/>
      <c r="BI437" s="611"/>
      <c r="BJ437" s="611"/>
      <c r="BK437" s="788"/>
    </row>
    <row r="438" spans="1:63" s="592" customFormat="1" ht="14.4" thickBot="1">
      <c r="A438" s="606"/>
      <c r="D438" s="1501" t="s">
        <v>25</v>
      </c>
      <c r="E438" s="1502"/>
      <c r="F438" s="1502"/>
      <c r="G438" s="1502"/>
      <c r="H438" s="1502"/>
      <c r="I438" s="1502"/>
      <c r="J438" s="1502"/>
      <c r="K438" s="1502"/>
      <c r="L438" s="1502"/>
      <c r="M438" s="1502"/>
      <c r="N438" s="1502"/>
      <c r="O438" s="1502"/>
      <c r="P438" s="1502"/>
      <c r="Q438" s="1502"/>
      <c r="R438" s="1502"/>
      <c r="S438" s="1502"/>
      <c r="T438" s="1502"/>
      <c r="U438" s="1502"/>
      <c r="V438" s="1502"/>
      <c r="W438" s="1502"/>
      <c r="X438" s="1502"/>
      <c r="Y438" s="1502"/>
      <c r="Z438" s="1502"/>
      <c r="AA438" s="1502"/>
      <c r="AB438" s="1502"/>
      <c r="AC438" s="1502"/>
      <c r="AD438" s="1502"/>
      <c r="AE438" s="1502"/>
      <c r="AF438" s="1502"/>
      <c r="AG438" s="1615"/>
      <c r="AH438" s="1615"/>
      <c r="AI438" s="619"/>
      <c r="AJ438" s="620"/>
      <c r="AK438" s="620"/>
      <c r="AL438" s="620"/>
      <c r="AM438" s="620"/>
      <c r="AN438" s="620"/>
      <c r="AO438" s="620"/>
      <c r="AP438" s="620"/>
      <c r="AQ438" s="621">
        <f>SUM(H442:AE442)-AF442</f>
        <v>0</v>
      </c>
      <c r="BC438" s="789"/>
      <c r="BD438" s="611"/>
      <c r="BE438" s="611"/>
      <c r="BF438" s="611"/>
      <c r="BG438" s="611"/>
      <c r="BH438" s="611"/>
      <c r="BI438" s="611"/>
      <c r="BJ438" s="611"/>
      <c r="BK438" s="788"/>
    </row>
    <row r="439" spans="1:63" s="592" customFormat="1" ht="42.75" customHeight="1">
      <c r="A439" s="606"/>
      <c r="D439" s="2580" t="s">
        <v>26</v>
      </c>
      <c r="E439" s="2580"/>
      <c r="F439" s="2580"/>
      <c r="G439" s="2580"/>
      <c r="H439" s="2600">
        <v>387975</v>
      </c>
      <c r="I439" s="2600"/>
      <c r="J439" s="2600"/>
      <c r="K439" s="2601">
        <v>3468426</v>
      </c>
      <c r="L439" s="2602"/>
      <c r="M439" s="2603"/>
      <c r="N439" s="2599">
        <v>1783823</v>
      </c>
      <c r="O439" s="2599"/>
      <c r="P439" s="2599"/>
      <c r="Q439" s="2599">
        <v>2047</v>
      </c>
      <c r="R439" s="2599"/>
      <c r="S439" s="2599"/>
      <c r="T439" s="2599"/>
      <c r="U439" s="2599"/>
      <c r="V439" s="2599"/>
      <c r="W439" s="2599"/>
      <c r="X439" s="2599"/>
      <c r="Y439" s="2599"/>
      <c r="Z439" s="2599">
        <v>1140</v>
      </c>
      <c r="AA439" s="2599"/>
      <c r="AB439" s="2599"/>
      <c r="AC439" s="2599">
        <v>0</v>
      </c>
      <c r="AD439" s="2599"/>
      <c r="AE439" s="2599"/>
      <c r="AF439" s="1505">
        <f>SUM(H439:AE439)</f>
        <v>5643411</v>
      </c>
      <c r="AG439" s="1615"/>
      <c r="AH439" s="1615"/>
      <c r="AI439" s="634">
        <f>H439+H440-H441+H442-H443</f>
        <v>0</v>
      </c>
      <c r="AJ439" s="670">
        <f>K439+K440-K441+K442-K443</f>
        <v>0</v>
      </c>
      <c r="AK439" s="670">
        <f>N439+N440-N441+N442-N443</f>
        <v>0</v>
      </c>
      <c r="AL439" s="670">
        <f>Q439+Q440-Q441+Q442-Q443</f>
        <v>0</v>
      </c>
      <c r="AM439" s="670">
        <f>T439+T440-T441+T442-T442</f>
        <v>0</v>
      </c>
      <c r="AN439" s="670">
        <f>W439+W440-W441+W442-W443</f>
        <v>0</v>
      </c>
      <c r="AO439" s="670">
        <f>Z439+Z440-Z441+Z442-Z443</f>
        <v>0</v>
      </c>
      <c r="AP439" s="670">
        <f>AC439+AC440-AC441+AC442-AC443</f>
        <v>0</v>
      </c>
      <c r="AQ439" s="621">
        <f>AF439+AF440-AF441+AF442-AF443</f>
        <v>0</v>
      </c>
      <c r="BC439" s="789"/>
      <c r="BD439" s="611"/>
      <c r="BE439" s="611"/>
      <c r="BF439" s="611"/>
      <c r="BG439" s="611"/>
      <c r="BH439" s="611"/>
      <c r="BI439" s="611"/>
      <c r="BJ439" s="611"/>
      <c r="BK439" s="788"/>
    </row>
    <row r="440" spans="1:63" s="592" customFormat="1" ht="13.8">
      <c r="A440" s="606"/>
      <c r="D440" s="2187" t="s">
        <v>27</v>
      </c>
      <c r="E440" s="2187"/>
      <c r="F440" s="2187"/>
      <c r="G440" s="2187"/>
      <c r="H440" s="2597"/>
      <c r="I440" s="2597"/>
      <c r="J440" s="2597"/>
      <c r="K440" s="2061"/>
      <c r="L440" s="2061"/>
      <c r="M440" s="2061"/>
      <c r="N440" s="2645">
        <v>136000</v>
      </c>
      <c r="O440" s="2646"/>
      <c r="P440" s="2647"/>
      <c r="Q440" s="2591"/>
      <c r="R440" s="2591"/>
      <c r="S440" s="2591"/>
      <c r="T440" s="2591"/>
      <c r="U440" s="2591"/>
      <c r="V440" s="2591"/>
      <c r="W440" s="2591"/>
      <c r="X440" s="2591"/>
      <c r="Y440" s="2591"/>
      <c r="Z440" s="2591">
        <v>238715</v>
      </c>
      <c r="AA440" s="2591"/>
      <c r="AB440" s="2591"/>
      <c r="AC440" s="2591"/>
      <c r="AD440" s="2591"/>
      <c r="AE440" s="2591"/>
      <c r="AF440" s="1499">
        <f>SUM(H440:AE440)</f>
        <v>374715</v>
      </c>
      <c r="AG440" s="1615"/>
      <c r="AH440" s="1615"/>
      <c r="AI440" s="619"/>
      <c r="AJ440" s="620"/>
      <c r="AK440" s="620"/>
      <c r="AL440" s="620"/>
      <c r="AM440" s="620"/>
      <c r="AN440" s="620"/>
      <c r="AO440" s="620"/>
      <c r="AP440" s="620"/>
      <c r="AQ440" s="621"/>
      <c r="BC440" s="789"/>
      <c r="BD440" s="611"/>
      <c r="BE440" s="611"/>
      <c r="BF440" s="611"/>
      <c r="BG440" s="611"/>
      <c r="BH440" s="611"/>
      <c r="BI440" s="611"/>
      <c r="BJ440" s="611"/>
      <c r="BK440" s="788"/>
    </row>
    <row r="441" spans="1:63" s="592" customFormat="1" ht="13.8">
      <c r="A441" s="606"/>
      <c r="D441" s="2187" t="s">
        <v>28</v>
      </c>
      <c r="E441" s="2187"/>
      <c r="F441" s="2187"/>
      <c r="G441" s="2187"/>
      <c r="H441" s="2597"/>
      <c r="I441" s="2597"/>
      <c r="J441" s="2597"/>
      <c r="K441" s="2061"/>
      <c r="L441" s="2061"/>
      <c r="M441" s="2061"/>
      <c r="N441" s="2591">
        <v>79434</v>
      </c>
      <c r="O441" s="2591"/>
      <c r="P441" s="2591"/>
      <c r="Q441" s="2591"/>
      <c r="R441" s="2591"/>
      <c r="S441" s="2591"/>
      <c r="T441" s="2591"/>
      <c r="U441" s="2591"/>
      <c r="V441" s="2591"/>
      <c r="W441" s="2591"/>
      <c r="X441" s="2591"/>
      <c r="Y441" s="2591"/>
      <c r="Z441" s="2591">
        <v>136000</v>
      </c>
      <c r="AA441" s="2591"/>
      <c r="AB441" s="2591"/>
      <c r="AC441" s="2591"/>
      <c r="AD441" s="2591"/>
      <c r="AE441" s="2591"/>
      <c r="AF441" s="1499">
        <f>SUM(H441:AE441)</f>
        <v>215434</v>
      </c>
      <c r="AG441" s="1615"/>
      <c r="AH441" s="1615"/>
      <c r="AI441" s="619"/>
      <c r="AJ441" s="620"/>
      <c r="AK441" s="620"/>
      <c r="AL441" s="620"/>
      <c r="AM441" s="620"/>
      <c r="AN441" s="620"/>
      <c r="AO441" s="620"/>
      <c r="AP441" s="620"/>
      <c r="AQ441" s="621">
        <f>SUM(H445:AE445)-AF445</f>
        <v>0</v>
      </c>
      <c r="BC441" s="789"/>
      <c r="BD441" s="611"/>
      <c r="BE441" s="611"/>
      <c r="BF441" s="611"/>
      <c r="BG441" s="611"/>
      <c r="BH441" s="611"/>
      <c r="BI441" s="611"/>
      <c r="BJ441" s="611"/>
      <c r="BK441" s="788"/>
    </row>
    <row r="442" spans="1:63" s="592" customFormat="1" ht="13.8">
      <c r="A442" s="606"/>
      <c r="D442" s="2187" t="s">
        <v>29</v>
      </c>
      <c r="E442" s="2187"/>
      <c r="F442" s="2187"/>
      <c r="G442" s="2187"/>
      <c r="H442" s="2597"/>
      <c r="I442" s="2597"/>
      <c r="J442" s="2597"/>
      <c r="K442" s="2591"/>
      <c r="L442" s="2591"/>
      <c r="M442" s="2591"/>
      <c r="N442" s="2591"/>
      <c r="O442" s="2591"/>
      <c r="P442" s="2591"/>
      <c r="Q442" s="2591"/>
      <c r="R442" s="2591"/>
      <c r="S442" s="2591"/>
      <c r="T442" s="2591"/>
      <c r="U442" s="2591"/>
      <c r="V442" s="2591"/>
      <c r="W442" s="2591"/>
      <c r="X442" s="2591"/>
      <c r="Y442" s="2591"/>
      <c r="Z442" s="2591"/>
      <c r="AA442" s="2591"/>
      <c r="AB442" s="2591"/>
      <c r="AC442" s="2591"/>
      <c r="AD442" s="2591"/>
      <c r="AE442" s="2591"/>
      <c r="AF442" s="1499">
        <f>SUM(H442:AE442)</f>
        <v>0</v>
      </c>
      <c r="AG442" s="1615"/>
      <c r="AH442" s="1615"/>
      <c r="AI442" s="619"/>
      <c r="AJ442" s="620"/>
      <c r="AK442" s="620"/>
      <c r="AL442" s="620"/>
      <c r="AM442" s="620"/>
      <c r="AN442" s="620"/>
      <c r="AO442" s="620"/>
      <c r="AP442" s="620"/>
      <c r="AQ442" s="621">
        <f>SUM(H446:AE446)-AF446</f>
        <v>0</v>
      </c>
      <c r="BC442" s="789"/>
      <c r="BD442" s="611"/>
      <c r="BE442" s="611"/>
      <c r="BF442" s="611"/>
      <c r="BG442" s="611"/>
      <c r="BH442" s="611"/>
      <c r="BI442" s="611"/>
      <c r="BJ442" s="611"/>
      <c r="BK442" s="788"/>
    </row>
    <row r="443" spans="1:63" s="592" customFormat="1" ht="36.75" customHeight="1" thickBot="1">
      <c r="A443" s="606"/>
      <c r="D443" s="2191" t="s">
        <v>30</v>
      </c>
      <c r="E443" s="2191"/>
      <c r="F443" s="2191"/>
      <c r="G443" s="2191"/>
      <c r="H443" s="2596">
        <f>H439+H440-H441+H442</f>
        <v>387975</v>
      </c>
      <c r="I443" s="2596"/>
      <c r="J443" s="2596"/>
      <c r="K443" s="2596">
        <f>K439+K440-K441+K442</f>
        <v>3468426</v>
      </c>
      <c r="L443" s="2596"/>
      <c r="M443" s="2596"/>
      <c r="N443" s="2596">
        <f>N439+N440-N441+N442</f>
        <v>1840389</v>
      </c>
      <c r="O443" s="2596"/>
      <c r="P443" s="2596"/>
      <c r="Q443" s="2596">
        <f>Q439+Q440-Q441+Q442</f>
        <v>2047</v>
      </c>
      <c r="R443" s="2596"/>
      <c r="S443" s="2596"/>
      <c r="T443" s="2596">
        <f>T439+T440-T441+T442</f>
        <v>0</v>
      </c>
      <c r="U443" s="2596"/>
      <c r="V443" s="2596"/>
      <c r="W443" s="2596">
        <f>W439+W440-W441+W442</f>
        <v>0</v>
      </c>
      <c r="X443" s="2596"/>
      <c r="Y443" s="2596"/>
      <c r="Z443" s="2596">
        <f>Z439+Z440-Z441+Z442</f>
        <v>103855</v>
      </c>
      <c r="AA443" s="2596"/>
      <c r="AB443" s="2596"/>
      <c r="AC443" s="2596">
        <f>AC439+AC440-AC441+AC442</f>
        <v>0</v>
      </c>
      <c r="AD443" s="2596"/>
      <c r="AE443" s="2596"/>
      <c r="AF443" s="1504">
        <f>AF439+AF440-AF441+AF442</f>
        <v>5802692</v>
      </c>
      <c r="AG443" s="1615"/>
      <c r="AH443" s="1615"/>
      <c r="AI443" s="619"/>
      <c r="AJ443" s="620"/>
      <c r="AK443" s="620"/>
      <c r="AL443" s="620"/>
      <c r="AM443" s="620"/>
      <c r="AN443" s="620"/>
      <c r="AO443" s="620"/>
      <c r="AP443" s="620"/>
      <c r="AQ443" s="621">
        <f>SUM(H447:AE447)-AF447</f>
        <v>0</v>
      </c>
      <c r="BC443" s="789"/>
      <c r="BD443" s="611"/>
      <c r="BE443" s="611"/>
      <c r="BF443" s="611"/>
      <c r="BG443" s="611"/>
      <c r="BH443" s="611"/>
      <c r="BI443" s="611"/>
      <c r="BJ443" s="611"/>
      <c r="BK443" s="788"/>
    </row>
    <row r="444" spans="1:63" s="592" customFormat="1" ht="14.4" thickBot="1">
      <c r="A444" s="606"/>
      <c r="D444" s="1501" t="s">
        <v>31</v>
      </c>
      <c r="E444" s="1502"/>
      <c r="F444" s="1502"/>
      <c r="G444" s="1502"/>
      <c r="H444" s="1502"/>
      <c r="I444" s="1502"/>
      <c r="J444" s="1502"/>
      <c r="K444" s="1502"/>
      <c r="L444" s="1502"/>
      <c r="M444" s="1502"/>
      <c r="N444" s="1502"/>
      <c r="O444" s="1502"/>
      <c r="P444" s="1502"/>
      <c r="Q444" s="1502"/>
      <c r="R444" s="1502"/>
      <c r="S444" s="1502"/>
      <c r="T444" s="1502"/>
      <c r="U444" s="1502"/>
      <c r="V444" s="1502"/>
      <c r="W444" s="1502"/>
      <c r="X444" s="1502"/>
      <c r="Y444" s="1502"/>
      <c r="Z444" s="1502"/>
      <c r="AA444" s="1502"/>
      <c r="AB444" s="1502"/>
      <c r="AC444" s="1502"/>
      <c r="AD444" s="1502"/>
      <c r="AE444" s="1502"/>
      <c r="AF444" s="1502"/>
      <c r="AG444" s="1615"/>
      <c r="AH444" s="1615"/>
      <c r="AI444" s="619"/>
      <c r="AJ444" s="620"/>
      <c r="AK444" s="620"/>
      <c r="AL444" s="620"/>
      <c r="AM444" s="620"/>
      <c r="AN444" s="620"/>
      <c r="AO444" s="620"/>
      <c r="AP444" s="620"/>
      <c r="AQ444" s="621">
        <f>SUM(H448:AE448)-AF448</f>
        <v>0</v>
      </c>
      <c r="BC444" s="789"/>
      <c r="BD444" s="611"/>
      <c r="BE444" s="611"/>
      <c r="BF444" s="611"/>
      <c r="BG444" s="611"/>
      <c r="BH444" s="611"/>
      <c r="BI444" s="611"/>
      <c r="BJ444" s="611"/>
      <c r="BK444" s="788"/>
    </row>
    <row r="445" spans="1:63" s="592" customFormat="1" ht="36" customHeight="1">
      <c r="A445" s="606"/>
      <c r="D445" s="2580" t="s">
        <v>32</v>
      </c>
      <c r="E445" s="2580"/>
      <c r="F445" s="2580"/>
      <c r="G445" s="2580"/>
      <c r="H445" s="2600"/>
      <c r="I445" s="2600"/>
      <c r="J445" s="2600"/>
      <c r="K445" s="2599">
        <v>1587900</v>
      </c>
      <c r="L445" s="2599"/>
      <c r="M445" s="2599"/>
      <c r="N445" s="2599">
        <v>1265256</v>
      </c>
      <c r="O445" s="2599"/>
      <c r="P445" s="2599"/>
      <c r="Q445" s="2599">
        <v>2047</v>
      </c>
      <c r="R445" s="2599"/>
      <c r="S445" s="2599"/>
      <c r="T445" s="2599"/>
      <c r="U445" s="2599"/>
      <c r="V445" s="2599"/>
      <c r="W445" s="2599">
        <v>0</v>
      </c>
      <c r="X445" s="2599"/>
      <c r="Y445" s="2599"/>
      <c r="Z445" s="2599">
        <v>0</v>
      </c>
      <c r="AA445" s="2599"/>
      <c r="AB445" s="2599"/>
      <c r="AC445" s="2599">
        <v>0</v>
      </c>
      <c r="AD445" s="2599"/>
      <c r="AE445" s="2599"/>
      <c r="AF445" s="1505">
        <f>SUM(H445:AE445)</f>
        <v>2855203</v>
      </c>
      <c r="AG445" s="1615"/>
      <c r="AH445" s="1615"/>
      <c r="AI445" s="634">
        <f>H445+H446-H447+H448-H449</f>
        <v>0</v>
      </c>
      <c r="AJ445" s="670">
        <f>K445+K446-K447+K448-K449</f>
        <v>0</v>
      </c>
      <c r="AK445" s="670">
        <f>N445+N446-N447+N448-N449</f>
        <v>0</v>
      </c>
      <c r="AL445" s="670">
        <f>Q445+Q446-Q447+Q448-Q449</f>
        <v>0</v>
      </c>
      <c r="AM445" s="670">
        <f>T445+T446-T447+T448-T448</f>
        <v>0</v>
      </c>
      <c r="AN445" s="670">
        <f>W445+W446-W447+W448-W449</f>
        <v>0</v>
      </c>
      <c r="AO445" s="670">
        <f>Z445+Z446-Z447+Z448-Z449</f>
        <v>0</v>
      </c>
      <c r="AP445" s="670">
        <f>AC445+AC446-AC447+AC448-AC449</f>
        <v>0</v>
      </c>
      <c r="AQ445" s="621">
        <f>AF445+AF446-AF447+AF448-AF449</f>
        <v>0</v>
      </c>
      <c r="BC445" s="789"/>
      <c r="BD445" s="611"/>
      <c r="BE445" s="611"/>
      <c r="BF445" s="611"/>
      <c r="BG445" s="611"/>
      <c r="BH445" s="611"/>
      <c r="BI445" s="611"/>
      <c r="BJ445" s="611"/>
      <c r="BK445" s="788"/>
    </row>
    <row r="446" spans="1:63" s="592" customFormat="1" ht="13.8">
      <c r="A446" s="606"/>
      <c r="D446" s="2187" t="s">
        <v>27</v>
      </c>
      <c r="E446" s="2187"/>
      <c r="F446" s="2187"/>
      <c r="G446" s="2187"/>
      <c r="H446" s="2597"/>
      <c r="I446" s="2597"/>
      <c r="J446" s="2597"/>
      <c r="K446" s="2591">
        <v>147425</v>
      </c>
      <c r="L446" s="2591"/>
      <c r="M446" s="2591"/>
      <c r="N446" s="2591">
        <v>176918</v>
      </c>
      <c r="O446" s="2591"/>
      <c r="P446" s="2591"/>
      <c r="Q446" s="2591"/>
      <c r="R446" s="2591"/>
      <c r="S446" s="2591"/>
      <c r="T446" s="2591"/>
      <c r="U446" s="2591"/>
      <c r="V446" s="2591"/>
      <c r="W446" s="2591"/>
      <c r="X446" s="2591"/>
      <c r="Y446" s="2591"/>
      <c r="Z446" s="2591"/>
      <c r="AA446" s="2591"/>
      <c r="AB446" s="2591"/>
      <c r="AC446" s="2591"/>
      <c r="AD446" s="2591"/>
      <c r="AE446" s="2591"/>
      <c r="AF446" s="1499">
        <f>SUM(H446:AE446)</f>
        <v>324343</v>
      </c>
      <c r="AG446" s="1615"/>
      <c r="AH446" s="1615"/>
      <c r="AI446" s="619"/>
      <c r="AJ446" s="620"/>
      <c r="AK446" s="620"/>
      <c r="AL446" s="620"/>
      <c r="AM446" s="620"/>
      <c r="AN446" s="620"/>
      <c r="AO446" s="620"/>
      <c r="AP446" s="620"/>
      <c r="AQ446" s="621"/>
      <c r="BC446" s="789"/>
      <c r="BD446" s="611"/>
      <c r="BE446" s="611"/>
      <c r="BF446" s="611"/>
      <c r="BG446" s="611"/>
      <c r="BH446" s="611"/>
      <c r="BI446" s="611"/>
      <c r="BJ446" s="611"/>
      <c r="BK446" s="788"/>
    </row>
    <row r="447" spans="1:63" s="592" customFormat="1" ht="13.8">
      <c r="A447" s="606"/>
      <c r="D447" s="2187" t="s">
        <v>28</v>
      </c>
      <c r="E447" s="2187"/>
      <c r="F447" s="2187"/>
      <c r="G447" s="2187"/>
      <c r="H447" s="2597"/>
      <c r="I447" s="2597"/>
      <c r="J447" s="2597"/>
      <c r="K447" s="2591"/>
      <c r="L447" s="2591"/>
      <c r="M447" s="2591"/>
      <c r="N447" s="2591">
        <v>79434</v>
      </c>
      <c r="O447" s="2591"/>
      <c r="P447" s="2591"/>
      <c r="Q447" s="2591"/>
      <c r="R447" s="2591"/>
      <c r="S447" s="2591"/>
      <c r="T447" s="2591"/>
      <c r="U447" s="2591"/>
      <c r="V447" s="2591"/>
      <c r="W447" s="2591"/>
      <c r="X447" s="2591"/>
      <c r="Y447" s="2591"/>
      <c r="Z447" s="2591"/>
      <c r="AA447" s="2591"/>
      <c r="AB447" s="2591"/>
      <c r="AC447" s="2591"/>
      <c r="AD447" s="2591"/>
      <c r="AE447" s="2591"/>
      <c r="AF447" s="1499">
        <f>SUM(H447:AE447)</f>
        <v>79434</v>
      </c>
      <c r="AG447" s="1615"/>
      <c r="AH447" s="1615"/>
      <c r="AI447" s="619"/>
      <c r="AJ447" s="620"/>
      <c r="AK447" s="620"/>
      <c r="AL447" s="620"/>
      <c r="AM447" s="620"/>
      <c r="AN447" s="620"/>
      <c r="AO447" s="620"/>
      <c r="AP447" s="620"/>
      <c r="AQ447" s="621">
        <f>SUM(H451:AE451)-AF451</f>
        <v>0</v>
      </c>
      <c r="BC447" s="789"/>
      <c r="BD447" s="611"/>
      <c r="BE447" s="611"/>
      <c r="BF447" s="611"/>
      <c r="BG447" s="611"/>
      <c r="BH447" s="611"/>
      <c r="BI447" s="611"/>
      <c r="BJ447" s="611"/>
      <c r="BK447" s="788"/>
    </row>
    <row r="448" spans="1:63" s="592" customFormat="1" ht="13.8">
      <c r="A448" s="606"/>
      <c r="D448" s="2187" t="s">
        <v>29</v>
      </c>
      <c r="E448" s="2187"/>
      <c r="F448" s="2187"/>
      <c r="G448" s="2187"/>
      <c r="H448" s="2597"/>
      <c r="I448" s="2597"/>
      <c r="J448" s="2597"/>
      <c r="K448" s="2591"/>
      <c r="L448" s="2591"/>
      <c r="M448" s="2591"/>
      <c r="N448" s="2591"/>
      <c r="O448" s="2591"/>
      <c r="P448" s="2591"/>
      <c r="Q448" s="2591"/>
      <c r="R448" s="2591"/>
      <c r="S448" s="2591"/>
      <c r="T448" s="2591"/>
      <c r="U448" s="2591"/>
      <c r="V448" s="2591"/>
      <c r="W448" s="2591"/>
      <c r="X448" s="2591"/>
      <c r="Y448" s="2591"/>
      <c r="Z448" s="2591"/>
      <c r="AA448" s="2591"/>
      <c r="AB448" s="2591"/>
      <c r="AC448" s="2591"/>
      <c r="AD448" s="2591"/>
      <c r="AE448" s="2591"/>
      <c r="AF448" s="1499">
        <f>SUM(H448:AE448)</f>
        <v>0</v>
      </c>
      <c r="AG448" s="1615"/>
      <c r="AH448" s="1615"/>
      <c r="AI448" s="619"/>
      <c r="AJ448" s="620"/>
      <c r="AK448" s="620"/>
      <c r="AL448" s="620"/>
      <c r="AM448" s="620"/>
      <c r="AN448" s="620"/>
      <c r="AO448" s="620"/>
      <c r="AP448" s="620"/>
      <c r="AQ448" s="621">
        <f>SUM(H452:AE452)-AF452</f>
        <v>0</v>
      </c>
      <c r="BC448" s="789"/>
      <c r="BD448" s="611"/>
      <c r="BE448" s="611"/>
      <c r="BF448" s="611"/>
      <c r="BG448" s="611"/>
      <c r="BH448" s="611"/>
      <c r="BI448" s="611"/>
      <c r="BJ448" s="611"/>
      <c r="BK448" s="788"/>
    </row>
    <row r="449" spans="1:63" s="592" customFormat="1" ht="39" customHeight="1" thickBot="1">
      <c r="A449" s="606"/>
      <c r="D449" s="2191" t="s">
        <v>30</v>
      </c>
      <c r="E449" s="2191"/>
      <c r="F449" s="2191"/>
      <c r="G449" s="2191"/>
      <c r="H449" s="2596">
        <f>H445+H446-H447+H448</f>
        <v>0</v>
      </c>
      <c r="I449" s="2596"/>
      <c r="J449" s="2596"/>
      <c r="K449" s="2596">
        <f>K445+K446-K447+K448</f>
        <v>1735325</v>
      </c>
      <c r="L449" s="2596"/>
      <c r="M449" s="2596"/>
      <c r="N449" s="2596">
        <f>N445+N446-N447+N448</f>
        <v>1362740</v>
      </c>
      <c r="O449" s="2596"/>
      <c r="P449" s="2596"/>
      <c r="Q449" s="2596">
        <f>Q445+Q446-Q447+Q448</f>
        <v>2047</v>
      </c>
      <c r="R449" s="2596"/>
      <c r="S449" s="2596"/>
      <c r="T449" s="2596">
        <f>T445+T446-T447+T448</f>
        <v>0</v>
      </c>
      <c r="U449" s="2596"/>
      <c r="V449" s="2596"/>
      <c r="W449" s="2596">
        <f>W445+W446-W447+W448</f>
        <v>0</v>
      </c>
      <c r="X449" s="2596"/>
      <c r="Y449" s="2596"/>
      <c r="Z449" s="2596">
        <f>Z445+Z446-Z447+Z448</f>
        <v>0</v>
      </c>
      <c r="AA449" s="2596"/>
      <c r="AB449" s="2596"/>
      <c r="AC449" s="2596">
        <f>AC445+AC446-AC447+AC448</f>
        <v>0</v>
      </c>
      <c r="AD449" s="2596"/>
      <c r="AE449" s="2596"/>
      <c r="AF449" s="1504">
        <f>AF445+AF446-AF447+AF448</f>
        <v>3100112</v>
      </c>
      <c r="AG449" s="1615"/>
      <c r="AH449" s="1615"/>
      <c r="AI449" s="619"/>
      <c r="AJ449" s="620"/>
      <c r="AK449" s="620"/>
      <c r="AL449" s="620"/>
      <c r="AM449" s="620"/>
      <c r="AN449" s="620"/>
      <c r="AO449" s="620"/>
      <c r="AP449" s="620"/>
      <c r="AQ449" s="621">
        <f>SUM(H453:AE453)-AF453</f>
        <v>0</v>
      </c>
      <c r="BC449" s="789"/>
      <c r="BD449" s="611"/>
      <c r="BE449" s="611"/>
      <c r="BF449" s="611"/>
      <c r="BG449" s="611"/>
      <c r="BH449" s="611"/>
      <c r="BI449" s="611"/>
      <c r="BJ449" s="611"/>
      <c r="BK449" s="788"/>
    </row>
    <row r="450" spans="1:63" s="592" customFormat="1" ht="14.4" thickBot="1">
      <c r="A450" s="606"/>
      <c r="D450" s="1501" t="s">
        <v>33</v>
      </c>
      <c r="E450" s="1502"/>
      <c r="F450" s="1502"/>
      <c r="G450" s="1502"/>
      <c r="H450" s="1502"/>
      <c r="I450" s="1502"/>
      <c r="J450" s="1502"/>
      <c r="K450" s="1502"/>
      <c r="L450" s="1502"/>
      <c r="M450" s="1502"/>
      <c r="N450" s="1502"/>
      <c r="O450" s="1502"/>
      <c r="P450" s="1502"/>
      <c r="Q450" s="1502"/>
      <c r="R450" s="1502"/>
      <c r="S450" s="1502"/>
      <c r="T450" s="1502"/>
      <c r="U450" s="1502"/>
      <c r="V450" s="1502"/>
      <c r="W450" s="1502"/>
      <c r="X450" s="1502"/>
      <c r="Y450" s="1502"/>
      <c r="Z450" s="1502"/>
      <c r="AA450" s="1502"/>
      <c r="AB450" s="1502"/>
      <c r="AC450" s="1502"/>
      <c r="AD450" s="1502"/>
      <c r="AE450" s="1502"/>
      <c r="AF450" s="1502"/>
      <c r="AG450" s="1615"/>
      <c r="AH450" s="1615"/>
      <c r="AI450" s="619"/>
      <c r="AJ450" s="620"/>
      <c r="AK450" s="620"/>
      <c r="AL450" s="620"/>
      <c r="AM450" s="620"/>
      <c r="AN450" s="620"/>
      <c r="AO450" s="620"/>
      <c r="AP450" s="620"/>
      <c r="AQ450" s="621">
        <f>SUM(H454:AE454)-AF454</f>
        <v>0</v>
      </c>
      <c r="BC450" s="789"/>
      <c r="BD450" s="611"/>
      <c r="BE450" s="611"/>
      <c r="BF450" s="611"/>
      <c r="BG450" s="611"/>
      <c r="BH450" s="611"/>
      <c r="BI450" s="611"/>
      <c r="BJ450" s="611"/>
      <c r="BK450" s="788"/>
    </row>
    <row r="451" spans="1:63" s="592" customFormat="1" ht="41.25" customHeight="1">
      <c r="A451" s="606"/>
      <c r="D451" s="2580" t="s">
        <v>32</v>
      </c>
      <c r="E451" s="2580"/>
      <c r="F451" s="2580"/>
      <c r="G451" s="2580"/>
      <c r="H451" s="2600"/>
      <c r="I451" s="2600"/>
      <c r="J451" s="2600"/>
      <c r="K451" s="2599"/>
      <c r="L451" s="2599"/>
      <c r="M451" s="2599"/>
      <c r="N451" s="2599"/>
      <c r="O451" s="2599"/>
      <c r="P451" s="2599"/>
      <c r="Q451" s="2599"/>
      <c r="R451" s="2599"/>
      <c r="S451" s="2599"/>
      <c r="T451" s="2599"/>
      <c r="U451" s="2599"/>
      <c r="V451" s="2599"/>
      <c r="W451" s="2599"/>
      <c r="X451" s="2599"/>
      <c r="Y451" s="2599"/>
      <c r="Z451" s="2599"/>
      <c r="AA451" s="2599"/>
      <c r="AB451" s="2599"/>
      <c r="AC451" s="2599"/>
      <c r="AD451" s="2599"/>
      <c r="AE451" s="2599"/>
      <c r="AF451" s="1505">
        <f>SUM(H451:AE451)</f>
        <v>0</v>
      </c>
      <c r="AG451" s="1615"/>
      <c r="AH451" s="1615"/>
      <c r="AI451" s="634">
        <f>H451+H452-H453+H454-H455</f>
        <v>0</v>
      </c>
      <c r="AJ451" s="670">
        <f>K451+K452-K453+K454-K455</f>
        <v>0</v>
      </c>
      <c r="AK451" s="670">
        <f>N451+N452-N453+N454-N455</f>
        <v>0</v>
      </c>
      <c r="AL451" s="670">
        <f>Q451+Q452-Q453+Q454-Q455</f>
        <v>0</v>
      </c>
      <c r="AM451" s="670">
        <f>T451+T452-T453+T454-T454</f>
        <v>0</v>
      </c>
      <c r="AN451" s="670">
        <f>W451+W452-W453+W454-W455</f>
        <v>0</v>
      </c>
      <c r="AO451" s="670">
        <f>Z451+Z452-Z453+Z454-Z455</f>
        <v>0</v>
      </c>
      <c r="AP451" s="670">
        <f>AC451+AC452-AC453+AC454-AC455</f>
        <v>0</v>
      </c>
      <c r="AQ451" s="621">
        <f>AF451+AF452-AF453+AF454-AF455</f>
        <v>0</v>
      </c>
      <c r="BC451" s="789"/>
      <c r="BD451" s="611"/>
      <c r="BE451" s="611"/>
      <c r="BF451" s="611"/>
      <c r="BG451" s="611"/>
      <c r="BH451" s="611"/>
      <c r="BI451" s="611"/>
      <c r="BJ451" s="611"/>
      <c r="BK451" s="788"/>
    </row>
    <row r="452" spans="1:63" s="592" customFormat="1" ht="13.8">
      <c r="A452" s="606"/>
      <c r="D452" s="2187" t="s">
        <v>27</v>
      </c>
      <c r="E452" s="2187"/>
      <c r="F452" s="2187"/>
      <c r="G452" s="2187"/>
      <c r="H452" s="2597"/>
      <c r="I452" s="2597"/>
      <c r="J452" s="2597"/>
      <c r="K452" s="2591"/>
      <c r="L452" s="2591"/>
      <c r="M452" s="2591"/>
      <c r="N452" s="2591"/>
      <c r="O452" s="2591"/>
      <c r="P452" s="2591"/>
      <c r="Q452" s="2591"/>
      <c r="R452" s="2591"/>
      <c r="S452" s="2591"/>
      <c r="T452" s="2591"/>
      <c r="U452" s="2591"/>
      <c r="V452" s="2591"/>
      <c r="W452" s="2591"/>
      <c r="X452" s="2591"/>
      <c r="Y452" s="2591"/>
      <c r="Z452" s="2591"/>
      <c r="AA452" s="2591"/>
      <c r="AB452" s="2591"/>
      <c r="AC452" s="2591"/>
      <c r="AD452" s="2591"/>
      <c r="AE452" s="2591"/>
      <c r="AF452" s="1499">
        <f>SUM(H452:AE452)</f>
        <v>0</v>
      </c>
      <c r="AG452" s="1615"/>
      <c r="AH452" s="1615"/>
      <c r="AI452" s="619"/>
      <c r="AJ452" s="620"/>
      <c r="AK452" s="620"/>
      <c r="AL452" s="620"/>
      <c r="AM452" s="620"/>
      <c r="AN452" s="620"/>
      <c r="AO452" s="620"/>
      <c r="AP452" s="620"/>
      <c r="AQ452" s="621"/>
      <c r="BC452" s="789"/>
      <c r="BD452" s="611"/>
      <c r="BE452" s="611"/>
      <c r="BF452" s="611"/>
      <c r="BG452" s="611"/>
      <c r="BH452" s="611"/>
      <c r="BI452" s="611"/>
      <c r="BJ452" s="611"/>
      <c r="BK452" s="788"/>
    </row>
    <row r="453" spans="1:63" s="592" customFormat="1" ht="13.8">
      <c r="A453" s="606"/>
      <c r="D453" s="2187" t="s">
        <v>28</v>
      </c>
      <c r="E453" s="2187"/>
      <c r="F453" s="2187"/>
      <c r="G453" s="2187"/>
      <c r="H453" s="2597"/>
      <c r="I453" s="2597"/>
      <c r="J453" s="2597"/>
      <c r="K453" s="2591"/>
      <c r="L453" s="2591"/>
      <c r="M453" s="2591"/>
      <c r="N453" s="2591"/>
      <c r="O453" s="2591"/>
      <c r="P453" s="2591"/>
      <c r="Q453" s="2591"/>
      <c r="R453" s="2591"/>
      <c r="S453" s="2591"/>
      <c r="T453" s="2591"/>
      <c r="U453" s="2591"/>
      <c r="V453" s="2591"/>
      <c r="W453" s="2591"/>
      <c r="X453" s="2591"/>
      <c r="Y453" s="2591"/>
      <c r="Z453" s="2591"/>
      <c r="AA453" s="2591"/>
      <c r="AB453" s="2591"/>
      <c r="AC453" s="2591"/>
      <c r="AD453" s="2591"/>
      <c r="AE453" s="2591"/>
      <c r="AF453" s="1499">
        <f>SUM(H453:AE453)</f>
        <v>0</v>
      </c>
      <c r="AG453" s="1615"/>
      <c r="AH453" s="1615"/>
      <c r="AI453" s="634">
        <f>H439-H445-H451-H457</f>
        <v>0</v>
      </c>
      <c r="AJ453" s="670">
        <f>K439-K445-K451-K457</f>
        <v>0</v>
      </c>
      <c r="AK453" s="670">
        <f>N439-N445-N451-N457</f>
        <v>0</v>
      </c>
      <c r="AL453" s="670">
        <f>Q439-Q445-Q451-Q457</f>
        <v>0</v>
      </c>
      <c r="AM453" s="670">
        <f>T439-T445-T451-T457</f>
        <v>0</v>
      </c>
      <c r="AN453" s="670">
        <f>W439-W445-W451-W457</f>
        <v>0</v>
      </c>
      <c r="AO453" s="670">
        <f>Z439-Z445-Z451-Z457</f>
        <v>0</v>
      </c>
      <c r="AP453" s="670">
        <f>AC439-AC445-AC451-AC457</f>
        <v>0</v>
      </c>
      <c r="AQ453" s="621">
        <f>SUM(H457:AE457)-AF457</f>
        <v>0</v>
      </c>
      <c r="BC453" s="789"/>
      <c r="BD453" s="611"/>
      <c r="BE453" s="611"/>
      <c r="BF453" s="611"/>
      <c r="BG453" s="611"/>
      <c r="BH453" s="611"/>
      <c r="BI453" s="611"/>
      <c r="BJ453" s="611"/>
      <c r="BK453" s="788"/>
    </row>
    <row r="454" spans="1:63" s="592" customFormat="1" ht="13.8">
      <c r="A454" s="606"/>
      <c r="D454" s="2187" t="s">
        <v>29</v>
      </c>
      <c r="E454" s="2187"/>
      <c r="F454" s="2187"/>
      <c r="G454" s="2187"/>
      <c r="H454" s="2597"/>
      <c r="I454" s="2597"/>
      <c r="J454" s="2597"/>
      <c r="K454" s="2591"/>
      <c r="L454" s="2591"/>
      <c r="M454" s="2591"/>
      <c r="N454" s="2591"/>
      <c r="O454" s="2591"/>
      <c r="P454" s="2591"/>
      <c r="Q454" s="2591"/>
      <c r="R454" s="2591"/>
      <c r="S454" s="2591"/>
      <c r="T454" s="2591"/>
      <c r="U454" s="2591"/>
      <c r="V454" s="2591"/>
      <c r="W454" s="2591"/>
      <c r="X454" s="2591"/>
      <c r="Y454" s="2591"/>
      <c r="Z454" s="2591"/>
      <c r="AA454" s="2591"/>
      <c r="AB454" s="2591"/>
      <c r="AC454" s="2591"/>
      <c r="AD454" s="2591"/>
      <c r="AE454" s="2591"/>
      <c r="AF454" s="1499">
        <f>SUM(H454:AE454)</f>
        <v>0</v>
      </c>
      <c r="AG454" s="1615"/>
      <c r="AH454" s="1615"/>
      <c r="AI454" s="622">
        <f>H443-H449-H455-H458</f>
        <v>0</v>
      </c>
      <c r="AJ454" s="623">
        <f>K443-K449-K455-K458</f>
        <v>0</v>
      </c>
      <c r="AK454" s="623">
        <f>N443-N449-N455-N458</f>
        <v>0</v>
      </c>
      <c r="AL454" s="623">
        <f>Q443-Q449-Q455-Q458</f>
        <v>0</v>
      </c>
      <c r="AM454" s="623">
        <f>T443-T449-T455-T458</f>
        <v>0</v>
      </c>
      <c r="AN454" s="623">
        <f>W443-W449-W455-W458</f>
        <v>0</v>
      </c>
      <c r="AO454" s="623">
        <f>Z443-Z449-Z455-Z458</f>
        <v>0</v>
      </c>
      <c r="AP454" s="623">
        <f>AC443-AC449-AC455-AC458</f>
        <v>0</v>
      </c>
      <c r="AQ454" s="624">
        <f>SUM(H458:AE458)-AF458</f>
        <v>0</v>
      </c>
      <c r="BC454" s="622">
        <f>H458-BS!$G$21</f>
        <v>0</v>
      </c>
      <c r="BD454" s="623">
        <f>K458-BS!$G$22</f>
        <v>-1</v>
      </c>
      <c r="BE454" s="623">
        <f>N458-BS!$G$23</f>
        <v>0</v>
      </c>
      <c r="BF454" s="623">
        <f>Q458-BS!$G$24</f>
        <v>0</v>
      </c>
      <c r="BG454" s="623">
        <f>T458-BS!$G$25</f>
        <v>0</v>
      </c>
      <c r="BH454" s="623">
        <f>W458-BS!$G$26</f>
        <v>0</v>
      </c>
      <c r="BI454" s="623">
        <f>Z458-BS!$G$27</f>
        <v>0</v>
      </c>
      <c r="BJ454" s="623">
        <f>AC458-BS!$G$28</f>
        <v>0</v>
      </c>
      <c r="BK454" s="624">
        <f>AF458-BS!$G$20</f>
        <v>-1</v>
      </c>
    </row>
    <row r="455" spans="1:63" s="592" customFormat="1" ht="38.25" customHeight="1" thickBot="1">
      <c r="A455" s="606"/>
      <c r="D455" s="2191" t="s">
        <v>30</v>
      </c>
      <c r="E455" s="2191"/>
      <c r="F455" s="2191"/>
      <c r="G455" s="2191"/>
      <c r="H455" s="2596">
        <f>H451+H452-H453+H454</f>
        <v>0</v>
      </c>
      <c r="I455" s="2596"/>
      <c r="J455" s="2596"/>
      <c r="K455" s="2596">
        <f>K451+K452-K453+K454</f>
        <v>0</v>
      </c>
      <c r="L455" s="2596"/>
      <c r="M455" s="2596"/>
      <c r="N455" s="2596">
        <f>N451+N452-N453+N454</f>
        <v>0</v>
      </c>
      <c r="O455" s="2596"/>
      <c r="P455" s="2596"/>
      <c r="Q455" s="2596">
        <f>Q451+Q452-Q453+Q454</f>
        <v>0</v>
      </c>
      <c r="R455" s="2596"/>
      <c r="S455" s="2596"/>
      <c r="T455" s="2596">
        <f>T451+T452-T453+T454</f>
        <v>0</v>
      </c>
      <c r="U455" s="2596"/>
      <c r="V455" s="2596"/>
      <c r="W455" s="2596">
        <f>W451+W452-W453+W454</f>
        <v>0</v>
      </c>
      <c r="X455" s="2596"/>
      <c r="Y455" s="2596"/>
      <c r="Z455" s="2596">
        <f>Z451+Z452-Z453+Z454</f>
        <v>0</v>
      </c>
      <c r="AA455" s="2596"/>
      <c r="AB455" s="2596"/>
      <c r="AC455" s="2596">
        <f>AC451+AC452-AC453+AC454</f>
        <v>0</v>
      </c>
      <c r="AD455" s="2596"/>
      <c r="AE455" s="2596"/>
      <c r="AF455" s="1504">
        <f>AF451+AF452-AF453+AF454</f>
        <v>0</v>
      </c>
      <c r="AG455" s="1615"/>
      <c r="AH455" s="1615"/>
      <c r="AI455" s="18"/>
      <c r="AJ455" s="18"/>
      <c r="AK455" s="18"/>
      <c r="AL455" s="18"/>
      <c r="AM455" s="18"/>
      <c r="AN455" s="18"/>
      <c r="AO455" s="18"/>
      <c r="AP455" s="18"/>
      <c r="AQ455" s="18"/>
    </row>
    <row r="456" spans="1:63" s="592" customFormat="1" ht="14.4" thickBot="1">
      <c r="A456" s="606"/>
      <c r="D456" s="1501" t="s">
        <v>34</v>
      </c>
      <c r="E456" s="1502"/>
      <c r="F456" s="1502"/>
      <c r="G456" s="1502"/>
      <c r="H456" s="1502"/>
      <c r="I456" s="1502"/>
      <c r="J456" s="1502"/>
      <c r="K456" s="1502"/>
      <c r="L456" s="1502"/>
      <c r="M456" s="1502"/>
      <c r="N456" s="1502"/>
      <c r="O456" s="1502"/>
      <c r="P456" s="1502"/>
      <c r="Q456" s="1502"/>
      <c r="R456" s="1502"/>
      <c r="S456" s="1502"/>
      <c r="T456" s="1502"/>
      <c r="U456" s="1502"/>
      <c r="V456" s="1502"/>
      <c r="W456" s="1502"/>
      <c r="X456" s="1502"/>
      <c r="Y456" s="1502"/>
      <c r="Z456" s="1502"/>
      <c r="AA456" s="1502"/>
      <c r="AB456" s="1502"/>
      <c r="AC456" s="1502"/>
      <c r="AD456" s="1502"/>
      <c r="AE456" s="1502"/>
      <c r="AF456" s="1502"/>
      <c r="AG456" s="1615"/>
      <c r="AH456" s="1615"/>
      <c r="AI456" s="18"/>
      <c r="AJ456" s="18"/>
      <c r="AK456" s="18"/>
      <c r="AL456" s="18"/>
      <c r="AM456" s="18"/>
      <c r="AN456" s="18"/>
      <c r="AO456" s="18"/>
      <c r="AP456" s="18"/>
      <c r="AQ456" s="18"/>
    </row>
    <row r="457" spans="1:63" s="592" customFormat="1" ht="34.5" customHeight="1">
      <c r="A457" s="606">
        <v>6</v>
      </c>
      <c r="D457" s="2205" t="s">
        <v>32</v>
      </c>
      <c r="E457" s="2205"/>
      <c r="F457" s="2205"/>
      <c r="G457" s="2205"/>
      <c r="H457" s="2598">
        <f>H439-H445-H451</f>
        <v>387975</v>
      </c>
      <c r="I457" s="2598"/>
      <c r="J457" s="2598"/>
      <c r="K457" s="2598">
        <f>K439-K445-K451</f>
        <v>1880526</v>
      </c>
      <c r="L457" s="2598"/>
      <c r="M457" s="2598"/>
      <c r="N457" s="2598">
        <f>N439-N445-N451</f>
        <v>518567</v>
      </c>
      <c r="O457" s="2598"/>
      <c r="P457" s="2598"/>
      <c r="Q457" s="2598">
        <f>Q439-Q445-Q451</f>
        <v>0</v>
      </c>
      <c r="R457" s="2598"/>
      <c r="S457" s="2598"/>
      <c r="T457" s="2598">
        <f>T439-T445-T451</f>
        <v>0</v>
      </c>
      <c r="U457" s="2598"/>
      <c r="V457" s="2598"/>
      <c r="W457" s="2598">
        <f>W439-W445-W451</f>
        <v>0</v>
      </c>
      <c r="X457" s="2598"/>
      <c r="Y457" s="2598"/>
      <c r="Z457" s="2598">
        <f>Z439-Z445-Z451</f>
        <v>1140</v>
      </c>
      <c r="AA457" s="2598"/>
      <c r="AB457" s="2598"/>
      <c r="AC457" s="2598">
        <f>AC439-AC445-AC451</f>
        <v>0</v>
      </c>
      <c r="AD457" s="2598"/>
      <c r="AE457" s="2598"/>
      <c r="AF457" s="1503">
        <f>AF439-AF445-AF451</f>
        <v>2788208</v>
      </c>
      <c r="AG457" s="1615"/>
      <c r="AH457" s="1615"/>
      <c r="AI457" s="18"/>
      <c r="AJ457" s="18"/>
      <c r="AK457" s="18"/>
      <c r="AL457" s="18"/>
      <c r="AM457" s="18"/>
      <c r="AN457" s="18"/>
      <c r="AO457" s="18"/>
      <c r="AP457" s="18"/>
      <c r="AQ457" s="18"/>
    </row>
    <row r="458" spans="1:63" s="592" customFormat="1" ht="34.5" customHeight="1" thickBot="1">
      <c r="A458" s="606"/>
      <c r="D458" s="2191" t="s">
        <v>30</v>
      </c>
      <c r="E458" s="2191"/>
      <c r="F458" s="2191"/>
      <c r="G458" s="2191"/>
      <c r="H458" s="2596">
        <f>H443-H449-H455</f>
        <v>387975</v>
      </c>
      <c r="I458" s="2596"/>
      <c r="J458" s="2596"/>
      <c r="K458" s="2596">
        <f>K443-K449-K455</f>
        <v>1733101</v>
      </c>
      <c r="L458" s="2596"/>
      <c r="M458" s="2596"/>
      <c r="N458" s="2596">
        <f>N443-N449-N455</f>
        <v>477649</v>
      </c>
      <c r="O458" s="2596"/>
      <c r="P458" s="2596"/>
      <c r="Q458" s="2596">
        <f>Q443-Q449-Q455</f>
        <v>0</v>
      </c>
      <c r="R458" s="2596"/>
      <c r="S458" s="2596"/>
      <c r="T458" s="2596">
        <f>T443-T449-T455</f>
        <v>0</v>
      </c>
      <c r="U458" s="2596"/>
      <c r="V458" s="2596"/>
      <c r="W458" s="2596">
        <f>W443-W449-W455</f>
        <v>0</v>
      </c>
      <c r="X458" s="2596"/>
      <c r="Y458" s="2596"/>
      <c r="Z458" s="2596">
        <f>Z443-Z449-Z455</f>
        <v>103855</v>
      </c>
      <c r="AA458" s="2596"/>
      <c r="AB458" s="2596"/>
      <c r="AC458" s="2596">
        <f>AC443-AC449-AC455</f>
        <v>0</v>
      </c>
      <c r="AD458" s="2596"/>
      <c r="AE458" s="2596"/>
      <c r="AF458" s="1504">
        <f>AF443-AF449-AF455</f>
        <v>2702580</v>
      </c>
      <c r="AG458" s="1615"/>
      <c r="AH458" s="1615"/>
      <c r="AI458" s="18"/>
      <c r="AJ458" s="18"/>
      <c r="AK458" s="18"/>
      <c r="AL458" s="18"/>
      <c r="AM458" s="18"/>
      <c r="AN458" s="18"/>
      <c r="AO458" s="18"/>
      <c r="AP458" s="18"/>
      <c r="AQ458" s="18"/>
    </row>
    <row r="459" spans="1:63" s="592" customFormat="1" ht="29.25" customHeight="1">
      <c r="A459" s="606"/>
      <c r="D459" s="793"/>
      <c r="E459" s="779"/>
      <c r="F459" s="779"/>
      <c r="G459" s="779"/>
      <c r="H459" s="779"/>
      <c r="I459" s="779"/>
      <c r="J459" s="779"/>
      <c r="K459" s="779"/>
      <c r="L459" s="779"/>
      <c r="M459" s="779"/>
      <c r="N459" s="779"/>
      <c r="O459" s="779"/>
      <c r="P459" s="779"/>
      <c r="Q459" s="779"/>
      <c r="R459" s="779"/>
      <c r="S459" s="779"/>
      <c r="T459" s="779"/>
      <c r="U459" s="779"/>
      <c r="V459" s="779"/>
      <c r="W459" s="779"/>
      <c r="X459" s="779"/>
      <c r="Y459" s="779"/>
      <c r="Z459" s="779"/>
      <c r="AA459" s="779"/>
      <c r="AB459" s="779"/>
      <c r="AC459" s="779"/>
      <c r="AD459" s="779"/>
      <c r="AE459" s="779"/>
      <c r="AF459" s="779"/>
      <c r="AG459" s="1615"/>
      <c r="AH459" s="1615"/>
      <c r="AI459" s="18"/>
      <c r="AJ459" s="18"/>
      <c r="AK459" s="18"/>
      <c r="AL459" s="18"/>
      <c r="AM459" s="18"/>
      <c r="AN459" s="18"/>
      <c r="AO459" s="18"/>
      <c r="AP459" s="18"/>
      <c r="AQ459" s="18"/>
    </row>
    <row r="460" spans="1:63" s="592" customFormat="1" ht="14.4" thickBot="1">
      <c r="A460" s="606"/>
      <c r="AH460" s="1615"/>
      <c r="AI460" s="18"/>
      <c r="AJ460" s="18"/>
      <c r="AK460" s="18"/>
      <c r="AL460" s="18"/>
      <c r="AM460" s="18"/>
      <c r="AN460" s="18"/>
      <c r="AO460" s="18"/>
      <c r="AP460" s="18"/>
      <c r="AQ460" s="18"/>
    </row>
    <row r="461" spans="1:63" s="592" customFormat="1" ht="14.4" thickBot="1">
      <c r="A461" s="606"/>
      <c r="D461" s="1874" t="s">
        <v>40</v>
      </c>
      <c r="E461" s="1874"/>
      <c r="F461" s="1874"/>
      <c r="G461" s="1874"/>
      <c r="H461" s="1874"/>
      <c r="I461" s="1874"/>
      <c r="J461" s="1874"/>
      <c r="K461" s="1874"/>
      <c r="L461" s="1874"/>
      <c r="M461" s="1874"/>
      <c r="N461" s="1874"/>
      <c r="O461" s="1874"/>
      <c r="P461" s="1874"/>
      <c r="Q461" s="1874"/>
      <c r="R461" s="1874"/>
      <c r="S461" s="1874" t="s">
        <v>36</v>
      </c>
      <c r="T461" s="1874"/>
      <c r="U461" s="1874"/>
      <c r="V461" s="1874"/>
      <c r="W461" s="1874"/>
      <c r="X461" s="1874"/>
      <c r="Y461" s="1874"/>
      <c r="Z461" s="1874"/>
      <c r="AA461" s="1874"/>
      <c r="AB461" s="1874"/>
      <c r="AC461" s="1874"/>
      <c r="AD461" s="1874"/>
      <c r="AE461" s="1874"/>
      <c r="AF461" s="1874"/>
      <c r="AG461" s="1874"/>
      <c r="AH461" s="1615"/>
      <c r="AI461" s="18"/>
      <c r="AJ461" s="18"/>
      <c r="AK461" s="18"/>
      <c r="AL461" s="18"/>
      <c r="AM461" s="18"/>
      <c r="AN461" s="18"/>
      <c r="AO461" s="18"/>
      <c r="AP461" s="18"/>
      <c r="AQ461" s="18"/>
    </row>
    <row r="462" spans="1:63" s="592" customFormat="1" ht="17.25" customHeight="1">
      <c r="A462" s="606"/>
      <c r="D462" s="2175" t="s">
        <v>48</v>
      </c>
      <c r="E462" s="2175"/>
      <c r="F462" s="2175"/>
      <c r="G462" s="2175"/>
      <c r="H462" s="2175"/>
      <c r="I462" s="2175"/>
      <c r="J462" s="2175"/>
      <c r="K462" s="2175"/>
      <c r="L462" s="2175"/>
      <c r="M462" s="2175"/>
      <c r="N462" s="2175"/>
      <c r="O462" s="2175"/>
      <c r="P462" s="2175"/>
      <c r="Q462" s="2175"/>
      <c r="R462" s="2175"/>
      <c r="S462" s="2176">
        <v>0</v>
      </c>
      <c r="T462" s="2176"/>
      <c r="U462" s="2176"/>
      <c r="V462" s="2176"/>
      <c r="W462" s="2176"/>
      <c r="X462" s="2176"/>
      <c r="Y462" s="2176"/>
      <c r="Z462" s="2176"/>
      <c r="AA462" s="2176"/>
      <c r="AB462" s="2176"/>
      <c r="AC462" s="2176"/>
      <c r="AD462" s="2176"/>
      <c r="AE462" s="2176"/>
      <c r="AF462" s="2176"/>
      <c r="AG462" s="2176"/>
      <c r="AH462" s="1615"/>
      <c r="AI462" s="18"/>
      <c r="AJ462" s="18"/>
      <c r="AK462" s="18"/>
      <c r="AL462" s="18"/>
      <c r="AM462" s="18"/>
      <c r="AN462" s="18"/>
      <c r="AO462" s="18"/>
      <c r="AP462" s="18"/>
      <c r="AQ462" s="18"/>
    </row>
    <row r="463" spans="1:63" s="592" customFormat="1" ht="21.75" customHeight="1" thickBot="1">
      <c r="A463" s="606"/>
      <c r="D463" s="2019" t="s">
        <v>49</v>
      </c>
      <c r="E463" s="2019"/>
      <c r="F463" s="2019"/>
      <c r="G463" s="2019"/>
      <c r="H463" s="2019"/>
      <c r="I463" s="2019"/>
      <c r="J463" s="2019"/>
      <c r="K463" s="2019"/>
      <c r="L463" s="2019"/>
      <c r="M463" s="2019"/>
      <c r="N463" s="2019"/>
      <c r="O463" s="2019"/>
      <c r="P463" s="2019"/>
      <c r="Q463" s="2019"/>
      <c r="R463" s="2019"/>
      <c r="S463" s="2021">
        <v>0</v>
      </c>
      <c r="T463" s="2021"/>
      <c r="U463" s="2021"/>
      <c r="V463" s="2021"/>
      <c r="W463" s="2021"/>
      <c r="X463" s="2021"/>
      <c r="Y463" s="2021"/>
      <c r="Z463" s="2021"/>
      <c r="AA463" s="2021"/>
      <c r="AB463" s="2021"/>
      <c r="AC463" s="2021"/>
      <c r="AD463" s="2021"/>
      <c r="AE463" s="2021"/>
      <c r="AF463" s="2021"/>
      <c r="AG463" s="2021"/>
      <c r="AH463" s="1615"/>
      <c r="AI463" s="18"/>
      <c r="AJ463" s="18"/>
      <c r="AK463" s="18"/>
      <c r="AL463" s="18"/>
      <c r="AM463" s="18"/>
      <c r="AN463" s="18"/>
      <c r="AO463" s="18"/>
      <c r="AP463" s="18"/>
      <c r="AQ463" s="18"/>
    </row>
    <row r="464" spans="1:63" s="592" customFormat="1" ht="13.8">
      <c r="A464" s="606"/>
      <c r="D464" s="1517"/>
      <c r="E464" s="1517"/>
      <c r="F464" s="1517"/>
      <c r="G464" s="1517"/>
      <c r="H464" s="1517"/>
      <c r="I464" s="1517"/>
      <c r="J464" s="1517"/>
      <c r="K464" s="1517"/>
      <c r="L464" s="1517"/>
      <c r="M464" s="1517"/>
      <c r="N464" s="1517"/>
      <c r="O464" s="1517"/>
      <c r="P464" s="1517"/>
      <c r="Q464" s="1517"/>
      <c r="R464" s="1517"/>
      <c r="S464" s="1518"/>
      <c r="T464" s="1518"/>
      <c r="U464" s="1518"/>
      <c r="V464" s="1518"/>
      <c r="W464" s="1518"/>
      <c r="X464" s="1518"/>
      <c r="Y464" s="1518"/>
      <c r="Z464" s="1518"/>
      <c r="AA464" s="1518"/>
      <c r="AB464" s="1518"/>
      <c r="AC464" s="1518"/>
      <c r="AD464" s="1518"/>
      <c r="AE464" s="1518"/>
      <c r="AF464" s="1518"/>
      <c r="AG464" s="1518"/>
      <c r="AH464" s="1615"/>
      <c r="AI464" s="18"/>
      <c r="AJ464" s="18"/>
      <c r="AK464" s="18"/>
      <c r="AL464" s="18"/>
      <c r="AM464" s="18"/>
      <c r="AN464" s="18"/>
      <c r="AO464" s="18"/>
      <c r="AP464" s="18"/>
      <c r="AQ464" s="18"/>
    </row>
    <row r="465" spans="1:43" s="592" customFormat="1" ht="14.25" customHeight="1">
      <c r="A465" s="606"/>
      <c r="D465" s="2182" t="s">
        <v>3241</v>
      </c>
      <c r="E465" s="2182"/>
      <c r="F465" s="2182"/>
      <c r="G465" s="2182"/>
      <c r="H465" s="2182"/>
      <c r="I465" s="2182"/>
      <c r="J465" s="2182"/>
      <c r="K465" s="2182"/>
      <c r="L465" s="2182"/>
      <c r="M465" s="2182"/>
      <c r="N465" s="2182"/>
      <c r="O465" s="2182"/>
      <c r="P465" s="2182"/>
      <c r="Q465" s="2182"/>
      <c r="R465" s="2182"/>
      <c r="S465" s="2182"/>
      <c r="T465" s="2182"/>
      <c r="U465" s="2182"/>
      <c r="V465" s="2182"/>
      <c r="W465" s="2182"/>
      <c r="X465" s="2182"/>
      <c r="Y465" s="2182"/>
      <c r="Z465" s="2182"/>
      <c r="AA465" s="2182"/>
      <c r="AB465" s="2182"/>
      <c r="AC465" s="2182"/>
      <c r="AD465" s="2182"/>
      <c r="AE465" s="2182"/>
      <c r="AF465" s="2182"/>
      <c r="AG465" s="2182"/>
      <c r="AH465" s="1615"/>
      <c r="AI465" s="18"/>
      <c r="AJ465" s="18"/>
      <c r="AK465" s="18"/>
      <c r="AL465" s="18"/>
      <c r="AM465" s="18"/>
      <c r="AN465" s="18"/>
      <c r="AO465" s="18"/>
      <c r="AP465" s="18"/>
      <c r="AQ465" s="18"/>
    </row>
    <row r="466" spans="1:43" s="592" customFormat="1" ht="13.8" hidden="1">
      <c r="A466" s="606"/>
      <c r="D466" s="2182"/>
      <c r="E466" s="2182"/>
      <c r="F466" s="2182"/>
      <c r="G466" s="2182"/>
      <c r="H466" s="2182"/>
      <c r="I466" s="2182"/>
      <c r="J466" s="2182"/>
      <c r="K466" s="2182"/>
      <c r="L466" s="2182"/>
      <c r="M466" s="2182"/>
      <c r="N466" s="2182"/>
      <c r="O466" s="2182"/>
      <c r="P466" s="2182"/>
      <c r="Q466" s="2182"/>
      <c r="R466" s="2182"/>
      <c r="S466" s="2182"/>
      <c r="T466" s="2182"/>
      <c r="U466" s="2182"/>
      <c r="V466" s="2182"/>
      <c r="W466" s="2182"/>
      <c r="X466" s="2182"/>
      <c r="Y466" s="2182"/>
      <c r="Z466" s="2182"/>
      <c r="AA466" s="2182"/>
      <c r="AB466" s="2182"/>
      <c r="AC466" s="2182"/>
      <c r="AD466" s="2182"/>
      <c r="AE466" s="2182"/>
      <c r="AF466" s="2182"/>
      <c r="AG466" s="2182"/>
      <c r="AH466" s="1615"/>
      <c r="AI466" s="18"/>
      <c r="AJ466" s="18"/>
      <c r="AK466" s="18"/>
      <c r="AL466" s="18"/>
      <c r="AM466" s="18"/>
      <c r="AN466" s="18"/>
      <c r="AO466" s="18"/>
      <c r="AP466" s="18"/>
      <c r="AQ466" s="18"/>
    </row>
    <row r="467" spans="1:43" s="592" customFormat="1" ht="13.8" hidden="1">
      <c r="A467" s="606"/>
      <c r="C467" s="1508"/>
      <c r="AH467" s="1615"/>
      <c r="AI467" s="18"/>
      <c r="AJ467" s="18"/>
      <c r="AK467" s="18"/>
      <c r="AL467" s="18"/>
      <c r="AM467" s="18"/>
      <c r="AN467" s="18"/>
      <c r="AO467" s="18"/>
      <c r="AP467" s="18"/>
      <c r="AQ467" s="18"/>
    </row>
    <row r="468" spans="1:43" s="592" customFormat="1" ht="13.8" hidden="1">
      <c r="A468" s="606"/>
      <c r="C468" s="1508"/>
      <c r="D468" s="1950" t="s">
        <v>3088</v>
      </c>
      <c r="E468" s="1950"/>
      <c r="F468" s="1950"/>
      <c r="G468" s="1950"/>
      <c r="H468" s="1950"/>
      <c r="I468" s="1950"/>
      <c r="J468" s="1950"/>
      <c r="K468" s="1950"/>
      <c r="L468" s="1950"/>
      <c r="M468" s="1950"/>
      <c r="N468" s="1950"/>
      <c r="O468" s="1950"/>
      <c r="P468" s="1950"/>
      <c r="Q468" s="1950"/>
      <c r="R468" s="1950"/>
      <c r="S468" s="1950"/>
      <c r="T468" s="1950"/>
      <c r="U468" s="1950"/>
      <c r="V468" s="1950"/>
      <c r="W468" s="1950"/>
      <c r="X468" s="1950"/>
      <c r="Y468" s="1950"/>
      <c r="Z468" s="1950"/>
      <c r="AA468" s="1950"/>
      <c r="AB468" s="1950"/>
      <c r="AC468" s="1950"/>
      <c r="AD468" s="1950"/>
      <c r="AE468" s="1950"/>
      <c r="AF468" s="1950"/>
      <c r="AG468" s="1950"/>
      <c r="AH468" s="1615"/>
      <c r="AI468" s="18"/>
      <c r="AJ468" s="18"/>
      <c r="AK468" s="18"/>
      <c r="AL468" s="18"/>
      <c r="AM468" s="18"/>
      <c r="AN468" s="18"/>
      <c r="AO468" s="18"/>
      <c r="AP468" s="18"/>
      <c r="AQ468" s="18"/>
    </row>
    <row r="469" spans="1:43" s="592" customFormat="1" ht="13.8" hidden="1">
      <c r="A469" s="606"/>
      <c r="C469" s="1508"/>
      <c r="D469" s="1950"/>
      <c r="E469" s="1950"/>
      <c r="F469" s="1950"/>
      <c r="G469" s="1950"/>
      <c r="H469" s="1950"/>
      <c r="I469" s="1950"/>
      <c r="J469" s="1950"/>
      <c r="K469" s="1950"/>
      <c r="L469" s="1950"/>
      <c r="M469" s="1950"/>
      <c r="N469" s="1950"/>
      <c r="O469" s="1950"/>
      <c r="P469" s="1950"/>
      <c r="Q469" s="1950"/>
      <c r="R469" s="1950"/>
      <c r="S469" s="1950"/>
      <c r="T469" s="1950"/>
      <c r="U469" s="1950"/>
      <c r="V469" s="1950"/>
      <c r="W469" s="1950"/>
      <c r="X469" s="1950"/>
      <c r="Y469" s="1950"/>
      <c r="Z469" s="1950"/>
      <c r="AA469" s="1950"/>
      <c r="AB469" s="1950"/>
      <c r="AC469" s="1950"/>
      <c r="AD469" s="1950"/>
      <c r="AE469" s="1950"/>
      <c r="AF469" s="1950"/>
      <c r="AG469" s="1950"/>
      <c r="AH469" s="1615"/>
      <c r="AI469" s="18"/>
      <c r="AJ469" s="18"/>
      <c r="AK469" s="18"/>
      <c r="AL469" s="18"/>
      <c r="AM469" s="18"/>
      <c r="AN469" s="18"/>
      <c r="AO469" s="18"/>
      <c r="AP469" s="18"/>
      <c r="AQ469" s="18"/>
    </row>
    <row r="470" spans="1:43" s="592" customFormat="1" ht="13.8" hidden="1">
      <c r="A470" s="606"/>
      <c r="C470" s="1508"/>
      <c r="D470" s="1950"/>
      <c r="E470" s="1950"/>
      <c r="F470" s="1950"/>
      <c r="G470" s="1950"/>
      <c r="H470" s="1950"/>
      <c r="I470" s="1950"/>
      <c r="J470" s="1950"/>
      <c r="K470" s="1950"/>
      <c r="L470" s="1950"/>
      <c r="M470" s="1950"/>
      <c r="N470" s="1950"/>
      <c r="O470" s="1950"/>
      <c r="P470" s="1950"/>
      <c r="Q470" s="1950"/>
      <c r="R470" s="1950"/>
      <c r="S470" s="1950"/>
      <c r="T470" s="1950"/>
      <c r="U470" s="1950"/>
      <c r="V470" s="1950"/>
      <c r="W470" s="1950"/>
      <c r="X470" s="1950"/>
      <c r="Y470" s="1950"/>
      <c r="Z470" s="1950"/>
      <c r="AA470" s="1950"/>
      <c r="AB470" s="1950"/>
      <c r="AC470" s="1950"/>
      <c r="AD470" s="1950"/>
      <c r="AE470" s="1950"/>
      <c r="AF470" s="1950"/>
      <c r="AG470" s="1950"/>
      <c r="AH470" s="1615"/>
      <c r="AI470" s="18"/>
      <c r="AJ470" s="18"/>
      <c r="AK470" s="18"/>
      <c r="AL470" s="18"/>
      <c r="AM470" s="18"/>
      <c r="AN470" s="18"/>
      <c r="AO470" s="18"/>
      <c r="AP470" s="18"/>
      <c r="AQ470" s="18"/>
    </row>
    <row r="471" spans="1:43" s="592" customFormat="1" ht="13.8" hidden="1">
      <c r="A471" s="606"/>
      <c r="C471" s="1508"/>
      <c r="D471" s="1508"/>
      <c r="E471" s="1508"/>
      <c r="F471" s="1508"/>
      <c r="G471" s="1508"/>
      <c r="H471" s="1508"/>
      <c r="I471" s="1508"/>
      <c r="J471" s="1508"/>
      <c r="K471" s="1508"/>
      <c r="L471" s="1508"/>
      <c r="M471" s="1508"/>
      <c r="N471" s="1508"/>
      <c r="O471" s="1508"/>
      <c r="P471" s="1508"/>
      <c r="Q471" s="1508"/>
      <c r="R471" s="1508"/>
      <c r="S471" s="1508"/>
      <c r="T471" s="1508"/>
      <c r="U471" s="1508"/>
      <c r="V471" s="1508"/>
      <c r="W471" s="1508"/>
      <c r="X471" s="1508"/>
      <c r="Y471" s="1508"/>
      <c r="Z471" s="1508"/>
      <c r="AA471" s="1508"/>
      <c r="AB471" s="1508"/>
      <c r="AC471" s="1508"/>
      <c r="AD471" s="1508"/>
      <c r="AE471" s="1508"/>
      <c r="AF471" s="1508"/>
      <c r="AG471" s="1508"/>
      <c r="AH471" s="1615"/>
      <c r="AI471" s="18"/>
      <c r="AJ471" s="18"/>
      <c r="AK471" s="18"/>
      <c r="AL471" s="18"/>
      <c r="AM471" s="18"/>
      <c r="AN471" s="18"/>
      <c r="AO471" s="18"/>
      <c r="AP471" s="18"/>
      <c r="AQ471" s="18"/>
    </row>
    <row r="472" spans="1:43" s="592" customFormat="1" ht="13.8" hidden="1">
      <c r="A472" s="606"/>
      <c r="C472" s="1508"/>
      <c r="D472" s="1950" t="s">
        <v>3215</v>
      </c>
      <c r="E472" s="1950"/>
      <c r="F472" s="1950"/>
      <c r="G472" s="1950"/>
      <c r="H472" s="1950"/>
      <c r="I472" s="1950"/>
      <c r="J472" s="1950"/>
      <c r="K472" s="1950"/>
      <c r="L472" s="1950"/>
      <c r="M472" s="1950"/>
      <c r="N472" s="1950"/>
      <c r="O472" s="1950"/>
      <c r="P472" s="1950"/>
      <c r="Q472" s="1950"/>
      <c r="R472" s="1950"/>
      <c r="S472" s="1950"/>
      <c r="T472" s="1950"/>
      <c r="U472" s="1950"/>
      <c r="V472" s="1950"/>
      <c r="W472" s="1950"/>
      <c r="X472" s="1950"/>
      <c r="Y472" s="1950"/>
      <c r="Z472" s="1950"/>
      <c r="AA472" s="1950"/>
      <c r="AB472" s="1950"/>
      <c r="AC472" s="1950"/>
      <c r="AD472" s="1950"/>
      <c r="AE472" s="1950"/>
      <c r="AF472" s="1950"/>
      <c r="AG472" s="1950"/>
      <c r="AH472" s="1615"/>
      <c r="AI472" s="18"/>
      <c r="AJ472" s="18"/>
      <c r="AK472" s="18"/>
      <c r="AL472" s="18"/>
      <c r="AM472" s="18"/>
      <c r="AN472" s="18"/>
      <c r="AO472" s="18"/>
      <c r="AP472" s="18"/>
      <c r="AQ472" s="18"/>
    </row>
    <row r="473" spans="1:43" s="592" customFormat="1" ht="13.8" hidden="1">
      <c r="A473" s="606"/>
      <c r="C473" s="1508"/>
      <c r="D473" s="1508"/>
      <c r="E473" s="1508"/>
      <c r="F473" s="1508"/>
      <c r="G473" s="1508"/>
      <c r="H473" s="1508"/>
      <c r="I473" s="1508"/>
      <c r="J473" s="1508"/>
      <c r="K473" s="1508"/>
      <c r="L473" s="1508"/>
      <c r="M473" s="1508"/>
      <c r="N473" s="1508"/>
      <c r="O473" s="1508"/>
      <c r="P473" s="1508"/>
      <c r="Q473" s="1508"/>
      <c r="R473" s="1508"/>
      <c r="S473" s="1508"/>
      <c r="T473" s="1508"/>
      <c r="U473" s="1508"/>
      <c r="V473" s="1508"/>
      <c r="W473" s="1508"/>
      <c r="X473" s="1508"/>
      <c r="Y473" s="1508"/>
      <c r="Z473" s="1508"/>
      <c r="AA473" s="1508"/>
      <c r="AB473" s="1508"/>
      <c r="AC473" s="1508"/>
      <c r="AD473" s="1508"/>
      <c r="AE473" s="1508"/>
      <c r="AF473" s="1508"/>
      <c r="AG473" s="1508"/>
      <c r="AH473" s="1615"/>
      <c r="AI473" s="18"/>
      <c r="AJ473" s="18"/>
      <c r="AK473" s="18"/>
      <c r="AL473" s="18"/>
      <c r="AM473" s="18"/>
      <c r="AN473" s="18"/>
      <c r="AO473" s="18"/>
      <c r="AP473" s="18"/>
      <c r="AQ473" s="18"/>
    </row>
    <row r="474" spans="1:43" s="592" customFormat="1" ht="13.8" hidden="1">
      <c r="A474" s="606"/>
      <c r="C474" s="1508"/>
      <c r="D474" s="1950" t="s">
        <v>3216</v>
      </c>
      <c r="E474" s="1950"/>
      <c r="F474" s="1950"/>
      <c r="G474" s="1950"/>
      <c r="H474" s="1950"/>
      <c r="I474" s="1950"/>
      <c r="J474" s="1950"/>
      <c r="K474" s="1950"/>
      <c r="L474" s="1950"/>
      <c r="M474" s="1950"/>
      <c r="N474" s="1950"/>
      <c r="O474" s="1950"/>
      <c r="P474" s="1950"/>
      <c r="Q474" s="1950"/>
      <c r="R474" s="1950"/>
      <c r="S474" s="1950"/>
      <c r="T474" s="1950"/>
      <c r="U474" s="1950"/>
      <c r="V474" s="1950"/>
      <c r="W474" s="1950"/>
      <c r="X474" s="1950"/>
      <c r="Y474" s="1950"/>
      <c r="Z474" s="1950"/>
      <c r="AA474" s="1950"/>
      <c r="AB474" s="1950"/>
      <c r="AC474" s="1950"/>
      <c r="AD474" s="1950"/>
      <c r="AE474" s="1950"/>
      <c r="AF474" s="1950"/>
      <c r="AG474" s="1950"/>
      <c r="AH474" s="1615"/>
      <c r="AI474" s="18"/>
      <c r="AJ474" s="18"/>
      <c r="AK474" s="18"/>
      <c r="AL474" s="18"/>
      <c r="AM474" s="18"/>
      <c r="AN474" s="18"/>
      <c r="AO474" s="18"/>
      <c r="AP474" s="18"/>
      <c r="AQ474" s="18"/>
    </row>
    <row r="475" spans="1:43" s="592" customFormat="1" ht="13.8" hidden="1">
      <c r="A475" s="606"/>
      <c r="C475" s="1508"/>
      <c r="D475" s="1950"/>
      <c r="E475" s="1950"/>
      <c r="F475" s="1950"/>
      <c r="G475" s="1950"/>
      <c r="H475" s="1950"/>
      <c r="I475" s="1950"/>
      <c r="J475" s="1950"/>
      <c r="K475" s="1950"/>
      <c r="L475" s="1950"/>
      <c r="M475" s="1950"/>
      <c r="N475" s="1950"/>
      <c r="O475" s="1950"/>
      <c r="P475" s="1950"/>
      <c r="Q475" s="1950"/>
      <c r="R475" s="1950"/>
      <c r="S475" s="1950"/>
      <c r="T475" s="1950"/>
      <c r="U475" s="1950"/>
      <c r="V475" s="1950"/>
      <c r="W475" s="1950"/>
      <c r="X475" s="1950"/>
      <c r="Y475" s="1950"/>
      <c r="Z475" s="1950"/>
      <c r="AA475" s="1950"/>
      <c r="AB475" s="1950"/>
      <c r="AC475" s="1950"/>
      <c r="AD475" s="1950"/>
      <c r="AE475" s="1950"/>
      <c r="AF475" s="1950"/>
      <c r="AG475" s="1950"/>
      <c r="AH475" s="1615"/>
      <c r="AI475" s="18"/>
      <c r="AJ475" s="18"/>
      <c r="AK475" s="18"/>
      <c r="AL475" s="18"/>
      <c r="AM475" s="18"/>
      <c r="AN475" s="18"/>
      <c r="AO475" s="18"/>
      <c r="AP475" s="18"/>
      <c r="AQ475" s="18"/>
    </row>
    <row r="476" spans="1:43" s="592" customFormat="1" ht="13.8" hidden="1">
      <c r="A476" s="606"/>
      <c r="C476" s="1508"/>
      <c r="D476" s="1950"/>
      <c r="E476" s="1950"/>
      <c r="F476" s="1950"/>
      <c r="G476" s="1950"/>
      <c r="H476" s="1950"/>
      <c r="I476" s="1950"/>
      <c r="J476" s="1950"/>
      <c r="K476" s="1950"/>
      <c r="L476" s="1950"/>
      <c r="M476" s="1950"/>
      <c r="N476" s="1950"/>
      <c r="O476" s="1950"/>
      <c r="P476" s="1950"/>
      <c r="Q476" s="1950"/>
      <c r="R476" s="1950"/>
      <c r="S476" s="1950"/>
      <c r="T476" s="1950"/>
      <c r="U476" s="1950"/>
      <c r="V476" s="1950"/>
      <c r="W476" s="1950"/>
      <c r="X476" s="1950"/>
      <c r="Y476" s="1950"/>
      <c r="Z476" s="1950"/>
      <c r="AA476" s="1950"/>
      <c r="AB476" s="1950"/>
      <c r="AC476" s="1950"/>
      <c r="AD476" s="1950"/>
      <c r="AE476" s="1950"/>
      <c r="AF476" s="1950"/>
      <c r="AG476" s="1950"/>
      <c r="AH476" s="1615"/>
      <c r="AI476" s="18"/>
      <c r="AJ476" s="18"/>
      <c r="AK476" s="18"/>
      <c r="AL476" s="18"/>
      <c r="AM476" s="18"/>
      <c r="AN476" s="18"/>
      <c r="AO476" s="18"/>
      <c r="AP476" s="18"/>
      <c r="AQ476" s="18"/>
    </row>
    <row r="477" spans="1:43" s="592" customFormat="1" ht="13.8" hidden="1">
      <c r="A477" s="606"/>
      <c r="D477" s="1950"/>
      <c r="E477" s="1950"/>
      <c r="F477" s="1950"/>
      <c r="G477" s="1950"/>
      <c r="H477" s="1950"/>
      <c r="I477" s="1950"/>
      <c r="J477" s="1950"/>
      <c r="K477" s="1950"/>
      <c r="L477" s="1950"/>
      <c r="M477" s="1950"/>
      <c r="N477" s="1950"/>
      <c r="O477" s="1950"/>
      <c r="P477" s="1950"/>
      <c r="Q477" s="1950"/>
      <c r="R477" s="1950"/>
      <c r="S477" s="1950"/>
      <c r="T477" s="1950"/>
      <c r="U477" s="1950"/>
      <c r="V477" s="1950"/>
      <c r="W477" s="1950"/>
      <c r="X477" s="1950"/>
      <c r="Y477" s="1950"/>
      <c r="Z477" s="1950"/>
      <c r="AA477" s="1950"/>
      <c r="AB477" s="1950"/>
      <c r="AC477" s="1950"/>
      <c r="AD477" s="1950"/>
      <c r="AE477" s="1950"/>
      <c r="AF477" s="1950"/>
      <c r="AG477" s="1950"/>
      <c r="AH477" s="1615"/>
      <c r="AI477" s="18"/>
      <c r="AJ477" s="18"/>
      <c r="AK477" s="18"/>
      <c r="AL477" s="18"/>
      <c r="AM477" s="18"/>
      <c r="AN477" s="18"/>
      <c r="AO477" s="18"/>
      <c r="AP477" s="18"/>
      <c r="AQ477" s="18"/>
    </row>
    <row r="478" spans="1:43" s="592" customFormat="1" ht="13.8" hidden="1">
      <c r="A478" s="606"/>
      <c r="D478" s="1950" t="s">
        <v>1395</v>
      </c>
      <c r="E478" s="1950"/>
      <c r="F478" s="1950"/>
      <c r="G478" s="1950"/>
      <c r="H478" s="1950"/>
      <c r="I478" s="1950"/>
      <c r="J478" s="1950"/>
      <c r="K478" s="1950"/>
      <c r="L478" s="1950"/>
      <c r="M478" s="1950"/>
      <c r="N478" s="1950"/>
      <c r="O478" s="1950"/>
      <c r="P478" s="1950"/>
      <c r="Q478" s="1950"/>
      <c r="R478" s="1950"/>
      <c r="S478" s="1950"/>
      <c r="T478" s="1950"/>
      <c r="U478" s="1950"/>
      <c r="V478" s="1950"/>
      <c r="W478" s="1950"/>
      <c r="X478" s="1950"/>
      <c r="Y478" s="1950"/>
      <c r="Z478" s="1950"/>
      <c r="AA478" s="1950"/>
      <c r="AB478" s="1950"/>
      <c r="AC478" s="1950"/>
      <c r="AD478" s="1950"/>
      <c r="AE478" s="1950"/>
      <c r="AF478" s="1950"/>
      <c r="AG478" s="1950"/>
      <c r="AH478" s="1615"/>
      <c r="AI478" s="18"/>
      <c r="AJ478" s="18"/>
      <c r="AK478" s="18"/>
      <c r="AL478" s="18"/>
      <c r="AM478" s="18"/>
      <c r="AN478" s="18"/>
      <c r="AO478" s="18"/>
      <c r="AP478" s="18"/>
      <c r="AQ478" s="18"/>
    </row>
    <row r="479" spans="1:43" s="592" customFormat="1" ht="13.8">
      <c r="A479" s="606"/>
      <c r="D479" s="1508"/>
      <c r="E479" s="1508"/>
      <c r="F479" s="1508"/>
      <c r="G479" s="1508"/>
      <c r="H479" s="1508"/>
      <c r="I479" s="1508"/>
      <c r="J479" s="1508"/>
      <c r="K479" s="1508"/>
      <c r="L479" s="1508"/>
      <c r="M479" s="1508"/>
      <c r="N479" s="1508"/>
      <c r="O479" s="1508"/>
      <c r="P479" s="1508"/>
      <c r="Q479" s="1508"/>
      <c r="R479" s="1508"/>
      <c r="S479" s="1508"/>
      <c r="T479" s="1508"/>
      <c r="U479" s="1508"/>
      <c r="V479" s="1508"/>
      <c r="W479" s="1508"/>
      <c r="X479" s="1508"/>
      <c r="Y479" s="1508"/>
      <c r="Z479" s="1508"/>
      <c r="AA479" s="1508"/>
      <c r="AB479" s="1508"/>
      <c r="AC479" s="1508"/>
      <c r="AD479" s="1508"/>
      <c r="AE479" s="1508"/>
      <c r="AF479" s="1508"/>
      <c r="AG479" s="1508"/>
      <c r="AH479" s="1615"/>
      <c r="AI479" s="18"/>
      <c r="AJ479" s="18"/>
      <c r="AK479" s="18"/>
      <c r="AL479" s="18"/>
      <c r="AM479" s="18"/>
      <c r="AN479" s="18"/>
      <c r="AO479" s="18"/>
      <c r="AP479" s="18"/>
      <c r="AQ479" s="18"/>
    </row>
    <row r="480" spans="1:43" s="592" customFormat="1" ht="13.8">
      <c r="A480" s="606"/>
      <c r="D480" s="590" t="s">
        <v>1396</v>
      </c>
      <c r="AH480" s="1615"/>
      <c r="AI480" s="18"/>
      <c r="AJ480" s="18"/>
      <c r="AK480" s="18"/>
      <c r="AL480" s="18"/>
      <c r="AM480" s="18"/>
      <c r="AN480" s="18"/>
      <c r="AO480" s="18"/>
      <c r="AP480" s="18"/>
      <c r="AQ480" s="18"/>
    </row>
    <row r="481" spans="1:63" s="786" customFormat="1" ht="13.8">
      <c r="A481" s="797"/>
      <c r="D481" s="592"/>
      <c r="E481" s="59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92"/>
      <c r="AB481" s="592"/>
      <c r="AC481" s="592"/>
      <c r="AD481" s="592"/>
      <c r="AE481" s="592"/>
      <c r="AF481" s="592"/>
      <c r="AG481" s="592"/>
      <c r="AH481" s="1615"/>
      <c r="AI481" s="799"/>
      <c r="AJ481" s="799"/>
      <c r="AK481" s="799"/>
      <c r="AL481" s="799"/>
      <c r="AM481" s="799"/>
      <c r="AN481" s="799"/>
      <c r="AO481" s="799"/>
      <c r="AP481" s="799"/>
      <c r="AQ481" s="799"/>
    </row>
    <row r="482" spans="1:63" s="592" customFormat="1" ht="13.8">
      <c r="A482" s="606"/>
      <c r="D482" s="2182" t="s">
        <v>3335</v>
      </c>
      <c r="E482" s="2182"/>
      <c r="F482" s="2182"/>
      <c r="G482" s="2182"/>
      <c r="H482" s="2182"/>
      <c r="I482" s="2182"/>
      <c r="J482" s="2182"/>
      <c r="K482" s="2182"/>
      <c r="L482" s="2182"/>
      <c r="M482" s="2182"/>
      <c r="N482" s="2182"/>
      <c r="O482" s="2182"/>
      <c r="P482" s="2182"/>
      <c r="Q482" s="2182"/>
      <c r="R482" s="2182"/>
      <c r="S482" s="2182"/>
      <c r="T482" s="2182"/>
      <c r="U482" s="2182"/>
      <c r="V482" s="2182"/>
      <c r="W482" s="2182"/>
      <c r="X482" s="2182"/>
      <c r="Y482" s="2182"/>
      <c r="Z482" s="2182"/>
      <c r="AA482" s="2182"/>
      <c r="AB482" s="2182"/>
      <c r="AC482" s="2182"/>
      <c r="AD482" s="2182"/>
      <c r="AE482" s="2182"/>
      <c r="AF482" s="2182"/>
      <c r="AG482" s="2182"/>
      <c r="AH482" s="1615"/>
      <c r="AI482" s="18"/>
      <c r="AJ482" s="18"/>
      <c r="AK482" s="18"/>
      <c r="AL482" s="18"/>
      <c r="AM482" s="18"/>
      <c r="AN482" s="18"/>
      <c r="AO482" s="18"/>
      <c r="AP482" s="18"/>
      <c r="AQ482" s="18"/>
    </row>
    <row r="483" spans="1:63" s="592" customFormat="1" ht="13.8">
      <c r="A483" s="606"/>
      <c r="D483" s="2182"/>
      <c r="E483" s="2182"/>
      <c r="F483" s="2182"/>
      <c r="G483" s="2182"/>
      <c r="H483" s="2182"/>
      <c r="I483" s="2182"/>
      <c r="J483" s="2182"/>
      <c r="K483" s="2182"/>
      <c r="L483" s="2182"/>
      <c r="M483" s="2182"/>
      <c r="N483" s="2182"/>
      <c r="O483" s="2182"/>
      <c r="P483" s="2182"/>
      <c r="Q483" s="2182"/>
      <c r="R483" s="2182"/>
      <c r="S483" s="2182"/>
      <c r="T483" s="2182"/>
      <c r="U483" s="2182"/>
      <c r="V483" s="2182"/>
      <c r="W483" s="2182"/>
      <c r="X483" s="2182"/>
      <c r="Y483" s="2182"/>
      <c r="Z483" s="2182"/>
      <c r="AA483" s="2182"/>
      <c r="AB483" s="2182"/>
      <c r="AC483" s="2182"/>
      <c r="AD483" s="2182"/>
      <c r="AE483" s="2182"/>
      <c r="AF483" s="2182"/>
      <c r="AG483" s="2182"/>
      <c r="AH483" s="1615"/>
      <c r="AI483" s="1667" t="s">
        <v>1056</v>
      </c>
      <c r="AJ483" s="1667"/>
      <c r="AK483" s="1667"/>
      <c r="AL483" s="1667"/>
      <c r="AM483" s="1667"/>
      <c r="AN483" s="1667"/>
      <c r="AO483" s="1667"/>
      <c r="AP483" s="1667"/>
      <c r="AQ483" s="1667"/>
      <c r="AR483" s="620"/>
      <c r="AS483" s="1667" t="s">
        <v>1057</v>
      </c>
      <c r="AT483" s="1667"/>
      <c r="AU483" s="1667"/>
      <c r="AV483" s="1667"/>
      <c r="AW483" s="1667"/>
      <c r="AX483" s="1667"/>
      <c r="AY483" s="1667"/>
      <c r="AZ483" s="1667"/>
      <c r="BA483" s="1667"/>
      <c r="BB483" s="620"/>
      <c r="BC483" s="1667" t="s">
        <v>1058</v>
      </c>
      <c r="BD483" s="1667"/>
      <c r="BE483" s="1667"/>
      <c r="BF483" s="1667"/>
      <c r="BG483" s="1667"/>
      <c r="BH483" s="1667"/>
      <c r="BI483" s="1667"/>
      <c r="BJ483" s="1667"/>
      <c r="BK483" s="1667"/>
    </row>
    <row r="484" spans="1:63" s="592" customFormat="1" ht="15" customHeight="1">
      <c r="A484" s="606" t="s">
        <v>1482</v>
      </c>
      <c r="D484" s="2182"/>
      <c r="E484" s="2182"/>
      <c r="F484" s="2182"/>
      <c r="G484" s="2182"/>
      <c r="H484" s="2182"/>
      <c r="I484" s="2182"/>
      <c r="J484" s="2182"/>
      <c r="K484" s="2182"/>
      <c r="L484" s="2182"/>
      <c r="M484" s="2182"/>
      <c r="N484" s="2182"/>
      <c r="O484" s="2182"/>
      <c r="P484" s="2182"/>
      <c r="Q484" s="2182"/>
      <c r="R484" s="2182"/>
      <c r="S484" s="2182"/>
      <c r="T484" s="2182"/>
      <c r="U484" s="2182"/>
      <c r="V484" s="2182"/>
      <c r="W484" s="2182"/>
      <c r="X484" s="2182"/>
      <c r="Y484" s="2182"/>
      <c r="Z484" s="2182"/>
      <c r="AA484" s="2182"/>
      <c r="AB484" s="2182"/>
      <c r="AC484" s="2182"/>
      <c r="AD484" s="2182"/>
      <c r="AE484" s="2182"/>
      <c r="AF484" s="2182"/>
      <c r="AG484" s="2182"/>
      <c r="AH484" s="1615"/>
      <c r="AI484" s="18"/>
      <c r="AJ484" s="18"/>
      <c r="AK484" s="18"/>
      <c r="AL484" s="18"/>
      <c r="AM484" s="18"/>
      <c r="AN484" s="18"/>
      <c r="AO484" s="18"/>
      <c r="AP484" s="18"/>
      <c r="AQ484" s="18"/>
    </row>
    <row r="485" spans="1:63" s="592" customFormat="1" ht="80.25" hidden="1" customHeight="1" thickTop="1" thickBot="1">
      <c r="A485" s="606"/>
      <c r="C485" s="1508"/>
      <c r="D485" s="1507"/>
      <c r="E485" s="1507"/>
      <c r="F485" s="1507"/>
      <c r="G485" s="1507"/>
      <c r="H485" s="1507"/>
      <c r="I485" s="1507"/>
      <c r="J485" s="1507"/>
      <c r="K485" s="1507"/>
      <c r="L485" s="1507"/>
      <c r="M485" s="1507"/>
      <c r="N485" s="1507"/>
      <c r="O485" s="1507"/>
      <c r="P485" s="1507"/>
      <c r="Q485" s="1507"/>
      <c r="R485" s="1507"/>
      <c r="S485" s="1507"/>
      <c r="T485" s="1507"/>
      <c r="U485" s="1507"/>
      <c r="V485" s="1507"/>
      <c r="W485" s="1507"/>
      <c r="X485" s="1507"/>
      <c r="Y485" s="1507"/>
      <c r="Z485" s="1507"/>
      <c r="AA485" s="1507"/>
      <c r="AB485" s="1507"/>
      <c r="AC485" s="1507"/>
      <c r="AD485" s="1507"/>
      <c r="AE485" s="1507"/>
      <c r="AF485" s="1507"/>
      <c r="AG485" s="1507"/>
      <c r="AH485" s="1615"/>
      <c r="AI485" s="955" t="s">
        <v>51</v>
      </c>
      <c r="AJ485" s="775" t="s">
        <v>495</v>
      </c>
      <c r="AK485" s="59" t="s">
        <v>52</v>
      </c>
      <c r="AL485" s="775" t="s">
        <v>494</v>
      </c>
      <c r="AM485" s="59" t="s">
        <v>53</v>
      </c>
      <c r="AN485" s="59" t="s">
        <v>54</v>
      </c>
      <c r="AO485" s="775" t="s">
        <v>446</v>
      </c>
      <c r="AP485" s="59" t="s">
        <v>447</v>
      </c>
      <c r="AQ485" s="59" t="s">
        <v>14</v>
      </c>
      <c r="AR485" s="344"/>
      <c r="AS485" s="59" t="s">
        <v>51</v>
      </c>
      <c r="AT485" s="775" t="s">
        <v>495</v>
      </c>
      <c r="AU485" s="59" t="s">
        <v>52</v>
      </c>
      <c r="AV485" s="775" t="s">
        <v>494</v>
      </c>
      <c r="AW485" s="59" t="s">
        <v>53</v>
      </c>
      <c r="AX485" s="59" t="s">
        <v>54</v>
      </c>
      <c r="AY485" s="775" t="s">
        <v>446</v>
      </c>
      <c r="AZ485" s="59" t="s">
        <v>447</v>
      </c>
      <c r="BA485" s="59" t="s">
        <v>14</v>
      </c>
      <c r="BB485" s="344"/>
      <c r="BC485" s="59" t="s">
        <v>51</v>
      </c>
      <c r="BD485" s="775" t="s">
        <v>495</v>
      </c>
      <c r="BE485" s="59" t="s">
        <v>52</v>
      </c>
      <c r="BF485" s="775" t="s">
        <v>494</v>
      </c>
      <c r="BG485" s="59" t="s">
        <v>53</v>
      </c>
      <c r="BH485" s="59" t="s">
        <v>54</v>
      </c>
      <c r="BI485" s="775" t="s">
        <v>446</v>
      </c>
      <c r="BJ485" s="59" t="s">
        <v>447</v>
      </c>
      <c r="BK485" s="59" t="s">
        <v>14</v>
      </c>
    </row>
    <row r="486" spans="1:63" s="592" customFormat="1" ht="13.8" hidden="1">
      <c r="A486" s="606"/>
      <c r="C486" s="1508"/>
      <c r="D486" s="1507"/>
      <c r="E486" s="1507"/>
      <c r="F486" s="1507"/>
      <c r="G486" s="1507"/>
      <c r="H486" s="1507"/>
      <c r="I486" s="1507"/>
      <c r="J486" s="1507"/>
      <c r="K486" s="1507"/>
      <c r="L486" s="1507"/>
      <c r="M486" s="1507"/>
      <c r="N486" s="1507"/>
      <c r="O486" s="1507"/>
      <c r="P486" s="1507"/>
      <c r="Q486" s="1507"/>
      <c r="R486" s="1507"/>
      <c r="S486" s="1507"/>
      <c r="T486" s="1507"/>
      <c r="U486" s="1507"/>
      <c r="V486" s="1507"/>
      <c r="W486" s="1507"/>
      <c r="X486" s="1507"/>
      <c r="Y486" s="1507"/>
      <c r="Z486" s="1507"/>
      <c r="AA486" s="1507"/>
      <c r="AB486" s="1507"/>
      <c r="AC486" s="1507"/>
      <c r="AD486" s="1507"/>
      <c r="AE486" s="1507"/>
      <c r="AF486" s="1507"/>
      <c r="AG486" s="1507"/>
      <c r="AH486" s="1615"/>
      <c r="AI486" s="626"/>
      <c r="AJ486" s="626"/>
      <c r="AK486" s="626"/>
      <c r="AL486" s="626"/>
      <c r="AM486" s="626"/>
      <c r="AN486" s="626"/>
      <c r="AO486" s="626"/>
      <c r="AP486" s="626"/>
      <c r="AQ486" s="631"/>
      <c r="AS486" s="625"/>
      <c r="AT486" s="626"/>
      <c r="AU486" s="626"/>
      <c r="AV486" s="626"/>
      <c r="AW486" s="626"/>
      <c r="AX486" s="626"/>
      <c r="AY486" s="626"/>
      <c r="AZ486" s="626"/>
      <c r="BA486" s="631"/>
      <c r="BC486" s="625"/>
      <c r="BD486" s="626"/>
      <c r="BE486" s="626"/>
      <c r="BF486" s="626"/>
      <c r="BG486" s="626"/>
      <c r="BH486" s="626"/>
      <c r="BI486" s="626"/>
      <c r="BJ486" s="626"/>
      <c r="BK486" s="631"/>
    </row>
    <row r="487" spans="1:63" s="592" customFormat="1" ht="22.5" hidden="1" customHeight="1">
      <c r="A487" s="606"/>
      <c r="C487" s="1508"/>
      <c r="D487" s="1513" t="s">
        <v>1480</v>
      </c>
      <c r="E487" s="1507"/>
      <c r="F487" s="1507"/>
      <c r="G487" s="1508"/>
      <c r="H487" s="1508"/>
      <c r="I487" s="1508"/>
      <c r="J487" s="1508"/>
      <c r="K487" s="1508"/>
      <c r="L487" s="1508"/>
      <c r="M487" s="1508"/>
      <c r="N487" s="1508"/>
      <c r="O487" s="1508"/>
      <c r="P487" s="1508"/>
      <c r="Q487" s="1508"/>
      <c r="R487" s="1508"/>
      <c r="S487" s="1508"/>
      <c r="T487" s="1508"/>
      <c r="U487" s="1508"/>
      <c r="V487" s="1508"/>
      <c r="W487" s="1508"/>
      <c r="X487" s="1508"/>
      <c r="Y487" s="1508"/>
      <c r="Z487" s="1508"/>
      <c r="AA487" s="1508"/>
      <c r="AB487" s="1508"/>
      <c r="AC487" s="1508"/>
      <c r="AD487" s="1508"/>
      <c r="AE487" s="1508"/>
      <c r="AF487" s="1508"/>
      <c r="AG487" s="1508"/>
      <c r="AH487" s="1615"/>
      <c r="AI487" s="620"/>
      <c r="AJ487" s="620"/>
      <c r="AK487" s="620"/>
      <c r="AL487" s="620"/>
      <c r="AM487" s="620"/>
      <c r="AN487" s="620"/>
      <c r="AO487" s="620"/>
      <c r="AP487" s="620"/>
      <c r="AQ487" s="621">
        <f>SUM(H494:AE494)-AF494</f>
        <v>0</v>
      </c>
      <c r="AS487" s="634">
        <f>H494-H517</f>
        <v>0</v>
      </c>
      <c r="AT487" s="670">
        <f>K494-K517</f>
        <v>0</v>
      </c>
      <c r="AU487" s="670">
        <f>N494-N517</f>
        <v>0</v>
      </c>
      <c r="AV487" s="670">
        <f>Q494-Q517</f>
        <v>0</v>
      </c>
      <c r="AW487" s="670">
        <f>T494-T517</f>
        <v>0</v>
      </c>
      <c r="AX487" s="670">
        <f>W494-W517</f>
        <v>0</v>
      </c>
      <c r="AY487" s="670">
        <f>Z494-Z517</f>
        <v>0</v>
      </c>
      <c r="AZ487" s="670">
        <f>AC494-AC517</f>
        <v>0</v>
      </c>
      <c r="BA487" s="621">
        <f>AF494-AF517</f>
        <v>0</v>
      </c>
      <c r="BC487" s="619"/>
      <c r="BD487" s="620"/>
      <c r="BE487" s="620"/>
      <c r="BF487" s="620"/>
      <c r="BG487" s="620"/>
      <c r="BH487" s="620"/>
      <c r="BI487" s="620"/>
      <c r="BJ487" s="620"/>
      <c r="BK487" s="632"/>
    </row>
    <row r="488" spans="1:63" s="592" customFormat="1" ht="13.8" hidden="1">
      <c r="A488" s="606"/>
      <c r="C488" s="1508"/>
      <c r="D488" s="1519"/>
      <c r="E488" s="1520"/>
      <c r="F488" s="1520"/>
      <c r="G488" s="1519"/>
      <c r="H488" s="1519"/>
      <c r="I488" s="1519"/>
      <c r="J488" s="1519"/>
      <c r="K488" s="1519"/>
      <c r="L488" s="1519"/>
      <c r="M488" s="1519"/>
      <c r="N488" s="1519"/>
      <c r="O488" s="1519"/>
      <c r="P488" s="1519"/>
      <c r="Q488" s="1519"/>
      <c r="R488" s="1519"/>
      <c r="S488" s="1519"/>
      <c r="T488" s="1519"/>
      <c r="U488" s="1519"/>
      <c r="V488" s="1519"/>
      <c r="W488" s="1519"/>
      <c r="X488" s="1519"/>
      <c r="Y488" s="1519"/>
      <c r="Z488" s="1519"/>
      <c r="AA488" s="1519"/>
      <c r="AB488" s="1519"/>
      <c r="AC488" s="1519"/>
      <c r="AD488" s="1519"/>
      <c r="AE488" s="1519"/>
      <c r="AF488" s="1519"/>
      <c r="AG488" s="1519"/>
      <c r="AH488" s="1615"/>
      <c r="AI488" s="620"/>
      <c r="AJ488" s="620"/>
      <c r="AK488" s="620"/>
      <c r="AL488" s="620"/>
      <c r="AM488" s="620"/>
      <c r="AN488" s="620"/>
      <c r="AO488" s="620"/>
      <c r="AP488" s="620"/>
      <c r="AQ488" s="621">
        <f>SUM(H495:AE495)-AF495</f>
        <v>0</v>
      </c>
      <c r="AS488" s="619"/>
      <c r="AT488" s="620"/>
      <c r="AU488" s="620"/>
      <c r="AV488" s="620"/>
      <c r="AW488" s="620"/>
      <c r="AX488" s="620"/>
      <c r="AY488" s="620"/>
      <c r="AZ488" s="620"/>
      <c r="BA488" s="632"/>
      <c r="BC488" s="619"/>
      <c r="BD488" s="620"/>
      <c r="BE488" s="620"/>
      <c r="BF488" s="620"/>
      <c r="BG488" s="620"/>
      <c r="BH488" s="620"/>
      <c r="BI488" s="620"/>
      <c r="BJ488" s="620"/>
      <c r="BK488" s="632"/>
    </row>
    <row r="489" spans="1:63" s="592" customFormat="1" ht="13.8" hidden="1">
      <c r="A489" s="606"/>
      <c r="C489" s="1508"/>
      <c r="D489" s="1516" t="s">
        <v>1481</v>
      </c>
      <c r="E489" s="1507"/>
      <c r="F489" s="1507"/>
      <c r="G489" s="1508"/>
      <c r="H489" s="1508"/>
      <c r="I489" s="1508"/>
      <c r="J489" s="1508"/>
      <c r="K489" s="1508"/>
      <c r="L489" s="1508"/>
      <c r="M489" s="1508"/>
      <c r="N489" s="1508"/>
      <c r="O489" s="1508"/>
      <c r="P489" s="1508"/>
      <c r="Q489" s="1508"/>
      <c r="R489" s="1508"/>
      <c r="S489" s="1508"/>
      <c r="T489" s="1508"/>
      <c r="U489" s="1508"/>
      <c r="V489" s="1508"/>
      <c r="W489" s="1508"/>
      <c r="X489" s="1508"/>
      <c r="Y489" s="1508"/>
      <c r="Z489" s="1508"/>
      <c r="AA489" s="1508"/>
      <c r="AB489" s="1508"/>
      <c r="AC489" s="1508"/>
      <c r="AD489" s="1508"/>
      <c r="AE489" s="1508"/>
      <c r="AF489" s="1508"/>
      <c r="AG489" s="1508"/>
      <c r="AH489" s="1615"/>
      <c r="AI489" s="620"/>
      <c r="AJ489" s="620"/>
      <c r="AK489" s="620"/>
      <c r="AL489" s="620"/>
      <c r="AM489" s="620"/>
      <c r="AN489" s="620"/>
      <c r="AO489" s="620"/>
      <c r="AP489" s="620"/>
      <c r="AQ489" s="621">
        <f>SUM(H496:AE496)-AF496</f>
        <v>0</v>
      </c>
      <c r="AS489" s="619"/>
      <c r="AT489" s="620"/>
      <c r="AU489" s="620"/>
      <c r="AV489" s="620"/>
      <c r="AW489" s="620"/>
      <c r="AX489" s="620"/>
      <c r="AY489" s="620"/>
      <c r="AZ489" s="620"/>
      <c r="BA489" s="632"/>
      <c r="BC489" s="619"/>
      <c r="BD489" s="620"/>
      <c r="BE489" s="620"/>
      <c r="BF489" s="620"/>
      <c r="BG489" s="620"/>
      <c r="BH489" s="620"/>
      <c r="BI489" s="620"/>
      <c r="BJ489" s="620"/>
      <c r="BK489" s="632"/>
    </row>
    <row r="490" spans="1:63" s="592" customFormat="1" ht="13.8" hidden="1">
      <c r="A490" s="606"/>
      <c r="C490" s="1508"/>
      <c r="D490" s="1507"/>
      <c r="E490" s="1507"/>
      <c r="F490" s="1507"/>
      <c r="G490" s="1507"/>
      <c r="H490" s="1507"/>
      <c r="I490" s="1507"/>
      <c r="J490" s="1507"/>
      <c r="K490" s="1507"/>
      <c r="L490" s="1507"/>
      <c r="M490" s="1507"/>
      <c r="N490" s="1507"/>
      <c r="O490" s="1507"/>
      <c r="P490" s="1507"/>
      <c r="Q490" s="1507"/>
      <c r="R490" s="1507"/>
      <c r="S490" s="1507"/>
      <c r="T490" s="1507"/>
      <c r="U490" s="1507"/>
      <c r="V490" s="1507"/>
      <c r="W490" s="1507"/>
      <c r="X490" s="1507"/>
      <c r="Y490" s="1507"/>
      <c r="Z490" s="1507"/>
      <c r="AA490" s="1507"/>
      <c r="AB490" s="1507"/>
      <c r="AC490" s="1507"/>
      <c r="AD490" s="1507"/>
      <c r="AE490" s="1507"/>
      <c r="AF490" s="1507"/>
      <c r="AG490" s="1507"/>
      <c r="AH490" s="1615"/>
      <c r="AI490" s="620"/>
      <c r="AJ490" s="620"/>
      <c r="AK490" s="620"/>
      <c r="AL490" s="620"/>
      <c r="AM490" s="620"/>
      <c r="AN490" s="620"/>
      <c r="AO490" s="620"/>
      <c r="AP490" s="620"/>
      <c r="AQ490" s="621">
        <f>SUM(H497:AE497)-AF497</f>
        <v>0</v>
      </c>
      <c r="AS490" s="619"/>
      <c r="AT490" s="620"/>
      <c r="AU490" s="620"/>
      <c r="AV490" s="620"/>
      <c r="AW490" s="620"/>
      <c r="AX490" s="620"/>
      <c r="AY490" s="620"/>
      <c r="AZ490" s="620"/>
      <c r="BA490" s="632"/>
      <c r="BC490" s="619"/>
      <c r="BD490" s="620"/>
      <c r="BE490" s="620"/>
      <c r="BF490" s="620"/>
      <c r="BG490" s="620"/>
      <c r="BH490" s="620"/>
      <c r="BI490" s="620"/>
      <c r="BJ490" s="620"/>
      <c r="BK490" s="632"/>
    </row>
    <row r="491" spans="1:63" s="592" customFormat="1" ht="22.5" hidden="1" customHeight="1" thickBot="1">
      <c r="A491" s="606"/>
      <c r="C491" s="1508"/>
      <c r="D491" s="2100" t="s">
        <v>55</v>
      </c>
      <c r="E491" s="2101"/>
      <c r="F491" s="2101"/>
      <c r="G491" s="2102"/>
      <c r="H491" s="1521" t="s">
        <v>2</v>
      </c>
      <c r="I491" s="1521"/>
      <c r="J491" s="1521"/>
      <c r="K491" s="1521"/>
      <c r="L491" s="1521"/>
      <c r="M491" s="1521"/>
      <c r="N491" s="1521"/>
      <c r="O491" s="1521"/>
      <c r="P491" s="1521"/>
      <c r="Q491" s="1521"/>
      <c r="R491" s="1521"/>
      <c r="S491" s="1521"/>
      <c r="T491" s="1521"/>
      <c r="U491" s="1521"/>
      <c r="V491" s="1521"/>
      <c r="W491" s="1521"/>
      <c r="X491" s="1521"/>
      <c r="Y491" s="1521"/>
      <c r="Z491" s="1521"/>
      <c r="AA491" s="1521"/>
      <c r="AB491" s="1521"/>
      <c r="AC491" s="1521"/>
      <c r="AD491" s="1521"/>
      <c r="AE491" s="1521"/>
      <c r="AF491" s="1521"/>
      <c r="AG491" s="1521"/>
      <c r="AH491" s="1615"/>
      <c r="AI491" s="670">
        <f>H494+H495-H496+H497-H498</f>
        <v>0</v>
      </c>
      <c r="AJ491" s="670">
        <f>K494+K495-K496+K497-K498</f>
        <v>0</v>
      </c>
      <c r="AK491" s="670">
        <f>N494+N495-N496+N497-N498</f>
        <v>0</v>
      </c>
      <c r="AL491" s="670">
        <f>Q494+Q495-Q496+Q497-Q498</f>
        <v>0</v>
      </c>
      <c r="AM491" s="670">
        <f>T494+T495-T496+T497-T497</f>
        <v>0</v>
      </c>
      <c r="AN491" s="670">
        <f>W494+W495-W496+W497-W498</f>
        <v>0</v>
      </c>
      <c r="AO491" s="670">
        <f>Z494+Z495-Z496+Z497-Z498</f>
        <v>0</v>
      </c>
      <c r="AP491" s="670">
        <f>AC494+AC495-AC496+AC497-AC498</f>
        <v>0</v>
      </c>
      <c r="AQ491" s="621">
        <f>AF494+AF495-AF496+AF497-AF498</f>
        <v>0</v>
      </c>
      <c r="AS491" s="619"/>
      <c r="AT491" s="620"/>
      <c r="AU491" s="620"/>
      <c r="AV491" s="620"/>
      <c r="AW491" s="620"/>
      <c r="AX491" s="620"/>
      <c r="AY491" s="620"/>
      <c r="AZ491" s="620"/>
      <c r="BA491" s="632"/>
      <c r="BC491" s="634">
        <f>H498-BS!$D$31</f>
        <v>0</v>
      </c>
      <c r="BD491" s="670">
        <f>K498-BS!$D$32</f>
        <v>0</v>
      </c>
      <c r="BE491" s="670">
        <f>N498-BS!$D$33</f>
        <v>0</v>
      </c>
      <c r="BF491" s="670">
        <f>Q498-BS!$D$34-BS!$D$35</f>
        <v>0</v>
      </c>
      <c r="BG491" s="670">
        <f>T498-BS!$D$36-BS!$D$37</f>
        <v>0</v>
      </c>
      <c r="BH491" s="670">
        <f>W498-BS!$D$38</f>
        <v>0</v>
      </c>
      <c r="BI491" s="670">
        <f>Z498-BS!$D$40</f>
        <v>0</v>
      </c>
      <c r="BJ491" s="670">
        <f>AC498-BS!$D$41</f>
        <v>0</v>
      </c>
      <c r="BK491" s="621">
        <f>AF498-BS!$D$30</f>
        <v>0</v>
      </c>
    </row>
    <row r="492" spans="1:63" s="592" customFormat="1" ht="14.4" hidden="1" thickBot="1">
      <c r="A492" s="606"/>
      <c r="C492" s="1508"/>
      <c r="D492" s="2103"/>
      <c r="E492" s="2104"/>
      <c r="F492" s="2104"/>
      <c r="G492" s="2105"/>
      <c r="H492" s="1917" t="s">
        <v>51</v>
      </c>
      <c r="I492" s="1917"/>
      <c r="J492" s="1917"/>
      <c r="K492" s="1917" t="s">
        <v>495</v>
      </c>
      <c r="L492" s="1917"/>
      <c r="M492" s="1917"/>
      <c r="N492" s="1917" t="s">
        <v>52</v>
      </c>
      <c r="O492" s="1917"/>
      <c r="P492" s="1917"/>
      <c r="Q492" s="1917" t="s">
        <v>494</v>
      </c>
      <c r="R492" s="1917"/>
      <c r="S492" s="1917"/>
      <c r="T492" s="1917" t="s">
        <v>53</v>
      </c>
      <c r="U492" s="1917"/>
      <c r="V492" s="1917"/>
      <c r="W492" s="1917" t="s">
        <v>54</v>
      </c>
      <c r="X492" s="1917"/>
      <c r="Y492" s="1917"/>
      <c r="Z492" s="1917" t="s">
        <v>446</v>
      </c>
      <c r="AA492" s="1917"/>
      <c r="AB492" s="1917"/>
      <c r="AC492" s="1917" t="s">
        <v>447</v>
      </c>
      <c r="AD492" s="1917"/>
      <c r="AE492" s="1917"/>
      <c r="AF492" s="1522" t="s">
        <v>14</v>
      </c>
      <c r="AG492" s="1522"/>
      <c r="AH492" s="1615"/>
      <c r="AI492" s="620"/>
      <c r="AJ492" s="620"/>
      <c r="AK492" s="620"/>
      <c r="AL492" s="620"/>
      <c r="AM492" s="620"/>
      <c r="AN492" s="620"/>
      <c r="AO492" s="620"/>
      <c r="AP492" s="620"/>
      <c r="AQ492" s="621"/>
      <c r="AS492" s="619"/>
      <c r="AT492" s="620"/>
      <c r="AU492" s="620"/>
      <c r="AV492" s="620"/>
      <c r="AW492" s="620"/>
      <c r="AX492" s="620"/>
      <c r="AY492" s="620"/>
      <c r="AZ492" s="620"/>
      <c r="BA492" s="632"/>
      <c r="BC492" s="619"/>
      <c r="BD492" s="620"/>
      <c r="BE492" s="620"/>
      <c r="BF492" s="620"/>
      <c r="BG492" s="620"/>
      <c r="BH492" s="620"/>
      <c r="BI492" s="620"/>
      <c r="BJ492" s="620"/>
      <c r="BK492" s="632"/>
    </row>
    <row r="493" spans="1:63" s="592" customFormat="1" ht="22.5" hidden="1" customHeight="1" thickBot="1">
      <c r="A493" s="606"/>
      <c r="C493" s="1508"/>
      <c r="D493" s="1523" t="s">
        <v>25</v>
      </c>
      <c r="E493" s="1524"/>
      <c r="F493" s="1524"/>
      <c r="G493" s="1524"/>
      <c r="H493" s="1524"/>
      <c r="I493" s="1524"/>
      <c r="J493" s="1524"/>
      <c r="K493" s="1524"/>
      <c r="L493" s="1524"/>
      <c r="M493" s="1524"/>
      <c r="N493" s="1524"/>
      <c r="O493" s="1524"/>
      <c r="P493" s="1524"/>
      <c r="Q493" s="1524"/>
      <c r="R493" s="1524"/>
      <c r="S493" s="1524"/>
      <c r="T493" s="1524"/>
      <c r="U493" s="1524"/>
      <c r="V493" s="1524"/>
      <c r="W493" s="1524"/>
      <c r="X493" s="1524"/>
      <c r="Y493" s="1524"/>
      <c r="Z493" s="1524"/>
      <c r="AA493" s="1524"/>
      <c r="AB493" s="1524"/>
      <c r="AC493" s="1524"/>
      <c r="AD493" s="1524"/>
      <c r="AE493" s="1524"/>
      <c r="AF493" s="1524"/>
      <c r="AG493" s="1524"/>
      <c r="AH493" s="1615"/>
      <c r="AI493" s="620"/>
      <c r="AJ493" s="620"/>
      <c r="AK493" s="620"/>
      <c r="AL493" s="620"/>
      <c r="AM493" s="620"/>
      <c r="AN493" s="620"/>
      <c r="AO493" s="620"/>
      <c r="AP493" s="620"/>
      <c r="AQ493" s="621">
        <f>SUM(H500:AE500)-AF500</f>
        <v>0</v>
      </c>
      <c r="AS493" s="634">
        <f>H500-H523</f>
        <v>0</v>
      </c>
      <c r="AT493" s="670">
        <f>K500-K523</f>
        <v>0</v>
      </c>
      <c r="AU493" s="670">
        <f>N500-N523</f>
        <v>0</v>
      </c>
      <c r="AV493" s="670">
        <f>Q500-Q523</f>
        <v>0</v>
      </c>
      <c r="AW493" s="670">
        <f>T500-T523</f>
        <v>0</v>
      </c>
      <c r="AX493" s="670">
        <f>W500-W523</f>
        <v>0</v>
      </c>
      <c r="AY493" s="670">
        <f>Z500-Z523</f>
        <v>0</v>
      </c>
      <c r="AZ493" s="670">
        <f>AC500-AC523</f>
        <v>0</v>
      </c>
      <c r="BA493" s="621">
        <f>AF500-AF523</f>
        <v>0</v>
      </c>
      <c r="BC493" s="619"/>
      <c r="BD493" s="620"/>
      <c r="BE493" s="620"/>
      <c r="BF493" s="620"/>
      <c r="BG493" s="620"/>
      <c r="BH493" s="620"/>
      <c r="BI493" s="620"/>
      <c r="BJ493" s="620"/>
      <c r="BK493" s="632"/>
    </row>
    <row r="494" spans="1:63" s="592" customFormat="1" ht="13.8" hidden="1">
      <c r="A494" s="606"/>
      <c r="C494" s="1508"/>
      <c r="D494" s="2180" t="s">
        <v>26</v>
      </c>
      <c r="E494" s="2180"/>
      <c r="F494" s="2180"/>
      <c r="G494" s="2180"/>
      <c r="H494" s="2606"/>
      <c r="I494" s="2606"/>
      <c r="J494" s="2606"/>
      <c r="K494" s="2607"/>
      <c r="L494" s="2607"/>
      <c r="M494" s="2607"/>
      <c r="N494" s="2607"/>
      <c r="O494" s="2607"/>
      <c r="P494" s="2607"/>
      <c r="Q494" s="2607"/>
      <c r="R494" s="2607"/>
      <c r="S494" s="2607"/>
      <c r="T494" s="2607"/>
      <c r="U494" s="2607"/>
      <c r="V494" s="2607"/>
      <c r="W494" s="2607"/>
      <c r="X494" s="2607"/>
      <c r="Y494" s="2607"/>
      <c r="Z494" s="2607"/>
      <c r="AA494" s="2607"/>
      <c r="AB494" s="2607"/>
      <c r="AC494" s="2607"/>
      <c r="AD494" s="2607"/>
      <c r="AE494" s="2607"/>
      <c r="AF494" s="1525">
        <f>SUM(H494:AE494)</f>
        <v>0</v>
      </c>
      <c r="AG494" s="1525"/>
      <c r="AH494" s="1615"/>
      <c r="AI494" s="620"/>
      <c r="AJ494" s="620"/>
      <c r="AK494" s="620"/>
      <c r="AL494" s="620"/>
      <c r="AM494" s="620"/>
      <c r="AN494" s="620"/>
      <c r="AO494" s="620"/>
      <c r="AP494" s="620"/>
      <c r="AQ494" s="621">
        <f>SUM(H501:AE501)-AF501</f>
        <v>0</v>
      </c>
      <c r="AS494" s="619"/>
      <c r="AT494" s="620"/>
      <c r="AU494" s="620"/>
      <c r="AV494" s="620"/>
      <c r="AW494" s="620"/>
      <c r="AX494" s="620"/>
      <c r="AY494" s="620"/>
      <c r="AZ494" s="620"/>
      <c r="BA494" s="632"/>
      <c r="BC494" s="619"/>
      <c r="BD494" s="620"/>
      <c r="BE494" s="620"/>
      <c r="BF494" s="620"/>
      <c r="BG494" s="620"/>
      <c r="BH494" s="620"/>
      <c r="BI494" s="620"/>
      <c r="BJ494" s="620"/>
      <c r="BK494" s="632"/>
    </row>
    <row r="495" spans="1:63" s="592" customFormat="1" ht="13.8" hidden="1">
      <c r="A495" s="606"/>
      <c r="C495" s="1508"/>
      <c r="D495" s="2267" t="s">
        <v>27</v>
      </c>
      <c r="E495" s="2267"/>
      <c r="F495" s="2267"/>
      <c r="G495" s="2267"/>
      <c r="H495" s="2604"/>
      <c r="I495" s="2604"/>
      <c r="J495" s="2604"/>
      <c r="K495" s="2605"/>
      <c r="L495" s="2605"/>
      <c r="M495" s="2605"/>
      <c r="N495" s="2605"/>
      <c r="O495" s="2605"/>
      <c r="P495" s="2605"/>
      <c r="Q495" s="2605"/>
      <c r="R495" s="2605"/>
      <c r="S495" s="2605"/>
      <c r="T495" s="2605"/>
      <c r="U495" s="2605"/>
      <c r="V495" s="2605"/>
      <c r="W495" s="2605"/>
      <c r="X495" s="2605"/>
      <c r="Y495" s="2605"/>
      <c r="Z495" s="2605"/>
      <c r="AA495" s="2605"/>
      <c r="AB495" s="2605"/>
      <c r="AC495" s="2608"/>
      <c r="AD495" s="2608"/>
      <c r="AE495" s="2608"/>
      <c r="AF495" s="1526">
        <f>SUM(H495:AE495)</f>
        <v>0</v>
      </c>
      <c r="AG495" s="1526"/>
      <c r="AH495" s="1615"/>
      <c r="AI495" s="620"/>
      <c r="AJ495" s="620"/>
      <c r="AK495" s="620"/>
      <c r="AL495" s="620"/>
      <c r="AM495" s="620"/>
      <c r="AN495" s="620"/>
      <c r="AO495" s="620"/>
      <c r="AP495" s="620"/>
      <c r="AQ495" s="621"/>
      <c r="AS495" s="619"/>
      <c r="AT495" s="620"/>
      <c r="AU495" s="620"/>
      <c r="AV495" s="620"/>
      <c r="AW495" s="620"/>
      <c r="AX495" s="620"/>
      <c r="AY495" s="620"/>
      <c r="AZ495" s="620"/>
      <c r="BA495" s="632"/>
      <c r="BC495" s="619"/>
      <c r="BD495" s="620"/>
      <c r="BE495" s="620"/>
      <c r="BF495" s="620"/>
      <c r="BG495" s="620"/>
      <c r="BH495" s="620"/>
      <c r="BI495" s="620"/>
      <c r="BJ495" s="620"/>
      <c r="BK495" s="632"/>
    </row>
    <row r="496" spans="1:63" s="592" customFormat="1" ht="13.8" hidden="1">
      <c r="A496" s="606"/>
      <c r="C496" s="1508"/>
      <c r="D496" s="2267" t="s">
        <v>28</v>
      </c>
      <c r="E496" s="2267"/>
      <c r="F496" s="2267"/>
      <c r="G496" s="2267"/>
      <c r="H496" s="2604"/>
      <c r="I496" s="2604"/>
      <c r="J496" s="2604"/>
      <c r="K496" s="2605"/>
      <c r="L496" s="2605"/>
      <c r="M496" s="2605"/>
      <c r="N496" s="2605"/>
      <c r="O496" s="2605"/>
      <c r="P496" s="2605"/>
      <c r="Q496" s="2605"/>
      <c r="R496" s="2605"/>
      <c r="S496" s="2605"/>
      <c r="T496" s="2605"/>
      <c r="U496" s="2605"/>
      <c r="V496" s="2605"/>
      <c r="W496" s="2605"/>
      <c r="X496" s="2605"/>
      <c r="Y496" s="2605"/>
      <c r="Z496" s="2605"/>
      <c r="AA496" s="2605"/>
      <c r="AB496" s="2605"/>
      <c r="AC496" s="2608"/>
      <c r="AD496" s="2608"/>
      <c r="AE496" s="2608"/>
      <c r="AF496" s="1526">
        <f>SUM(H496:AE496)</f>
        <v>0</v>
      </c>
      <c r="AG496" s="1526"/>
      <c r="AH496" s="1615"/>
      <c r="AI496" s="620"/>
      <c r="AJ496" s="620"/>
      <c r="AK496" s="620"/>
      <c r="AL496" s="620"/>
      <c r="AM496" s="620"/>
      <c r="AN496" s="620"/>
      <c r="AO496" s="620"/>
      <c r="AP496" s="620"/>
      <c r="AQ496" s="621">
        <f>SUM(H503:AE503)-AF503</f>
        <v>0</v>
      </c>
      <c r="AS496" s="619"/>
      <c r="AT496" s="620"/>
      <c r="AU496" s="620"/>
      <c r="AV496" s="620"/>
      <c r="AW496" s="620"/>
      <c r="AX496" s="620"/>
      <c r="AY496" s="620"/>
      <c r="AZ496" s="620"/>
      <c r="BA496" s="632"/>
      <c r="BC496" s="619"/>
      <c r="BD496" s="620"/>
      <c r="BE496" s="620"/>
      <c r="BF496" s="620"/>
      <c r="BG496" s="620"/>
      <c r="BH496" s="620"/>
      <c r="BI496" s="620"/>
      <c r="BJ496" s="620"/>
      <c r="BK496" s="632"/>
    </row>
    <row r="497" spans="1:63" s="592" customFormat="1" ht="22.5" hidden="1" customHeight="1" thickBot="1">
      <c r="A497" s="606"/>
      <c r="C497" s="1508"/>
      <c r="D497" s="2267" t="s">
        <v>29</v>
      </c>
      <c r="E497" s="2267"/>
      <c r="F497" s="2267"/>
      <c r="G497" s="2267"/>
      <c r="H497" s="2604"/>
      <c r="I497" s="2604"/>
      <c r="J497" s="2604"/>
      <c r="K497" s="2605"/>
      <c r="L497" s="2605"/>
      <c r="M497" s="2605"/>
      <c r="N497" s="2605"/>
      <c r="O497" s="2605"/>
      <c r="P497" s="2605"/>
      <c r="Q497" s="2605"/>
      <c r="R497" s="2605"/>
      <c r="S497" s="2605"/>
      <c r="T497" s="2605"/>
      <c r="U497" s="2605"/>
      <c r="V497" s="2605"/>
      <c r="W497" s="2605"/>
      <c r="X497" s="2605"/>
      <c r="Y497" s="2605"/>
      <c r="Z497" s="2605"/>
      <c r="AA497" s="2605"/>
      <c r="AB497" s="2605"/>
      <c r="AC497" s="2608"/>
      <c r="AD497" s="2608"/>
      <c r="AE497" s="2608"/>
      <c r="AF497" s="1526">
        <f>SUM(H497:AE497)</f>
        <v>0</v>
      </c>
      <c r="AG497" s="1526"/>
      <c r="AH497" s="1615"/>
      <c r="AI497" s="670">
        <f>H500+H501-H503-H504</f>
        <v>0</v>
      </c>
      <c r="AJ497" s="670">
        <f>K500+K501-K503-K504</f>
        <v>0</v>
      </c>
      <c r="AK497" s="670">
        <f>N500+N501-N503-N504</f>
        <v>0</v>
      </c>
      <c r="AL497" s="670">
        <f>Q500+Q501-Q503-Q504</f>
        <v>0</v>
      </c>
      <c r="AM497" s="670">
        <f>T500+T501-T503-T504</f>
        <v>0</v>
      </c>
      <c r="AN497" s="670">
        <f>W500+W501-W503-W504</f>
        <v>0</v>
      </c>
      <c r="AO497" s="670">
        <f>Z500+Z501-Z503-Z504</f>
        <v>0</v>
      </c>
      <c r="AP497" s="670">
        <f>AC500+AC501-AC503-AC504</f>
        <v>0</v>
      </c>
      <c r="AQ497" s="621">
        <f>AF500+AF501-AF503-AF504</f>
        <v>0</v>
      </c>
      <c r="AS497" s="619"/>
      <c r="AT497" s="620"/>
      <c r="AU497" s="620"/>
      <c r="AV497" s="620"/>
      <c r="AW497" s="620"/>
      <c r="AX497" s="620"/>
      <c r="AY497" s="620"/>
      <c r="AZ497" s="620"/>
      <c r="BA497" s="632"/>
      <c r="BC497" s="619"/>
      <c r="BD497" s="620"/>
      <c r="BE497" s="620"/>
      <c r="BF497" s="620"/>
      <c r="BG497" s="620"/>
      <c r="BH497" s="620"/>
      <c r="BI497" s="620"/>
      <c r="BJ497" s="620"/>
      <c r="BK497" s="632"/>
    </row>
    <row r="498" spans="1:63" s="592" customFormat="1" ht="14.4" hidden="1" thickBot="1">
      <c r="A498" s="606"/>
      <c r="C498" s="1508"/>
      <c r="D498" s="2323" t="s">
        <v>30</v>
      </c>
      <c r="E498" s="2323"/>
      <c r="F498" s="2323"/>
      <c r="G498" s="2323"/>
      <c r="H498" s="2610">
        <f>H494+H495-H496+H497</f>
        <v>0</v>
      </c>
      <c r="I498" s="2610"/>
      <c r="J498" s="2610"/>
      <c r="K498" s="2610">
        <f>K494+K495-K496+K497</f>
        <v>0</v>
      </c>
      <c r="L498" s="2610"/>
      <c r="M498" s="2610"/>
      <c r="N498" s="2610">
        <f>N494+N495-N496+N497</f>
        <v>0</v>
      </c>
      <c r="O498" s="2610"/>
      <c r="P498" s="2610"/>
      <c r="Q498" s="2610">
        <f>Q494+Q495-Q496+Q497</f>
        <v>0</v>
      </c>
      <c r="R498" s="2610"/>
      <c r="S498" s="2610"/>
      <c r="T498" s="2610">
        <f>T494+T495-T496+T497</f>
        <v>0</v>
      </c>
      <c r="U498" s="2610"/>
      <c r="V498" s="2610"/>
      <c r="W498" s="2610">
        <f>W494+W495-W496+W497</f>
        <v>0</v>
      </c>
      <c r="X498" s="2610"/>
      <c r="Y498" s="2610"/>
      <c r="Z498" s="2610">
        <f>Z494+Z495-Z496+Z497</f>
        <v>0</v>
      </c>
      <c r="AA498" s="2610"/>
      <c r="AB498" s="2610"/>
      <c r="AC498" s="2610">
        <f>AC494+AC495-AC496+AC497</f>
        <v>0</v>
      </c>
      <c r="AD498" s="2610"/>
      <c r="AE498" s="2610"/>
      <c r="AF498" s="1527">
        <f>AF494+AF495-AF496+AF497</f>
        <v>0</v>
      </c>
      <c r="AG498" s="1527"/>
      <c r="AH498" s="1615"/>
      <c r="AI498" s="620"/>
      <c r="AJ498" s="620"/>
      <c r="AK498" s="620"/>
      <c r="AL498" s="620"/>
      <c r="AM498" s="620"/>
      <c r="AN498" s="620"/>
      <c r="AO498" s="620"/>
      <c r="AP498" s="620"/>
      <c r="AQ498" s="621"/>
      <c r="AS498" s="619"/>
      <c r="AT498" s="620"/>
      <c r="AU498" s="620"/>
      <c r="AV498" s="620"/>
      <c r="AW498" s="620"/>
      <c r="AX498" s="620"/>
      <c r="AY498" s="620"/>
      <c r="AZ498" s="620"/>
      <c r="BA498" s="632"/>
      <c r="BC498" s="619"/>
      <c r="BD498" s="620"/>
      <c r="BE498" s="620"/>
      <c r="BF498" s="620"/>
      <c r="BG498" s="620"/>
      <c r="BH498" s="620"/>
      <c r="BI498" s="620"/>
      <c r="BJ498" s="620"/>
      <c r="BK498" s="632"/>
    </row>
    <row r="499" spans="1:63" s="592" customFormat="1" ht="22.5" hidden="1" customHeight="1" thickBot="1">
      <c r="A499" s="606"/>
      <c r="C499" s="1508"/>
      <c r="D499" s="1523" t="s">
        <v>33</v>
      </c>
      <c r="E499" s="1524"/>
      <c r="F499" s="1524"/>
      <c r="G499" s="1524"/>
      <c r="H499" s="1524"/>
      <c r="I499" s="1524"/>
      <c r="J499" s="1524"/>
      <c r="K499" s="1524"/>
      <c r="L499" s="1524"/>
      <c r="M499" s="1524"/>
      <c r="N499" s="1524"/>
      <c r="O499" s="1524"/>
      <c r="P499" s="1524"/>
      <c r="Q499" s="1524"/>
      <c r="R499" s="1524"/>
      <c r="S499" s="1524"/>
      <c r="T499" s="1524"/>
      <c r="U499" s="1524"/>
      <c r="V499" s="1524"/>
      <c r="W499" s="1524"/>
      <c r="X499" s="1524"/>
      <c r="Y499" s="1524"/>
      <c r="Z499" s="1524"/>
      <c r="AA499" s="1524"/>
      <c r="AB499" s="1524"/>
      <c r="AC499" s="1524"/>
      <c r="AD499" s="1524"/>
      <c r="AE499" s="1524"/>
      <c r="AF499" s="1524"/>
      <c r="AG499" s="1524"/>
      <c r="AH499" s="1615"/>
      <c r="AI499" s="670">
        <f>H494-H500-H506</f>
        <v>0</v>
      </c>
      <c r="AJ499" s="670">
        <f>K494-K500-K506</f>
        <v>0</v>
      </c>
      <c r="AK499" s="670">
        <f t="shared" ref="AK499:AP499" si="0">L494-L500-L506</f>
        <v>0</v>
      </c>
      <c r="AL499" s="670">
        <f t="shared" si="0"/>
        <v>0</v>
      </c>
      <c r="AM499" s="670">
        <f t="shared" si="0"/>
        <v>0</v>
      </c>
      <c r="AN499" s="670">
        <f t="shared" si="0"/>
        <v>0</v>
      </c>
      <c r="AO499" s="670">
        <f t="shared" si="0"/>
        <v>0</v>
      </c>
      <c r="AP499" s="670">
        <f t="shared" si="0"/>
        <v>0</v>
      </c>
      <c r="AQ499" s="621">
        <f>SUM(H506:AE506)-AF506</f>
        <v>0</v>
      </c>
      <c r="AS499" s="634">
        <f>H506-H526</f>
        <v>0</v>
      </c>
      <c r="AT499" s="670">
        <f>K506-K526</f>
        <v>0</v>
      </c>
      <c r="AU499" s="670">
        <f>N506-N526</f>
        <v>0</v>
      </c>
      <c r="AV499" s="670">
        <f>Q506-Q526</f>
        <v>0</v>
      </c>
      <c r="AW499" s="670">
        <f>T506-T526</f>
        <v>0</v>
      </c>
      <c r="AX499" s="670">
        <f>W506-W526</f>
        <v>0</v>
      </c>
      <c r="AY499" s="670">
        <f>Z506-Z526</f>
        <v>0</v>
      </c>
      <c r="AZ499" s="670">
        <f>AC506-AC526</f>
        <v>0</v>
      </c>
      <c r="BA499" s="621">
        <f>AF506-AF526</f>
        <v>0</v>
      </c>
      <c r="BC499" s="619"/>
      <c r="BD499" s="620"/>
      <c r="BE499" s="620"/>
      <c r="BF499" s="620"/>
      <c r="BG499" s="620"/>
      <c r="BH499" s="620"/>
      <c r="BI499" s="620"/>
      <c r="BJ499" s="620"/>
      <c r="BK499" s="632"/>
    </row>
    <row r="500" spans="1:63" s="592" customFormat="1" ht="22.5" hidden="1" customHeight="1" thickBot="1">
      <c r="A500" s="606"/>
      <c r="C500" s="1508"/>
      <c r="D500" s="2180" t="s">
        <v>32</v>
      </c>
      <c r="E500" s="2180"/>
      <c r="F500" s="2180"/>
      <c r="G500" s="2180"/>
      <c r="H500" s="2606"/>
      <c r="I500" s="2606"/>
      <c r="J500" s="2606"/>
      <c r="K500" s="2607"/>
      <c r="L500" s="2607"/>
      <c r="M500" s="2607"/>
      <c r="N500" s="2607"/>
      <c r="O500" s="2607"/>
      <c r="P500" s="2607"/>
      <c r="Q500" s="2607"/>
      <c r="R500" s="2607"/>
      <c r="S500" s="2607"/>
      <c r="T500" s="2607"/>
      <c r="U500" s="2607"/>
      <c r="V500" s="2607"/>
      <c r="W500" s="2607"/>
      <c r="X500" s="2607"/>
      <c r="Y500" s="2607"/>
      <c r="Z500" s="2607"/>
      <c r="AA500" s="2607"/>
      <c r="AB500" s="2607"/>
      <c r="AC500" s="2607"/>
      <c r="AD500" s="2607"/>
      <c r="AE500" s="2607"/>
      <c r="AF500" s="1525">
        <f>SUM(H500:AE500)</f>
        <v>0</v>
      </c>
      <c r="AG500" s="1525"/>
      <c r="AH500" s="1615"/>
      <c r="AI500" s="623">
        <f>H498-H504-H507</f>
        <v>0</v>
      </c>
      <c r="AJ500" s="623">
        <f>K498-K504-K507</f>
        <v>0</v>
      </c>
      <c r="AK500" s="623">
        <f t="shared" ref="AK500:AP500" si="1">L498-L504-L507</f>
        <v>0</v>
      </c>
      <c r="AL500" s="623">
        <f t="shared" si="1"/>
        <v>0</v>
      </c>
      <c r="AM500" s="623">
        <f t="shared" si="1"/>
        <v>0</v>
      </c>
      <c r="AN500" s="623">
        <f t="shared" si="1"/>
        <v>0</v>
      </c>
      <c r="AO500" s="623">
        <f t="shared" si="1"/>
        <v>0</v>
      </c>
      <c r="AP500" s="623">
        <f t="shared" si="1"/>
        <v>0</v>
      </c>
      <c r="AQ500" s="624">
        <f>SUM(H507:AE507)-AF507</f>
        <v>0</v>
      </c>
      <c r="AS500" s="642"/>
      <c r="AT500" s="671"/>
      <c r="AU500" s="671"/>
      <c r="AV500" s="671"/>
      <c r="AW500" s="671"/>
      <c r="AX500" s="671"/>
      <c r="AY500" s="671"/>
      <c r="AZ500" s="671"/>
      <c r="BA500" s="643"/>
      <c r="BC500" s="622">
        <f>H507-BS!$F$31</f>
        <v>0</v>
      </c>
      <c r="BD500" s="623">
        <f>K507-BS!$F$32</f>
        <v>0</v>
      </c>
      <c r="BE500" s="623">
        <f>N507-BS!$F$33</f>
        <v>0</v>
      </c>
      <c r="BF500" s="623">
        <f>Q507-BS!$F$34-BS!$F$35</f>
        <v>0</v>
      </c>
      <c r="BG500" s="623">
        <f>T507-BS!$F$36-BS!$F$37</f>
        <v>0</v>
      </c>
      <c r="BH500" s="623">
        <f>W507-BS!$F$38</f>
        <v>0</v>
      </c>
      <c r="BI500" s="623">
        <f>Z507-BS!$F$40</f>
        <v>0</v>
      </c>
      <c r="BJ500" s="623">
        <f>AC507-BS!$F$41</f>
        <v>0</v>
      </c>
      <c r="BK500" s="624">
        <f>AF507-BS!$F$30</f>
        <v>0</v>
      </c>
    </row>
    <row r="501" spans="1:63" s="592" customFormat="1" ht="13.8" hidden="1">
      <c r="A501" s="606"/>
      <c r="C501" s="1508"/>
      <c r="D501" s="2267" t="s">
        <v>27</v>
      </c>
      <c r="E501" s="2267"/>
      <c r="F501" s="2267"/>
      <c r="G501" s="2267"/>
      <c r="H501" s="2604"/>
      <c r="I501" s="2604"/>
      <c r="J501" s="2604"/>
      <c r="K501" s="2605"/>
      <c r="L501" s="2605"/>
      <c r="M501" s="2605"/>
      <c r="N501" s="2605"/>
      <c r="O501" s="2605"/>
      <c r="P501" s="2605"/>
      <c r="Q501" s="2605"/>
      <c r="R501" s="2605"/>
      <c r="S501" s="2605"/>
      <c r="T501" s="2605"/>
      <c r="U501" s="2605"/>
      <c r="V501" s="2605"/>
      <c r="W501" s="2605"/>
      <c r="X501" s="2605"/>
      <c r="Y501" s="2605"/>
      <c r="Z501" s="2605"/>
      <c r="AA501" s="2605"/>
      <c r="AB501" s="2605"/>
      <c r="AC501" s="2608"/>
      <c r="AD501" s="2608"/>
      <c r="AE501" s="2608"/>
      <c r="AF501" s="1526">
        <f>SUM(H501:AE501)</f>
        <v>0</v>
      </c>
      <c r="AG501" s="1526"/>
      <c r="AH501" s="1615"/>
      <c r="AI501" s="18"/>
      <c r="AJ501" s="18"/>
      <c r="AK501" s="18"/>
      <c r="AL501" s="18"/>
      <c r="AM501" s="18"/>
      <c r="AN501" s="18"/>
      <c r="AO501" s="18"/>
      <c r="AP501" s="18"/>
      <c r="AQ501" s="18"/>
    </row>
    <row r="502" spans="1:63" s="592" customFormat="1" ht="13.8" hidden="1">
      <c r="A502" s="606"/>
      <c r="C502" s="1508"/>
      <c r="D502" s="2267" t="s">
        <v>28</v>
      </c>
      <c r="E502" s="2267"/>
      <c r="F502" s="2267"/>
      <c r="G502" s="2267"/>
      <c r="H502" s="2604"/>
      <c r="I502" s="2604"/>
      <c r="J502" s="2604"/>
      <c r="K502" s="2605"/>
      <c r="L502" s="2605"/>
      <c r="M502" s="2605"/>
      <c r="N502" s="2605"/>
      <c r="O502" s="2605"/>
      <c r="P502" s="2605"/>
      <c r="Q502" s="2605"/>
      <c r="R502" s="2605"/>
      <c r="S502" s="2605"/>
      <c r="T502" s="2605"/>
      <c r="U502" s="2605"/>
      <c r="V502" s="2605"/>
      <c r="W502" s="2605"/>
      <c r="X502" s="2605"/>
      <c r="Y502" s="2605"/>
      <c r="Z502" s="2605"/>
      <c r="AA502" s="2605"/>
      <c r="AB502" s="2605"/>
      <c r="AC502" s="2608"/>
      <c r="AD502" s="2608"/>
      <c r="AE502" s="2608"/>
      <c r="AF502" s="1526">
        <f>SUM(H502:AE502)</f>
        <v>0</v>
      </c>
      <c r="AG502" s="1526"/>
      <c r="AH502" s="1615"/>
      <c r="AI502" s="18"/>
      <c r="AJ502" s="18"/>
      <c r="AK502" s="18"/>
      <c r="AL502" s="18"/>
      <c r="AM502" s="18"/>
      <c r="AN502" s="18"/>
      <c r="AO502" s="18"/>
      <c r="AP502" s="18"/>
      <c r="AQ502" s="18"/>
    </row>
    <row r="503" spans="1:63" s="592" customFormat="1" ht="13.8" hidden="1">
      <c r="A503" s="606" t="s">
        <v>1483</v>
      </c>
      <c r="C503" s="1508"/>
      <c r="D503" s="2267" t="s">
        <v>29</v>
      </c>
      <c r="E503" s="2267"/>
      <c r="F503" s="2267"/>
      <c r="G503" s="2267"/>
      <c r="H503" s="2604"/>
      <c r="I503" s="2604"/>
      <c r="J503" s="2604"/>
      <c r="K503" s="2605"/>
      <c r="L503" s="2605"/>
      <c r="M503" s="2605"/>
      <c r="N503" s="2605"/>
      <c r="O503" s="2605"/>
      <c r="P503" s="2605"/>
      <c r="Q503" s="2605"/>
      <c r="R503" s="2605"/>
      <c r="S503" s="2605"/>
      <c r="T503" s="2605"/>
      <c r="U503" s="2605"/>
      <c r="V503" s="2605"/>
      <c r="W503" s="2605"/>
      <c r="X503" s="2605"/>
      <c r="Y503" s="2605"/>
      <c r="Z503" s="2605"/>
      <c r="AA503" s="2605"/>
      <c r="AB503" s="2605"/>
      <c r="AC503" s="2608"/>
      <c r="AD503" s="2608"/>
      <c r="AE503" s="2608"/>
      <c r="AF503" s="1526">
        <f>SUM(H503:AE503)</f>
        <v>0</v>
      </c>
      <c r="AG503" s="1526"/>
      <c r="AH503" s="1615"/>
      <c r="AI503" s="18"/>
      <c r="AJ503" s="18"/>
      <c r="AK503" s="18"/>
      <c r="AL503" s="18"/>
      <c r="AM503" s="18"/>
      <c r="AN503" s="18"/>
      <c r="AO503" s="18"/>
      <c r="AP503" s="18"/>
      <c r="AQ503" s="18"/>
      <c r="BC503" s="611"/>
      <c r="BD503" s="611"/>
      <c r="BE503" s="611"/>
      <c r="BF503" s="611"/>
      <c r="BG503" s="611"/>
      <c r="BH503" s="611"/>
      <c r="BI503" s="611"/>
      <c r="BJ503" s="611"/>
      <c r="BK503" s="611"/>
    </row>
    <row r="504" spans="1:63" s="592" customFormat="1" ht="80.25" hidden="1" customHeight="1" thickTop="1" thickBot="1">
      <c r="A504" s="606"/>
      <c r="C504" s="1508"/>
      <c r="D504" s="2323" t="s">
        <v>30</v>
      </c>
      <c r="E504" s="2323"/>
      <c r="F504" s="2323"/>
      <c r="G504" s="2323"/>
      <c r="H504" s="2610">
        <f>H500+H501-H502+H503</f>
        <v>0</v>
      </c>
      <c r="I504" s="2610"/>
      <c r="J504" s="2610"/>
      <c r="K504" s="2610">
        <f>K500+K501-K502+K503</f>
        <v>0</v>
      </c>
      <c r="L504" s="2610"/>
      <c r="M504" s="2610"/>
      <c r="N504" s="2610">
        <f>N500+N501-N502+N503</f>
        <v>0</v>
      </c>
      <c r="O504" s="2610"/>
      <c r="P504" s="2610"/>
      <c r="Q504" s="2610">
        <f>Q500+Q501-Q502+Q503</f>
        <v>0</v>
      </c>
      <c r="R504" s="2610"/>
      <c r="S504" s="2610"/>
      <c r="T504" s="2610">
        <f>T500+T501-T502+T503</f>
        <v>0</v>
      </c>
      <c r="U504" s="2610"/>
      <c r="V504" s="2610"/>
      <c r="W504" s="2610">
        <f>W500+W501-W502+W503</f>
        <v>0</v>
      </c>
      <c r="X504" s="2610"/>
      <c r="Y504" s="2610"/>
      <c r="Z504" s="2610">
        <f>Z500+Z501-Z502+Z503</f>
        <v>0</v>
      </c>
      <c r="AA504" s="2610"/>
      <c r="AB504" s="2610"/>
      <c r="AC504" s="2610">
        <f>AC500+AC501-AC502+AC503</f>
        <v>0</v>
      </c>
      <c r="AD504" s="2610"/>
      <c r="AE504" s="2610"/>
      <c r="AF504" s="1527">
        <f>AF500+AF501-AF502+AF503</f>
        <v>0</v>
      </c>
      <c r="AG504" s="1527"/>
      <c r="AH504" s="1615"/>
      <c r="AI504" s="955" t="s">
        <v>51</v>
      </c>
      <c r="AJ504" s="775" t="s">
        <v>495</v>
      </c>
      <c r="AK504" s="59" t="s">
        <v>52</v>
      </c>
      <c r="AL504" s="775" t="s">
        <v>494</v>
      </c>
      <c r="AM504" s="59" t="s">
        <v>53</v>
      </c>
      <c r="AN504" s="59" t="s">
        <v>54</v>
      </c>
      <c r="AO504" s="775" t="s">
        <v>446</v>
      </c>
      <c r="AP504" s="59" t="s">
        <v>447</v>
      </c>
      <c r="AQ504" s="59" t="s">
        <v>14</v>
      </c>
      <c r="AR504" s="344"/>
      <c r="AS504" s="776"/>
      <c r="AT504" s="776"/>
      <c r="AU504" s="776"/>
      <c r="AV504" s="776"/>
      <c r="AW504" s="776"/>
      <c r="AX504" s="776"/>
      <c r="AY504" s="776"/>
      <c r="AZ504" s="776"/>
      <c r="BA504" s="776"/>
      <c r="BB504" s="344"/>
      <c r="BC504" s="59" t="s">
        <v>51</v>
      </c>
      <c r="BD504" s="775" t="s">
        <v>495</v>
      </c>
      <c r="BE504" s="59" t="s">
        <v>52</v>
      </c>
      <c r="BF504" s="775" t="s">
        <v>494</v>
      </c>
      <c r="BG504" s="59" t="s">
        <v>53</v>
      </c>
      <c r="BH504" s="59" t="s">
        <v>54</v>
      </c>
      <c r="BI504" s="775" t="s">
        <v>446</v>
      </c>
      <c r="BJ504" s="59" t="s">
        <v>447</v>
      </c>
      <c r="BK504" s="59" t="s">
        <v>14</v>
      </c>
    </row>
    <row r="505" spans="1:63" s="592" customFormat="1" ht="14.4" hidden="1" thickBot="1">
      <c r="A505" s="606"/>
      <c r="C505" s="1508"/>
      <c r="D505" s="1523" t="s">
        <v>256</v>
      </c>
      <c r="E505" s="1524"/>
      <c r="F505" s="1524"/>
      <c r="G505" s="1524"/>
      <c r="H505" s="1524"/>
      <c r="I505" s="1524"/>
      <c r="J505" s="1524"/>
      <c r="K505" s="1524"/>
      <c r="L505" s="1524"/>
      <c r="M505" s="1524"/>
      <c r="N505" s="1524"/>
      <c r="O505" s="1524"/>
      <c r="P505" s="1524"/>
      <c r="Q505" s="1524"/>
      <c r="R505" s="1524"/>
      <c r="S505" s="1524"/>
      <c r="T505" s="1524"/>
      <c r="U505" s="1524"/>
      <c r="V505" s="1524"/>
      <c r="W505" s="1524"/>
      <c r="X505" s="1524"/>
      <c r="Y505" s="1524"/>
      <c r="Z505" s="1524"/>
      <c r="AA505" s="1524"/>
      <c r="AB505" s="1524"/>
      <c r="AC505" s="1524"/>
      <c r="AD505" s="1524"/>
      <c r="AE505" s="1524"/>
      <c r="AF505" s="1524"/>
      <c r="AG505" s="1524"/>
      <c r="AH505" s="1615"/>
      <c r="AI505" s="626"/>
      <c r="AJ505" s="626"/>
      <c r="AK505" s="626"/>
      <c r="AL505" s="626"/>
      <c r="AM505" s="626"/>
      <c r="AN505" s="626"/>
      <c r="AO505" s="626"/>
      <c r="AP505" s="626"/>
      <c r="AQ505" s="631"/>
      <c r="BC505" s="794"/>
      <c r="BD505" s="795"/>
      <c r="BE505" s="795"/>
      <c r="BF505" s="795"/>
      <c r="BG505" s="795"/>
      <c r="BH505" s="795"/>
      <c r="BI505" s="795"/>
      <c r="BJ505" s="795"/>
      <c r="BK505" s="796"/>
    </row>
    <row r="506" spans="1:63" s="592" customFormat="1" ht="22.5" hidden="1" customHeight="1">
      <c r="A506" s="606"/>
      <c r="C506" s="1508"/>
      <c r="D506" s="2612" t="s">
        <v>32</v>
      </c>
      <c r="E506" s="2612"/>
      <c r="F506" s="2612"/>
      <c r="G506" s="2612"/>
      <c r="H506" s="2609">
        <f>H494-H500</f>
        <v>0</v>
      </c>
      <c r="I506" s="2609"/>
      <c r="J506" s="2609"/>
      <c r="K506" s="2609">
        <f>K494-K500</f>
        <v>0</v>
      </c>
      <c r="L506" s="2609"/>
      <c r="M506" s="2609"/>
      <c r="N506" s="2609">
        <f>N494-N500</f>
        <v>0</v>
      </c>
      <c r="O506" s="2609"/>
      <c r="P506" s="2609"/>
      <c r="Q506" s="2609">
        <f>Q494-Q500</f>
        <v>0</v>
      </c>
      <c r="R506" s="2609"/>
      <c r="S506" s="2609"/>
      <c r="T506" s="2609">
        <f>T494-T500</f>
        <v>0</v>
      </c>
      <c r="U506" s="2609"/>
      <c r="V506" s="2609"/>
      <c r="W506" s="2609">
        <f>W494-W500</f>
        <v>0</v>
      </c>
      <c r="X506" s="2609"/>
      <c r="Y506" s="2609"/>
      <c r="Z506" s="2609">
        <f>Z494-Z500</f>
        <v>0</v>
      </c>
      <c r="AA506" s="2609"/>
      <c r="AB506" s="2609"/>
      <c r="AC506" s="2609">
        <f>AC494-AC500</f>
        <v>0</v>
      </c>
      <c r="AD506" s="2609"/>
      <c r="AE506" s="2609"/>
      <c r="AF506" s="1528">
        <f>AF494-AF500</f>
        <v>0</v>
      </c>
      <c r="AG506" s="1528"/>
      <c r="AH506" s="1615"/>
      <c r="AI506" s="620"/>
      <c r="AJ506" s="620"/>
      <c r="AK506" s="620"/>
      <c r="AL506" s="620"/>
      <c r="AM506" s="620"/>
      <c r="AN506" s="620"/>
      <c r="AO506" s="620"/>
      <c r="AP506" s="620"/>
      <c r="AQ506" s="621">
        <f>SUM(H513:AE513)-AF513</f>
        <v>0</v>
      </c>
      <c r="BC506" s="789"/>
      <c r="BD506" s="611"/>
      <c r="BE506" s="611"/>
      <c r="BF506" s="611"/>
      <c r="BG506" s="611"/>
      <c r="BH506" s="611"/>
      <c r="BI506" s="611"/>
      <c r="BJ506" s="611"/>
      <c r="BK506" s="788"/>
    </row>
    <row r="507" spans="1:63" s="592" customFormat="1" ht="14.4" hidden="1" thickBot="1">
      <c r="A507" s="606"/>
      <c r="C507" s="1508"/>
      <c r="D507" s="2323" t="s">
        <v>30</v>
      </c>
      <c r="E507" s="2323"/>
      <c r="F507" s="2323"/>
      <c r="G507" s="2323"/>
      <c r="H507" s="2610">
        <f>H498-H504</f>
        <v>0</v>
      </c>
      <c r="I507" s="2610"/>
      <c r="J507" s="2610"/>
      <c r="K507" s="2610">
        <f>K498-K504</f>
        <v>0</v>
      </c>
      <c r="L507" s="2610"/>
      <c r="M507" s="2610"/>
      <c r="N507" s="2610">
        <f>N498-N504</f>
        <v>0</v>
      </c>
      <c r="O507" s="2610"/>
      <c r="P507" s="2610"/>
      <c r="Q507" s="2610">
        <f>Q498-Q504</f>
        <v>0</v>
      </c>
      <c r="R507" s="2610"/>
      <c r="S507" s="2610"/>
      <c r="T507" s="2610">
        <f>T498-T504</f>
        <v>0</v>
      </c>
      <c r="U507" s="2610"/>
      <c r="V507" s="2610"/>
      <c r="W507" s="2610">
        <f>W498-W504</f>
        <v>0</v>
      </c>
      <c r="X507" s="2610"/>
      <c r="Y507" s="2610"/>
      <c r="Z507" s="2610">
        <f>Z498-Z504</f>
        <v>0</v>
      </c>
      <c r="AA507" s="2610"/>
      <c r="AB507" s="2610"/>
      <c r="AC507" s="2610">
        <f>AC498-AC504</f>
        <v>0</v>
      </c>
      <c r="AD507" s="2610"/>
      <c r="AE507" s="2610"/>
      <c r="AF507" s="1527">
        <f>AF498-AF504</f>
        <v>0</v>
      </c>
      <c r="AG507" s="1527"/>
      <c r="AH507" s="1615"/>
      <c r="AI507" s="620"/>
      <c r="AJ507" s="620"/>
      <c r="AK507" s="620"/>
      <c r="AL507" s="620"/>
      <c r="AM507" s="620"/>
      <c r="AN507" s="620"/>
      <c r="AO507" s="620"/>
      <c r="AP507" s="620"/>
      <c r="AQ507" s="621">
        <f>SUM(H514:AE514)-AF514</f>
        <v>0</v>
      </c>
      <c r="BC507" s="789"/>
      <c r="BD507" s="611"/>
      <c r="BE507" s="611"/>
      <c r="BF507" s="611"/>
      <c r="BG507" s="611"/>
      <c r="BH507" s="611"/>
      <c r="BI507" s="611"/>
      <c r="BJ507" s="611"/>
      <c r="BK507" s="788"/>
    </row>
    <row r="508" spans="1:63" s="592" customFormat="1" ht="13.8" hidden="1">
      <c r="A508" s="606"/>
      <c r="C508" s="1508"/>
      <c r="D508" s="1507"/>
      <c r="E508" s="1507"/>
      <c r="F508" s="1507"/>
      <c r="G508" s="1507"/>
      <c r="H508" s="1507"/>
      <c r="I508" s="1507"/>
      <c r="J508" s="1507"/>
      <c r="K508" s="1507"/>
      <c r="L508" s="1507"/>
      <c r="M508" s="1507"/>
      <c r="N508" s="1507"/>
      <c r="O508" s="1507"/>
      <c r="P508" s="1507"/>
      <c r="Q508" s="1507"/>
      <c r="R508" s="1507"/>
      <c r="S508" s="1507"/>
      <c r="T508" s="1507"/>
      <c r="U508" s="1507"/>
      <c r="V508" s="1507"/>
      <c r="W508" s="1507"/>
      <c r="X508" s="1507"/>
      <c r="Y508" s="1507"/>
      <c r="Z508" s="1507"/>
      <c r="AA508" s="1507"/>
      <c r="AB508" s="1507"/>
      <c r="AC508" s="1507"/>
      <c r="AD508" s="1507"/>
      <c r="AE508" s="1507"/>
      <c r="AF508" s="1507"/>
      <c r="AG508" s="1507"/>
      <c r="AH508" s="1615"/>
      <c r="AI508" s="620"/>
      <c r="AJ508" s="620"/>
      <c r="AK508" s="620"/>
      <c r="AL508" s="620"/>
      <c r="AM508" s="620"/>
      <c r="AN508" s="620"/>
      <c r="AO508" s="620"/>
      <c r="AP508" s="620"/>
      <c r="AQ508" s="621">
        <f>SUM(H515:AE515)-AF515</f>
        <v>0</v>
      </c>
      <c r="BC508" s="789"/>
      <c r="BD508" s="611"/>
      <c r="BE508" s="611"/>
      <c r="BF508" s="611"/>
      <c r="BG508" s="611"/>
      <c r="BH508" s="611"/>
      <c r="BI508" s="611"/>
      <c r="BJ508" s="611"/>
      <c r="BK508" s="788"/>
    </row>
    <row r="509" spans="1:63" s="592" customFormat="1" ht="13.8" hidden="1">
      <c r="A509" s="606"/>
      <c r="C509" s="1508"/>
      <c r="D509" s="1507"/>
      <c r="E509" s="1507"/>
      <c r="F509" s="1507"/>
      <c r="G509" s="1507"/>
      <c r="H509" s="1507"/>
      <c r="I509" s="1507"/>
      <c r="J509" s="1507"/>
      <c r="K509" s="1507"/>
      <c r="L509" s="1507"/>
      <c r="M509" s="1507"/>
      <c r="N509" s="1507"/>
      <c r="O509" s="1507"/>
      <c r="P509" s="1507"/>
      <c r="Q509" s="1507"/>
      <c r="R509" s="1507"/>
      <c r="S509" s="1507"/>
      <c r="T509" s="1507"/>
      <c r="U509" s="1507"/>
      <c r="V509" s="1507"/>
      <c r="W509" s="1507"/>
      <c r="X509" s="1507"/>
      <c r="Y509" s="1507"/>
      <c r="Z509" s="1507"/>
      <c r="AA509" s="1507"/>
      <c r="AB509" s="1507"/>
      <c r="AC509" s="1507"/>
      <c r="AD509" s="1507"/>
      <c r="AE509" s="1507"/>
      <c r="AF509" s="1507"/>
      <c r="AG509" s="1507"/>
      <c r="AH509" s="1615"/>
      <c r="AI509" s="620"/>
      <c r="AJ509" s="620"/>
      <c r="AK509" s="620"/>
      <c r="AL509" s="620"/>
      <c r="AM509" s="620"/>
      <c r="AN509" s="620"/>
      <c r="AO509" s="620"/>
      <c r="AP509" s="620"/>
      <c r="AQ509" s="621">
        <f>SUM(H516:AE516)-AF516</f>
        <v>0</v>
      </c>
      <c r="BC509" s="789"/>
      <c r="BD509" s="611"/>
      <c r="BE509" s="611"/>
      <c r="BF509" s="611"/>
      <c r="BG509" s="611"/>
      <c r="BH509" s="611"/>
      <c r="BI509" s="611"/>
      <c r="BJ509" s="611"/>
      <c r="BK509" s="788"/>
    </row>
    <row r="510" spans="1:63" s="592" customFormat="1" ht="22.5" hidden="1" customHeight="1" thickBot="1">
      <c r="A510" s="606"/>
      <c r="C510" s="1508"/>
      <c r="D510" s="2100" t="s">
        <v>55</v>
      </c>
      <c r="E510" s="2101"/>
      <c r="F510" s="2101"/>
      <c r="G510" s="2102"/>
      <c r="H510" s="1521" t="s">
        <v>3</v>
      </c>
      <c r="I510" s="1521"/>
      <c r="J510" s="1521"/>
      <c r="K510" s="1521"/>
      <c r="L510" s="1521"/>
      <c r="M510" s="1521"/>
      <c r="N510" s="1521"/>
      <c r="O510" s="1521"/>
      <c r="P510" s="1521"/>
      <c r="Q510" s="1521"/>
      <c r="R510" s="1521"/>
      <c r="S510" s="1521"/>
      <c r="T510" s="1521"/>
      <c r="U510" s="1521"/>
      <c r="V510" s="1521"/>
      <c r="W510" s="1521"/>
      <c r="X510" s="1521"/>
      <c r="Y510" s="1521"/>
      <c r="Z510" s="1521"/>
      <c r="AA510" s="1521"/>
      <c r="AB510" s="1521"/>
      <c r="AC510" s="1521"/>
      <c r="AD510" s="1521"/>
      <c r="AE510" s="1521"/>
      <c r="AF510" s="1521"/>
      <c r="AG510" s="1521"/>
      <c r="AH510" s="1615"/>
      <c r="AI510" s="670">
        <f>H513+H514-H515+H516-H517</f>
        <v>0</v>
      </c>
      <c r="AJ510" s="670">
        <f>K513+K514-K515+K516-K517</f>
        <v>0</v>
      </c>
      <c r="AK510" s="670">
        <f>N513+N514-N515+N516-N517</f>
        <v>0</v>
      </c>
      <c r="AL510" s="670">
        <f>Q513+Q514-Q515+Q516-Q517</f>
        <v>0</v>
      </c>
      <c r="AM510" s="670">
        <f>T513+T514-T515+T516-T516</f>
        <v>0</v>
      </c>
      <c r="AN510" s="670">
        <f>W513+W514-W515+W516-W517</f>
        <v>0</v>
      </c>
      <c r="AO510" s="670">
        <f>Z513+Z514-Z515+Z516-Z517</f>
        <v>0</v>
      </c>
      <c r="AP510" s="670">
        <f>AC513+AC514-AC515+AC516-AC517</f>
        <v>0</v>
      </c>
      <c r="AQ510" s="621">
        <f>AF513+AF514-AF515+AF516-AF517</f>
        <v>0</v>
      </c>
      <c r="BC510" s="789"/>
      <c r="BD510" s="611"/>
      <c r="BE510" s="611"/>
      <c r="BF510" s="611"/>
      <c r="BG510" s="611"/>
      <c r="BH510" s="611"/>
      <c r="BI510" s="611"/>
      <c r="BJ510" s="611"/>
      <c r="BK510" s="788"/>
    </row>
    <row r="511" spans="1:63" s="592" customFormat="1" ht="14.25" hidden="1" customHeight="1" thickBot="1">
      <c r="A511" s="606"/>
      <c r="C511" s="1508"/>
      <c r="D511" s="2103"/>
      <c r="E511" s="2104"/>
      <c r="F511" s="2104"/>
      <c r="G511" s="2105"/>
      <c r="H511" s="1917" t="s">
        <v>51</v>
      </c>
      <c r="I511" s="1917"/>
      <c r="J511" s="1917"/>
      <c r="K511" s="1917" t="s">
        <v>495</v>
      </c>
      <c r="L511" s="1917"/>
      <c r="M511" s="1917"/>
      <c r="N511" s="1917" t="s">
        <v>52</v>
      </c>
      <c r="O511" s="1917"/>
      <c r="P511" s="1917"/>
      <c r="Q511" s="1917" t="s">
        <v>494</v>
      </c>
      <c r="R511" s="1917"/>
      <c r="S511" s="1917"/>
      <c r="T511" s="1917" t="s">
        <v>53</v>
      </c>
      <c r="U511" s="1917"/>
      <c r="V511" s="1917"/>
      <c r="W511" s="1917" t="s">
        <v>54</v>
      </c>
      <c r="X511" s="1917"/>
      <c r="Y511" s="1917"/>
      <c r="Z511" s="1917" t="s">
        <v>446</v>
      </c>
      <c r="AA511" s="1917"/>
      <c r="AB511" s="1917"/>
      <c r="AC511" s="1917" t="s">
        <v>447</v>
      </c>
      <c r="AD511" s="1917"/>
      <c r="AE511" s="1917"/>
      <c r="AF511" s="1522" t="s">
        <v>14</v>
      </c>
      <c r="AG511" s="1522"/>
      <c r="AH511" s="1615"/>
      <c r="AI511" s="620"/>
      <c r="AJ511" s="620"/>
      <c r="AK511" s="620"/>
      <c r="AL511" s="620"/>
      <c r="AM511" s="620"/>
      <c r="AN511" s="620"/>
      <c r="AO511" s="620"/>
      <c r="AP511" s="620"/>
      <c r="AQ511" s="621"/>
      <c r="BC511" s="789"/>
      <c r="BD511" s="611"/>
      <c r="BE511" s="611"/>
      <c r="BF511" s="611"/>
      <c r="BG511" s="611"/>
      <c r="BH511" s="611"/>
      <c r="BI511" s="611"/>
      <c r="BJ511" s="611"/>
      <c r="BK511" s="788"/>
    </row>
    <row r="512" spans="1:63" s="592" customFormat="1" ht="22.5" hidden="1" customHeight="1" thickBot="1">
      <c r="A512" s="606"/>
      <c r="C512" s="1508"/>
      <c r="D512" s="1523" t="s">
        <v>25</v>
      </c>
      <c r="E512" s="1524"/>
      <c r="F512" s="1524"/>
      <c r="G512" s="1524"/>
      <c r="H512" s="1524"/>
      <c r="I512" s="1524"/>
      <c r="J512" s="1524"/>
      <c r="K512" s="1524"/>
      <c r="L512" s="1524"/>
      <c r="M512" s="1524"/>
      <c r="N512" s="1524"/>
      <c r="O512" s="1524"/>
      <c r="P512" s="1524"/>
      <c r="Q512" s="1524"/>
      <c r="R512" s="1524"/>
      <c r="S512" s="1524"/>
      <c r="T512" s="1524"/>
      <c r="U512" s="1524"/>
      <c r="V512" s="1524"/>
      <c r="W512" s="1524"/>
      <c r="X512" s="1524"/>
      <c r="Y512" s="1524"/>
      <c r="Z512" s="1524"/>
      <c r="AA512" s="1524"/>
      <c r="AB512" s="1524"/>
      <c r="AC512" s="1524"/>
      <c r="AD512" s="1524"/>
      <c r="AE512" s="1524"/>
      <c r="AF512" s="1524"/>
      <c r="AG512" s="1524"/>
      <c r="AH512" s="1615"/>
      <c r="AI512" s="620"/>
      <c r="AJ512" s="620"/>
      <c r="AK512" s="620"/>
      <c r="AL512" s="620"/>
      <c r="AM512" s="620"/>
      <c r="AN512" s="620"/>
      <c r="AO512" s="620"/>
      <c r="AP512" s="620"/>
      <c r="AQ512" s="621">
        <f>SUM(H519:AE519)-AF519</f>
        <v>0</v>
      </c>
      <c r="BC512" s="789"/>
      <c r="BD512" s="611"/>
      <c r="BE512" s="611"/>
      <c r="BF512" s="611"/>
      <c r="BG512" s="611"/>
      <c r="BH512" s="611"/>
      <c r="BI512" s="611"/>
      <c r="BJ512" s="611"/>
      <c r="BK512" s="788"/>
    </row>
    <row r="513" spans="1:63" s="592" customFormat="1" ht="13.8" hidden="1">
      <c r="A513" s="606"/>
      <c r="C513" s="1508"/>
      <c r="D513" s="2180" t="s">
        <v>26</v>
      </c>
      <c r="E513" s="2180"/>
      <c r="F513" s="2180"/>
      <c r="G513" s="2180"/>
      <c r="H513" s="2606"/>
      <c r="I513" s="2606"/>
      <c r="J513" s="2606"/>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1525">
        <f>SUM(H513:AE513)</f>
        <v>0</v>
      </c>
      <c r="AG513" s="1525"/>
      <c r="AH513" s="1615"/>
      <c r="AI513" s="620"/>
      <c r="AJ513" s="620"/>
      <c r="AK513" s="620"/>
      <c r="AL513" s="620"/>
      <c r="AM513" s="620"/>
      <c r="AN513" s="620"/>
      <c r="AO513" s="620"/>
      <c r="AP513" s="620"/>
      <c r="AQ513" s="621">
        <f>SUM(H520:AE520)-AF520</f>
        <v>0</v>
      </c>
      <c r="BC513" s="789"/>
      <c r="BD513" s="611"/>
      <c r="BE513" s="611"/>
      <c r="BF513" s="611"/>
      <c r="BG513" s="611"/>
      <c r="BH513" s="611"/>
      <c r="BI513" s="611"/>
      <c r="BJ513" s="611"/>
      <c r="BK513" s="788"/>
    </row>
    <row r="514" spans="1:63" s="592" customFormat="1" ht="13.8" hidden="1">
      <c r="A514" s="606"/>
      <c r="C514" s="1508"/>
      <c r="D514" s="2267" t="s">
        <v>27</v>
      </c>
      <c r="E514" s="2267"/>
      <c r="F514" s="2267"/>
      <c r="G514" s="2267"/>
      <c r="H514" s="2611"/>
      <c r="I514" s="2611"/>
      <c r="J514" s="2611"/>
      <c r="K514" s="2608"/>
      <c r="L514" s="2608"/>
      <c r="M514" s="2608"/>
      <c r="N514" s="2608"/>
      <c r="O514" s="2608"/>
      <c r="P514" s="2608"/>
      <c r="Q514" s="2608"/>
      <c r="R514" s="2608"/>
      <c r="S514" s="2608"/>
      <c r="T514" s="2608"/>
      <c r="U514" s="2608"/>
      <c r="V514" s="2608"/>
      <c r="W514" s="2608"/>
      <c r="X514" s="2608"/>
      <c r="Y514" s="2608"/>
      <c r="Z514" s="2608"/>
      <c r="AA514" s="2608"/>
      <c r="AB514" s="2608"/>
      <c r="AC514" s="2608"/>
      <c r="AD514" s="2608"/>
      <c r="AE514" s="2608"/>
      <c r="AF514" s="1526">
        <f>SUM(H514:AE514)</f>
        <v>0</v>
      </c>
      <c r="AG514" s="1526"/>
      <c r="AH514" s="1615"/>
      <c r="AI514" s="620"/>
      <c r="AJ514" s="620"/>
      <c r="AK514" s="620"/>
      <c r="AL514" s="620"/>
      <c r="AM514" s="620"/>
      <c r="AN514" s="620"/>
      <c r="AO514" s="620"/>
      <c r="AP514" s="620"/>
      <c r="AQ514" s="621"/>
      <c r="BC514" s="789"/>
      <c r="BD514" s="611"/>
      <c r="BE514" s="611"/>
      <c r="BF514" s="611"/>
      <c r="BG514" s="611"/>
      <c r="BH514" s="611"/>
      <c r="BI514" s="611"/>
      <c r="BJ514" s="611"/>
      <c r="BK514" s="788"/>
    </row>
    <row r="515" spans="1:63" s="592" customFormat="1" ht="15" hidden="1" customHeight="1">
      <c r="A515" s="606"/>
      <c r="C515" s="1508"/>
      <c r="D515" s="2267" t="s">
        <v>28</v>
      </c>
      <c r="E515" s="2267"/>
      <c r="F515" s="2267"/>
      <c r="G515" s="2267"/>
      <c r="H515" s="2611"/>
      <c r="I515" s="2611"/>
      <c r="J515" s="2611"/>
      <c r="K515" s="2608"/>
      <c r="L515" s="2608"/>
      <c r="M515" s="2608"/>
      <c r="N515" s="2608"/>
      <c r="O515" s="2608"/>
      <c r="P515" s="2608"/>
      <c r="Q515" s="2608"/>
      <c r="R515" s="2608"/>
      <c r="S515" s="2608"/>
      <c r="T515" s="2608"/>
      <c r="U515" s="2608"/>
      <c r="V515" s="2608"/>
      <c r="W515" s="2608"/>
      <c r="X515" s="2608"/>
      <c r="Y515" s="2608"/>
      <c r="Z515" s="2608"/>
      <c r="AA515" s="2608"/>
      <c r="AB515" s="2608"/>
      <c r="AC515" s="2608"/>
      <c r="AD515" s="2608"/>
      <c r="AE515" s="2608"/>
      <c r="AF515" s="1526">
        <f>SUM(H515:AE515)</f>
        <v>0</v>
      </c>
      <c r="AG515" s="1526"/>
      <c r="AH515" s="1615"/>
      <c r="AI515" s="620"/>
      <c r="AJ515" s="620"/>
      <c r="AK515" s="620"/>
      <c r="AL515" s="620"/>
      <c r="AM515" s="620"/>
      <c r="AN515" s="620"/>
      <c r="AO515" s="620"/>
      <c r="AP515" s="620"/>
      <c r="AQ515" s="621">
        <f>SUM(H522:AE522)-AF522</f>
        <v>0</v>
      </c>
      <c r="BC515" s="789"/>
      <c r="BD515" s="611"/>
      <c r="BE515" s="611"/>
      <c r="BF515" s="611"/>
      <c r="BG515" s="611"/>
      <c r="BH515" s="611"/>
      <c r="BI515" s="611"/>
      <c r="BJ515" s="611"/>
      <c r="BK515" s="788"/>
    </row>
    <row r="516" spans="1:63" s="592" customFormat="1" ht="22.5" hidden="1" customHeight="1" thickBot="1">
      <c r="A516" s="606"/>
      <c r="C516" s="1508"/>
      <c r="D516" s="2267" t="s">
        <v>29</v>
      </c>
      <c r="E516" s="2267"/>
      <c r="F516" s="2267"/>
      <c r="G516" s="2267"/>
      <c r="H516" s="2611"/>
      <c r="I516" s="2611"/>
      <c r="J516" s="2611"/>
      <c r="K516" s="2608"/>
      <c r="L516" s="2608"/>
      <c r="M516" s="2608"/>
      <c r="N516" s="2608"/>
      <c r="O516" s="2608"/>
      <c r="P516" s="2608"/>
      <c r="Q516" s="2608"/>
      <c r="R516" s="2608"/>
      <c r="S516" s="2608"/>
      <c r="T516" s="2608"/>
      <c r="U516" s="2608"/>
      <c r="V516" s="2608"/>
      <c r="W516" s="2608"/>
      <c r="X516" s="2608"/>
      <c r="Y516" s="2608"/>
      <c r="Z516" s="2608"/>
      <c r="AA516" s="2608"/>
      <c r="AB516" s="2608"/>
      <c r="AC516" s="2608"/>
      <c r="AD516" s="2608"/>
      <c r="AE516" s="2608"/>
      <c r="AF516" s="1526">
        <f>SUM(H516:AE516)</f>
        <v>0</v>
      </c>
      <c r="AG516" s="1526"/>
      <c r="AH516" s="1615"/>
      <c r="AI516" s="670">
        <f>H519+H520-H522-H523</f>
        <v>0</v>
      </c>
      <c r="AJ516" s="670">
        <f>K519+K520-K522-K523</f>
        <v>0</v>
      </c>
      <c r="AK516" s="670">
        <f>N519+N520-N522-N523</f>
        <v>0</v>
      </c>
      <c r="AL516" s="670">
        <f>Q519+Q520-Q522-Q523</f>
        <v>0</v>
      </c>
      <c r="AM516" s="670">
        <f>T519+T520-T522-T523</f>
        <v>0</v>
      </c>
      <c r="AN516" s="670">
        <f>W519+W520-W522-W523</f>
        <v>0</v>
      </c>
      <c r="AO516" s="670">
        <f>Z519+Z520-Z522-Z523</f>
        <v>0</v>
      </c>
      <c r="AP516" s="670">
        <f>AC519+AC520-AC522-AC523</f>
        <v>0</v>
      </c>
      <c r="AQ516" s="621">
        <f>AF519+AF520-AF522-AF523</f>
        <v>0</v>
      </c>
      <c r="BC516" s="789"/>
      <c r="BD516" s="611"/>
      <c r="BE516" s="611"/>
      <c r="BF516" s="611"/>
      <c r="BG516" s="611"/>
      <c r="BH516" s="611"/>
      <c r="BI516" s="611"/>
      <c r="BJ516" s="611"/>
      <c r="BK516" s="788"/>
    </row>
    <row r="517" spans="1:63" s="592" customFormat="1" ht="15" hidden="1" customHeight="1" thickBot="1">
      <c r="A517" s="606"/>
      <c r="C517" s="1508"/>
      <c r="D517" s="2323" t="s">
        <v>30</v>
      </c>
      <c r="E517" s="2323"/>
      <c r="F517" s="2323"/>
      <c r="G517" s="2323"/>
      <c r="H517" s="2610">
        <f>H513+H514-H515+H516</f>
        <v>0</v>
      </c>
      <c r="I517" s="2610"/>
      <c r="J517" s="2610"/>
      <c r="K517" s="2610">
        <f>K513+K514-K515+K516</f>
        <v>0</v>
      </c>
      <c r="L517" s="2610"/>
      <c r="M517" s="2610"/>
      <c r="N517" s="2610">
        <f>N513+N514-N515+N516</f>
        <v>0</v>
      </c>
      <c r="O517" s="2610"/>
      <c r="P517" s="2610"/>
      <c r="Q517" s="2610">
        <f>Q513+Q514-Q515+Q516</f>
        <v>0</v>
      </c>
      <c r="R517" s="2610"/>
      <c r="S517" s="2610"/>
      <c r="T517" s="2610">
        <f>T513+T514-T515+T516</f>
        <v>0</v>
      </c>
      <c r="U517" s="2610"/>
      <c r="V517" s="2610"/>
      <c r="W517" s="2610">
        <f>W513+W514-W515+W516</f>
        <v>0</v>
      </c>
      <c r="X517" s="2610"/>
      <c r="Y517" s="2610"/>
      <c r="Z517" s="2610">
        <f>Z513+Z514-Z515+Z516</f>
        <v>0</v>
      </c>
      <c r="AA517" s="2610"/>
      <c r="AB517" s="2610"/>
      <c r="AC517" s="2610">
        <f>AC513+AC514-AC515+AC516</f>
        <v>0</v>
      </c>
      <c r="AD517" s="2610"/>
      <c r="AE517" s="2610"/>
      <c r="AF517" s="1527">
        <f>AF513+AF514-AF515+AF516</f>
        <v>0</v>
      </c>
      <c r="AG517" s="1527"/>
      <c r="AH517" s="1615"/>
      <c r="AI517" s="620"/>
      <c r="AJ517" s="620"/>
      <c r="AK517" s="620"/>
      <c r="AL517" s="620"/>
      <c r="AM517" s="620"/>
      <c r="AN517" s="620"/>
      <c r="AO517" s="620"/>
      <c r="AP517" s="620"/>
      <c r="AQ517" s="621"/>
      <c r="BC517" s="789"/>
      <c r="BD517" s="611"/>
      <c r="BE517" s="611"/>
      <c r="BF517" s="611"/>
      <c r="BG517" s="611"/>
      <c r="BH517" s="611"/>
      <c r="BI517" s="611"/>
      <c r="BJ517" s="611"/>
      <c r="BK517" s="788"/>
    </row>
    <row r="518" spans="1:63" s="592" customFormat="1" ht="22.5" hidden="1" customHeight="1" thickBot="1">
      <c r="A518" s="606"/>
      <c r="C518" s="1508"/>
      <c r="D518" s="1523" t="s">
        <v>33</v>
      </c>
      <c r="E518" s="1524"/>
      <c r="F518" s="1524"/>
      <c r="G518" s="1524"/>
      <c r="H518" s="1524"/>
      <c r="I518" s="1524"/>
      <c r="J518" s="1524"/>
      <c r="K518" s="1524"/>
      <c r="L518" s="1524"/>
      <c r="M518" s="1524"/>
      <c r="N518" s="1524"/>
      <c r="O518" s="1524"/>
      <c r="P518" s="1524"/>
      <c r="Q518" s="1524"/>
      <c r="R518" s="1524"/>
      <c r="S518" s="1524"/>
      <c r="T518" s="1524"/>
      <c r="U518" s="1524"/>
      <c r="V518" s="1524"/>
      <c r="W518" s="1524"/>
      <c r="X518" s="1524"/>
      <c r="Y518" s="1524"/>
      <c r="Z518" s="1524"/>
      <c r="AA518" s="1524"/>
      <c r="AB518" s="1524"/>
      <c r="AC518" s="1524"/>
      <c r="AD518" s="1524"/>
      <c r="AE518" s="1524"/>
      <c r="AF518" s="1524"/>
      <c r="AG518" s="1524"/>
      <c r="AH518" s="1615"/>
      <c r="AI518" s="670">
        <f>H513-H519-H525</f>
        <v>0</v>
      </c>
      <c r="AJ518" s="670">
        <f t="shared" ref="AJ518:AP518" si="2">I513-I519-I525</f>
        <v>0</v>
      </c>
      <c r="AK518" s="670">
        <f t="shared" si="2"/>
        <v>0</v>
      </c>
      <c r="AL518" s="670">
        <f t="shared" si="2"/>
        <v>0</v>
      </c>
      <c r="AM518" s="670">
        <f t="shared" si="2"/>
        <v>0</v>
      </c>
      <c r="AN518" s="670">
        <f t="shared" si="2"/>
        <v>0</v>
      </c>
      <c r="AO518" s="670">
        <f t="shared" si="2"/>
        <v>0</v>
      </c>
      <c r="AP518" s="670">
        <f t="shared" si="2"/>
        <v>0</v>
      </c>
      <c r="AQ518" s="621">
        <f>SUM(H525:AE525)-AF525</f>
        <v>0</v>
      </c>
      <c r="BC518" s="789"/>
      <c r="BD518" s="611"/>
      <c r="BE518" s="611"/>
      <c r="BF518" s="611"/>
      <c r="BG518" s="611"/>
      <c r="BH518" s="611"/>
      <c r="BI518" s="611"/>
      <c r="BJ518" s="611"/>
      <c r="BK518" s="788"/>
    </row>
    <row r="519" spans="1:63" s="592" customFormat="1" ht="22.5" hidden="1" customHeight="1" thickBot="1">
      <c r="A519" s="606"/>
      <c r="C519" s="1508"/>
      <c r="D519" s="2180" t="s">
        <v>32</v>
      </c>
      <c r="E519" s="2180"/>
      <c r="F519" s="2180"/>
      <c r="G519" s="2180"/>
      <c r="H519" s="2606"/>
      <c r="I519" s="2606"/>
      <c r="J519" s="2606"/>
      <c r="K519" s="2607"/>
      <c r="L519" s="2607"/>
      <c r="M519" s="2607"/>
      <c r="N519" s="2607"/>
      <c r="O519" s="2607"/>
      <c r="P519" s="2607"/>
      <c r="Q519" s="2607"/>
      <c r="R519" s="2607"/>
      <c r="S519" s="2607"/>
      <c r="T519" s="2607"/>
      <c r="U519" s="2607"/>
      <c r="V519" s="2607"/>
      <c r="W519" s="2607"/>
      <c r="X519" s="2607"/>
      <c r="Y519" s="2607"/>
      <c r="Z519" s="2607"/>
      <c r="AA519" s="2607"/>
      <c r="AB519" s="2607"/>
      <c r="AC519" s="2607"/>
      <c r="AD519" s="2607"/>
      <c r="AE519" s="2607"/>
      <c r="AF519" s="1525">
        <f>SUM(H519:AE519)</f>
        <v>0</v>
      </c>
      <c r="AG519" s="1525"/>
      <c r="AH519" s="1615"/>
      <c r="AI519" s="623">
        <f>H517-H523-H526</f>
        <v>0</v>
      </c>
      <c r="AJ519" s="623">
        <f>K517-K523-K526</f>
        <v>0</v>
      </c>
      <c r="AK519" s="623">
        <f t="shared" ref="AK519:AP519" si="3">L517-L523-L526</f>
        <v>0</v>
      </c>
      <c r="AL519" s="623">
        <f t="shared" si="3"/>
        <v>0</v>
      </c>
      <c r="AM519" s="623">
        <f t="shared" si="3"/>
        <v>0</v>
      </c>
      <c r="AN519" s="623">
        <f t="shared" si="3"/>
        <v>0</v>
      </c>
      <c r="AO519" s="623">
        <f t="shared" si="3"/>
        <v>0</v>
      </c>
      <c r="AP519" s="623">
        <f t="shared" si="3"/>
        <v>0</v>
      </c>
      <c r="AQ519" s="624">
        <f>SUM(H526:AE526)-AF526</f>
        <v>0</v>
      </c>
      <c r="BC519" s="622">
        <f>H526-BS!$G$31</f>
        <v>0</v>
      </c>
      <c r="BD519" s="623">
        <f>K526-BS!$G$32</f>
        <v>0</v>
      </c>
      <c r="BE519" s="623">
        <f>N526-BS!$G$33</f>
        <v>0</v>
      </c>
      <c r="BF519" s="623">
        <f>Q526-BS!$G$34-BS!$G$35</f>
        <v>0</v>
      </c>
      <c r="BG519" s="623">
        <f>T526-BS!$G$36-BS!$G$37</f>
        <v>0</v>
      </c>
      <c r="BH519" s="623">
        <f>W526-BS!$G$38</f>
        <v>0</v>
      </c>
      <c r="BI519" s="623">
        <f>Z526-BS!$G$40</f>
        <v>0</v>
      </c>
      <c r="BJ519" s="623">
        <f>AC526-BS!$G$41</f>
        <v>0</v>
      </c>
      <c r="BK519" s="624">
        <f>AF526-BS!$G$30</f>
        <v>0</v>
      </c>
    </row>
    <row r="520" spans="1:63" s="592" customFormat="1" ht="13.8" hidden="1">
      <c r="A520" s="606"/>
      <c r="C520" s="1508"/>
      <c r="D520" s="2267" t="s">
        <v>27</v>
      </c>
      <c r="E520" s="2267"/>
      <c r="F520" s="2267"/>
      <c r="G520" s="2267"/>
      <c r="H520" s="2604"/>
      <c r="I520" s="2604"/>
      <c r="J520" s="2604"/>
      <c r="K520" s="2605"/>
      <c r="L520" s="2605"/>
      <c r="M520" s="2605"/>
      <c r="N520" s="2605"/>
      <c r="O520" s="2605"/>
      <c r="P520" s="2605"/>
      <c r="Q520" s="2605"/>
      <c r="R520" s="2605"/>
      <c r="S520" s="2605"/>
      <c r="T520" s="2605"/>
      <c r="U520" s="2605"/>
      <c r="V520" s="2605"/>
      <c r="W520" s="2605"/>
      <c r="X520" s="2605"/>
      <c r="Y520" s="2605"/>
      <c r="Z520" s="2605"/>
      <c r="AA520" s="2605"/>
      <c r="AB520" s="2605"/>
      <c r="AC520" s="2608"/>
      <c r="AD520" s="2608"/>
      <c r="AE520" s="2608"/>
      <c r="AF520" s="1526">
        <f>SUM(H520:AE520)</f>
        <v>0</v>
      </c>
      <c r="AG520" s="1526"/>
      <c r="AH520" s="1615"/>
      <c r="AI520" s="18"/>
      <c r="AJ520" s="18"/>
      <c r="AK520" s="18"/>
      <c r="AL520" s="18"/>
      <c r="AM520" s="18"/>
      <c r="AN520" s="18"/>
      <c r="AO520" s="18"/>
      <c r="AP520" s="18"/>
      <c r="AQ520" s="18"/>
    </row>
    <row r="521" spans="1:63" s="592" customFormat="1" ht="13.8" hidden="1">
      <c r="A521" s="606"/>
      <c r="C521" s="1508"/>
      <c r="D521" s="2267" t="s">
        <v>28</v>
      </c>
      <c r="E521" s="2267"/>
      <c r="F521" s="2267"/>
      <c r="G521" s="2267"/>
      <c r="H521" s="2604"/>
      <c r="I521" s="2604"/>
      <c r="J521" s="2604"/>
      <c r="K521" s="2605"/>
      <c r="L521" s="2605"/>
      <c r="M521" s="2605"/>
      <c r="N521" s="2605"/>
      <c r="O521" s="2605"/>
      <c r="P521" s="2605"/>
      <c r="Q521" s="2605"/>
      <c r="R521" s="2605"/>
      <c r="S521" s="2605"/>
      <c r="T521" s="2605"/>
      <c r="U521" s="2605"/>
      <c r="V521" s="2605"/>
      <c r="W521" s="2605"/>
      <c r="X521" s="2605"/>
      <c r="Y521" s="2605"/>
      <c r="Z521" s="2605"/>
      <c r="AA521" s="2605"/>
      <c r="AB521" s="2605"/>
      <c r="AC521" s="2608"/>
      <c r="AD521" s="2608"/>
      <c r="AE521" s="2608"/>
      <c r="AF521" s="1526">
        <f>SUM(H521:AE521)</f>
        <v>0</v>
      </c>
      <c r="AG521" s="1526"/>
      <c r="AH521" s="1615"/>
      <c r="AI521" s="18"/>
      <c r="AJ521" s="18"/>
      <c r="AK521" s="18"/>
      <c r="AL521" s="18"/>
      <c r="AM521" s="18"/>
      <c r="AN521" s="18"/>
      <c r="AO521" s="18"/>
      <c r="AP521" s="18"/>
      <c r="AQ521" s="18"/>
    </row>
    <row r="522" spans="1:63" s="592" customFormat="1" ht="14.25" hidden="1" customHeight="1">
      <c r="A522" s="606"/>
      <c r="C522" s="1508"/>
      <c r="D522" s="2267" t="s">
        <v>29</v>
      </c>
      <c r="E522" s="2267"/>
      <c r="F522" s="2267"/>
      <c r="G522" s="2267"/>
      <c r="H522" s="2604"/>
      <c r="I522" s="2604"/>
      <c r="J522" s="2604"/>
      <c r="K522" s="2605"/>
      <c r="L522" s="2605"/>
      <c r="M522" s="2605"/>
      <c r="N522" s="2605"/>
      <c r="O522" s="2605"/>
      <c r="P522" s="2605"/>
      <c r="Q522" s="2605"/>
      <c r="R522" s="2605"/>
      <c r="S522" s="2605"/>
      <c r="T522" s="2605"/>
      <c r="U522" s="2605"/>
      <c r="V522" s="2605"/>
      <c r="W522" s="2605"/>
      <c r="X522" s="2605"/>
      <c r="Y522" s="2605"/>
      <c r="Z522" s="2605"/>
      <c r="AA522" s="2605"/>
      <c r="AB522" s="2605"/>
      <c r="AC522" s="2608"/>
      <c r="AD522" s="2608"/>
      <c r="AE522" s="2608"/>
      <c r="AF522" s="1526">
        <f>SUM(H522:AE522)</f>
        <v>0</v>
      </c>
      <c r="AG522" s="1526"/>
      <c r="AH522" s="1615"/>
      <c r="AI522" s="18"/>
      <c r="AJ522" s="18"/>
      <c r="AK522" s="18"/>
      <c r="AL522" s="18"/>
      <c r="AM522" s="18"/>
      <c r="AN522" s="18"/>
      <c r="AO522" s="18"/>
      <c r="AP522" s="18"/>
      <c r="AQ522" s="18"/>
    </row>
    <row r="523" spans="1:63" s="592" customFormat="1" ht="29.25" hidden="1" customHeight="1" thickBot="1">
      <c r="A523" s="606">
        <v>8</v>
      </c>
      <c r="C523" s="1508"/>
      <c r="D523" s="2323" t="s">
        <v>30</v>
      </c>
      <c r="E523" s="2323"/>
      <c r="F523" s="2323"/>
      <c r="G523" s="2323"/>
      <c r="H523" s="2610">
        <f>H519+H520-H521+H522</f>
        <v>0</v>
      </c>
      <c r="I523" s="2610"/>
      <c r="J523" s="2610"/>
      <c r="K523" s="2610">
        <f>K519+K520-K521+K522</f>
        <v>0</v>
      </c>
      <c r="L523" s="2610"/>
      <c r="M523" s="2610"/>
      <c r="N523" s="2610">
        <f>N519+N520-N521+N522</f>
        <v>0</v>
      </c>
      <c r="O523" s="2610"/>
      <c r="P523" s="2610"/>
      <c r="Q523" s="2610">
        <f>Q519+Q520-Q521+Q522</f>
        <v>0</v>
      </c>
      <c r="R523" s="2610"/>
      <c r="S523" s="2610"/>
      <c r="T523" s="2610">
        <f>T519+T520-T521+T522</f>
        <v>0</v>
      </c>
      <c r="U523" s="2610"/>
      <c r="V523" s="2610"/>
      <c r="W523" s="2610">
        <f>W519+W520-W521+W522</f>
        <v>0</v>
      </c>
      <c r="X523" s="2610"/>
      <c r="Y523" s="2610"/>
      <c r="Z523" s="2610">
        <f>Z519+Z520-Z521+Z522</f>
        <v>0</v>
      </c>
      <c r="AA523" s="2610"/>
      <c r="AB523" s="2610"/>
      <c r="AC523" s="2610">
        <f>AC519+AC520-AC521+AC522</f>
        <v>0</v>
      </c>
      <c r="AD523" s="2610"/>
      <c r="AE523" s="2610"/>
      <c r="AF523" s="1527">
        <f>AF519+AF520-AF521+AF522</f>
        <v>0</v>
      </c>
      <c r="AG523" s="1527"/>
      <c r="AH523" s="1615"/>
      <c r="AI523" s="18"/>
      <c r="AJ523" s="18"/>
      <c r="AK523" s="18"/>
      <c r="AL523" s="18"/>
      <c r="AM523" s="18"/>
      <c r="AN523" s="18"/>
      <c r="AO523" s="18"/>
      <c r="AP523" s="18"/>
      <c r="AQ523" s="18"/>
    </row>
    <row r="524" spans="1:63" s="592" customFormat="1" ht="29.25" hidden="1" customHeight="1" thickBot="1">
      <c r="A524" s="606"/>
      <c r="C524" s="1508"/>
      <c r="D524" s="1523" t="s">
        <v>256</v>
      </c>
      <c r="E524" s="1524"/>
      <c r="F524" s="1524"/>
      <c r="G524" s="1524"/>
      <c r="H524" s="1524"/>
      <c r="I524" s="1524"/>
      <c r="J524" s="1524"/>
      <c r="K524" s="1524"/>
      <c r="L524" s="1524"/>
      <c r="M524" s="1524"/>
      <c r="N524" s="1524"/>
      <c r="O524" s="1524"/>
      <c r="P524" s="1524"/>
      <c r="Q524" s="1524"/>
      <c r="R524" s="1524"/>
      <c r="S524" s="1524"/>
      <c r="T524" s="1524"/>
      <c r="U524" s="1524"/>
      <c r="V524" s="1524"/>
      <c r="W524" s="1524"/>
      <c r="X524" s="1524"/>
      <c r="Y524" s="1524"/>
      <c r="Z524" s="1524"/>
      <c r="AA524" s="1524"/>
      <c r="AB524" s="1524"/>
      <c r="AC524" s="1524"/>
      <c r="AD524" s="1524"/>
      <c r="AE524" s="1524"/>
      <c r="AF524" s="1524"/>
      <c r="AG524" s="1524"/>
      <c r="AH524" s="1615"/>
      <c r="AI524" s="18"/>
      <c r="AJ524" s="18"/>
      <c r="AK524" s="18"/>
      <c r="AL524" s="18"/>
      <c r="AM524" s="18"/>
      <c r="AN524" s="18"/>
      <c r="AO524" s="18"/>
      <c r="AP524" s="18"/>
      <c r="AQ524" s="18"/>
    </row>
    <row r="525" spans="1:63" s="592" customFormat="1" ht="29.25" hidden="1" customHeight="1">
      <c r="A525" s="606"/>
      <c r="C525" s="1508"/>
      <c r="D525" s="2612" t="s">
        <v>32</v>
      </c>
      <c r="E525" s="2612"/>
      <c r="F525" s="2612"/>
      <c r="G525" s="2612"/>
      <c r="H525" s="2609">
        <f>H513-H519</f>
        <v>0</v>
      </c>
      <c r="I525" s="2609"/>
      <c r="J525" s="2609"/>
      <c r="K525" s="2609">
        <f>K513-K519</f>
        <v>0</v>
      </c>
      <c r="L525" s="2609"/>
      <c r="M525" s="2609"/>
      <c r="N525" s="2609">
        <f>N513-N519</f>
        <v>0</v>
      </c>
      <c r="O525" s="2609"/>
      <c r="P525" s="2609"/>
      <c r="Q525" s="2609">
        <f>Q513-Q519</f>
        <v>0</v>
      </c>
      <c r="R525" s="2609"/>
      <c r="S525" s="2609"/>
      <c r="T525" s="2609">
        <f>T513-T519</f>
        <v>0</v>
      </c>
      <c r="U525" s="2609"/>
      <c r="V525" s="2609"/>
      <c r="W525" s="2609">
        <f>W513-W519</f>
        <v>0</v>
      </c>
      <c r="X525" s="2609"/>
      <c r="Y525" s="2609"/>
      <c r="Z525" s="2609">
        <f>Z513-Z519</f>
        <v>0</v>
      </c>
      <c r="AA525" s="2609"/>
      <c r="AB525" s="2609"/>
      <c r="AC525" s="2609">
        <f>AC513-AC519</f>
        <v>0</v>
      </c>
      <c r="AD525" s="2609"/>
      <c r="AE525" s="2609"/>
      <c r="AF525" s="1528">
        <f>AF513-AF519</f>
        <v>0</v>
      </c>
      <c r="AG525" s="1528"/>
      <c r="AH525" s="1615"/>
      <c r="AI525" s="18"/>
      <c r="AJ525" s="18"/>
      <c r="AK525" s="18"/>
      <c r="AL525" s="18"/>
      <c r="AM525" s="18"/>
      <c r="AN525" s="18"/>
      <c r="AO525" s="18"/>
      <c r="AP525" s="18"/>
      <c r="AQ525" s="18"/>
    </row>
    <row r="526" spans="1:63" s="592" customFormat="1" ht="14.4" hidden="1" thickBot="1">
      <c r="A526" s="606"/>
      <c r="C526" s="1508"/>
      <c r="D526" s="2323" t="s">
        <v>30</v>
      </c>
      <c r="E526" s="2323"/>
      <c r="F526" s="2323"/>
      <c r="G526" s="2323"/>
      <c r="H526" s="2610">
        <f>H517-H523</f>
        <v>0</v>
      </c>
      <c r="I526" s="2610"/>
      <c r="J526" s="2610"/>
      <c r="K526" s="2610">
        <f>K517-K523</f>
        <v>0</v>
      </c>
      <c r="L526" s="2610"/>
      <c r="M526" s="2610"/>
      <c r="N526" s="2610">
        <f>N517-N523</f>
        <v>0</v>
      </c>
      <c r="O526" s="2610"/>
      <c r="P526" s="2610"/>
      <c r="Q526" s="2610">
        <f>Q517-Q523</f>
        <v>0</v>
      </c>
      <c r="R526" s="2610"/>
      <c r="S526" s="2610"/>
      <c r="T526" s="2610">
        <f>T517-T523</f>
        <v>0</v>
      </c>
      <c r="U526" s="2610"/>
      <c r="V526" s="2610"/>
      <c r="W526" s="2610">
        <f>W517-W523</f>
        <v>0</v>
      </c>
      <c r="X526" s="2610"/>
      <c r="Y526" s="2610"/>
      <c r="Z526" s="2610">
        <f>Z517-Z523</f>
        <v>0</v>
      </c>
      <c r="AA526" s="2610"/>
      <c r="AB526" s="2610"/>
      <c r="AC526" s="2610">
        <f>AC517-AC523</f>
        <v>0</v>
      </c>
      <c r="AD526" s="2610"/>
      <c r="AE526" s="2610"/>
      <c r="AF526" s="1527">
        <f>AF517-AF523</f>
        <v>0</v>
      </c>
      <c r="AG526" s="1527"/>
      <c r="AH526" s="1615"/>
      <c r="AI526" s="18"/>
      <c r="AJ526" s="18"/>
      <c r="AK526" s="18"/>
      <c r="AL526" s="18"/>
      <c r="AM526" s="18"/>
      <c r="AN526" s="18"/>
      <c r="AO526" s="18"/>
      <c r="AP526" s="18"/>
      <c r="AQ526" s="18"/>
    </row>
    <row r="527" spans="1:63" s="592" customFormat="1" ht="14.25" hidden="1" customHeight="1">
      <c r="A527" s="606"/>
      <c r="C527" s="1508"/>
      <c r="D527" s="1516"/>
      <c r="E527" s="1507"/>
      <c r="F527" s="1507"/>
      <c r="G527" s="1508"/>
      <c r="H527" s="1508"/>
      <c r="I527" s="1508"/>
      <c r="J527" s="1508"/>
      <c r="K527" s="1508"/>
      <c r="L527" s="1508"/>
      <c r="M527" s="1508"/>
      <c r="N527" s="1508"/>
      <c r="O527" s="1508"/>
      <c r="P527" s="1508"/>
      <c r="Q527" s="1508"/>
      <c r="R527" s="1508"/>
      <c r="S527" s="1508"/>
      <c r="T527" s="1508"/>
      <c r="U527" s="1508"/>
      <c r="V527" s="1508"/>
      <c r="W527" s="1508"/>
      <c r="X527" s="1508"/>
      <c r="Y527" s="1508"/>
      <c r="Z527" s="1508"/>
      <c r="AA527" s="1508"/>
      <c r="AB527" s="1508"/>
      <c r="AC527" s="1508"/>
      <c r="AD527" s="1508"/>
      <c r="AE527" s="1508"/>
      <c r="AF527" s="1508"/>
      <c r="AG527" s="1508"/>
      <c r="AH527" s="1615"/>
      <c r="AI527" s="18"/>
      <c r="AJ527" s="18"/>
      <c r="AK527" s="18"/>
      <c r="AL527" s="18"/>
      <c r="AM527" s="18"/>
      <c r="AN527" s="18"/>
      <c r="AO527" s="18"/>
      <c r="AP527" s="18"/>
      <c r="AQ527" s="18"/>
    </row>
    <row r="528" spans="1:63" s="592" customFormat="1" ht="15" hidden="1" customHeight="1">
      <c r="A528" s="606"/>
      <c r="C528" s="1508"/>
      <c r="D528" s="1516"/>
      <c r="E528" s="1507"/>
      <c r="F528" s="1507"/>
      <c r="G528" s="1508"/>
      <c r="H528" s="1508"/>
      <c r="I528" s="1508"/>
      <c r="J528" s="1508"/>
      <c r="K528" s="1508"/>
      <c r="L528" s="1508"/>
      <c r="M528" s="1508"/>
      <c r="N528" s="1508"/>
      <c r="O528" s="1508"/>
      <c r="P528" s="1508"/>
      <c r="Q528" s="1508"/>
      <c r="R528" s="1508"/>
      <c r="S528" s="1508"/>
      <c r="T528" s="1508"/>
      <c r="U528" s="1508"/>
      <c r="V528" s="1508"/>
      <c r="W528" s="1508"/>
      <c r="X528" s="1508"/>
      <c r="Y528" s="1508"/>
      <c r="Z528" s="1508"/>
      <c r="AA528" s="1508"/>
      <c r="AB528" s="1508"/>
      <c r="AC528" s="1508"/>
      <c r="AD528" s="1508"/>
      <c r="AE528" s="1508"/>
      <c r="AF528" s="1508"/>
      <c r="AG528" s="1508"/>
      <c r="AH528" s="1615"/>
      <c r="AI528" s="18"/>
      <c r="AJ528" s="18"/>
      <c r="AK528" s="18"/>
      <c r="AL528" s="18"/>
      <c r="AM528" s="18"/>
      <c r="AN528" s="18"/>
      <c r="AO528" s="18"/>
      <c r="AP528" s="18"/>
      <c r="AQ528" s="18"/>
    </row>
    <row r="529" spans="1:43" s="592" customFormat="1" ht="15" hidden="1" customHeight="1" thickBot="1">
      <c r="A529" s="606"/>
      <c r="C529" s="1508"/>
      <c r="D529" s="1516"/>
      <c r="E529" s="1507"/>
      <c r="F529" s="1507"/>
      <c r="G529" s="1508"/>
      <c r="H529" s="1508"/>
      <c r="I529" s="1508"/>
      <c r="J529" s="1508"/>
      <c r="K529" s="1508"/>
      <c r="L529" s="1508"/>
      <c r="M529" s="1508"/>
      <c r="N529" s="1508"/>
      <c r="O529" s="1508"/>
      <c r="P529" s="1508"/>
      <c r="Q529" s="1508"/>
      <c r="R529" s="1508"/>
      <c r="S529" s="1508"/>
      <c r="T529" s="1508"/>
      <c r="U529" s="1508"/>
      <c r="V529" s="1508"/>
      <c r="W529" s="1508"/>
      <c r="X529" s="1508"/>
      <c r="Y529" s="1508"/>
      <c r="Z529" s="1508"/>
      <c r="AA529" s="1508"/>
      <c r="AB529" s="1508"/>
      <c r="AC529" s="1508"/>
      <c r="AD529" s="1508"/>
      <c r="AE529" s="1508"/>
      <c r="AF529" s="1508"/>
      <c r="AG529" s="1508"/>
      <c r="AH529" s="1615"/>
      <c r="AI529" s="18"/>
      <c r="AJ529" s="18"/>
      <c r="AK529" s="18"/>
      <c r="AL529" s="18"/>
      <c r="AM529" s="18"/>
      <c r="AN529" s="18"/>
      <c r="AO529" s="18"/>
      <c r="AP529" s="18"/>
      <c r="AQ529" s="18"/>
    </row>
    <row r="530" spans="1:43" s="592" customFormat="1" ht="14.4" hidden="1" thickBot="1">
      <c r="A530" s="606"/>
      <c r="C530" s="1508"/>
      <c r="D530" s="2188" t="s">
        <v>55</v>
      </c>
      <c r="E530" s="2189"/>
      <c r="F530" s="2189"/>
      <c r="G530" s="2189"/>
      <c r="H530" s="2189"/>
      <c r="I530" s="2189"/>
      <c r="J530" s="2189"/>
      <c r="K530" s="2189"/>
      <c r="L530" s="2189"/>
      <c r="M530" s="2189"/>
      <c r="N530" s="2189"/>
      <c r="O530" s="2189"/>
      <c r="P530" s="2189"/>
      <c r="Q530" s="2189"/>
      <c r="R530" s="2190"/>
      <c r="S530" s="2188" t="s">
        <v>36</v>
      </c>
      <c r="T530" s="2189"/>
      <c r="U530" s="2189"/>
      <c r="V530" s="2189"/>
      <c r="W530" s="2189"/>
      <c r="X530" s="2189"/>
      <c r="Y530" s="2189"/>
      <c r="Z530" s="2189"/>
      <c r="AA530" s="2189"/>
      <c r="AB530" s="2189"/>
      <c r="AC530" s="2189"/>
      <c r="AD530" s="2189"/>
      <c r="AE530" s="2189"/>
      <c r="AF530" s="2189"/>
      <c r="AG530" s="2190"/>
      <c r="AH530" s="1615"/>
      <c r="AI530" s="18"/>
      <c r="AJ530" s="18"/>
      <c r="AK530" s="18"/>
      <c r="AL530" s="18"/>
      <c r="AM530" s="18"/>
      <c r="AN530" s="18"/>
      <c r="AO530" s="18"/>
      <c r="AP530" s="18"/>
      <c r="AQ530" s="18"/>
    </row>
    <row r="531" spans="1:43" s="592" customFormat="1" ht="13.8" hidden="1">
      <c r="A531" s="606"/>
      <c r="C531" s="1508"/>
      <c r="D531" s="2169" t="s">
        <v>57</v>
      </c>
      <c r="E531" s="2170"/>
      <c r="F531" s="2170"/>
      <c r="G531" s="2170"/>
      <c r="H531" s="2170"/>
      <c r="I531" s="2170"/>
      <c r="J531" s="2170"/>
      <c r="K531" s="2170"/>
      <c r="L531" s="2170"/>
      <c r="M531" s="2170"/>
      <c r="N531" s="2170"/>
      <c r="O531" s="2170"/>
      <c r="P531" s="2170"/>
      <c r="Q531" s="2170"/>
      <c r="R531" s="2171"/>
      <c r="S531" s="2172"/>
      <c r="T531" s="2173"/>
      <c r="U531" s="2173"/>
      <c r="V531" s="2173"/>
      <c r="W531" s="2173"/>
      <c r="X531" s="2173"/>
      <c r="Y531" s="2173"/>
      <c r="Z531" s="2173"/>
      <c r="AA531" s="2173"/>
      <c r="AB531" s="2173"/>
      <c r="AC531" s="2173"/>
      <c r="AD531" s="2173"/>
      <c r="AE531" s="2173"/>
      <c r="AF531" s="2173"/>
      <c r="AG531" s="2174"/>
      <c r="AH531" s="1615"/>
      <c r="AI531" s="18"/>
      <c r="AJ531" s="18"/>
      <c r="AK531" s="18"/>
      <c r="AL531" s="18"/>
      <c r="AM531" s="18"/>
      <c r="AN531" s="18"/>
      <c r="AO531" s="18"/>
      <c r="AP531" s="18"/>
      <c r="AQ531" s="18"/>
    </row>
    <row r="532" spans="1:43" s="592" customFormat="1" ht="14.4" hidden="1" thickBot="1">
      <c r="A532" s="606"/>
      <c r="C532" s="1508"/>
      <c r="D532" s="2029" t="s">
        <v>58</v>
      </c>
      <c r="E532" s="2030"/>
      <c r="F532" s="2030"/>
      <c r="G532" s="2030"/>
      <c r="H532" s="2030"/>
      <c r="I532" s="2030"/>
      <c r="J532" s="2030"/>
      <c r="K532" s="2030"/>
      <c r="L532" s="2030"/>
      <c r="M532" s="2030"/>
      <c r="N532" s="2030"/>
      <c r="O532" s="2030"/>
      <c r="P532" s="2030"/>
      <c r="Q532" s="2030"/>
      <c r="R532" s="2031"/>
      <c r="S532" s="2177"/>
      <c r="T532" s="2178"/>
      <c r="U532" s="2178"/>
      <c r="V532" s="2178"/>
      <c r="W532" s="2178"/>
      <c r="X532" s="2178"/>
      <c r="Y532" s="2178"/>
      <c r="Z532" s="2178"/>
      <c r="AA532" s="2178"/>
      <c r="AB532" s="2178"/>
      <c r="AC532" s="2178"/>
      <c r="AD532" s="2178"/>
      <c r="AE532" s="2178"/>
      <c r="AF532" s="2178"/>
      <c r="AG532" s="2179"/>
      <c r="AH532" s="1615"/>
      <c r="AI532" s="18"/>
      <c r="AJ532" s="18"/>
      <c r="AK532" s="18"/>
      <c r="AL532" s="18"/>
      <c r="AM532" s="18"/>
      <c r="AN532" s="18"/>
      <c r="AO532" s="18"/>
      <c r="AP532" s="18"/>
      <c r="AQ532" s="18"/>
    </row>
    <row r="533" spans="1:43" s="592" customFormat="1" ht="13.8" hidden="1">
      <c r="A533" s="606"/>
      <c r="C533" s="1508"/>
      <c r="D533" s="1508"/>
      <c r="E533" s="1508"/>
      <c r="F533" s="1508"/>
      <c r="G533" s="1508"/>
      <c r="H533" s="1508"/>
      <c r="I533" s="1508"/>
      <c r="J533" s="1508"/>
      <c r="K533" s="1508"/>
      <c r="L533" s="1508"/>
      <c r="M533" s="1508"/>
      <c r="N533" s="1508"/>
      <c r="O533" s="1508"/>
      <c r="P533" s="1508"/>
      <c r="Q533" s="1508"/>
      <c r="R533" s="1508"/>
      <c r="S533" s="1508"/>
      <c r="T533" s="1508"/>
      <c r="U533" s="1508"/>
      <c r="V533" s="1508"/>
      <c r="W533" s="1508"/>
      <c r="X533" s="1508"/>
      <c r="Y533" s="1508"/>
      <c r="Z533" s="1508"/>
      <c r="AA533" s="1508"/>
      <c r="AB533" s="1508"/>
      <c r="AC533" s="1508"/>
      <c r="AD533" s="1508"/>
      <c r="AE533" s="1508"/>
      <c r="AF533" s="1508"/>
      <c r="AG533" s="1508"/>
      <c r="AH533" s="1615"/>
      <c r="AI533" s="18"/>
      <c r="AJ533" s="18"/>
      <c r="AK533" s="18"/>
      <c r="AL533" s="18"/>
      <c r="AM533" s="18"/>
      <c r="AN533" s="18"/>
      <c r="AO533" s="18"/>
      <c r="AP533" s="18"/>
      <c r="AQ533" s="18"/>
    </row>
    <row r="534" spans="1:43" s="592" customFormat="1" ht="13.8" hidden="1">
      <c r="A534" s="606"/>
      <c r="C534" s="1508"/>
      <c r="D534" s="1950" t="s">
        <v>1397</v>
      </c>
      <c r="E534" s="1950"/>
      <c r="F534" s="1950"/>
      <c r="G534" s="1950"/>
      <c r="H534" s="1950"/>
      <c r="I534" s="1950"/>
      <c r="J534" s="1950"/>
      <c r="K534" s="1950"/>
      <c r="L534" s="1950"/>
      <c r="M534" s="1950"/>
      <c r="N534" s="1950"/>
      <c r="O534" s="1950"/>
      <c r="P534" s="1950"/>
      <c r="Q534" s="1950"/>
      <c r="R534" s="1950"/>
      <c r="S534" s="1950"/>
      <c r="T534" s="1950"/>
      <c r="U534" s="1950"/>
      <c r="V534" s="1950"/>
      <c r="W534" s="1950"/>
      <c r="X534" s="1950"/>
      <c r="Y534" s="1950"/>
      <c r="Z534" s="1950"/>
      <c r="AA534" s="1950"/>
      <c r="AB534" s="1950"/>
      <c r="AC534" s="1950"/>
      <c r="AD534" s="1950"/>
      <c r="AE534" s="1950"/>
      <c r="AF534" s="1950"/>
      <c r="AG534" s="1950"/>
      <c r="AH534" s="1615"/>
      <c r="AI534" s="18"/>
      <c r="AJ534" s="18"/>
      <c r="AK534" s="18"/>
      <c r="AL534" s="18"/>
      <c r="AM534" s="18"/>
      <c r="AN534" s="18"/>
      <c r="AO534" s="18"/>
      <c r="AP534" s="18"/>
      <c r="AQ534" s="18"/>
    </row>
    <row r="535" spans="1:43" s="592" customFormat="1" ht="15.75" hidden="1" customHeight="1">
      <c r="A535" s="606">
        <v>9</v>
      </c>
      <c r="C535" s="1508"/>
      <c r="D535" s="1950"/>
      <c r="E535" s="1950"/>
      <c r="F535" s="1950"/>
      <c r="G535" s="1950"/>
      <c r="H535" s="1950"/>
      <c r="I535" s="1950"/>
      <c r="J535" s="1950"/>
      <c r="K535" s="1950"/>
      <c r="L535" s="1950"/>
      <c r="M535" s="1950"/>
      <c r="N535" s="1950"/>
      <c r="O535" s="1950"/>
      <c r="P535" s="1950"/>
      <c r="Q535" s="1950"/>
      <c r="R535" s="1950"/>
      <c r="S535" s="1950"/>
      <c r="T535" s="1950"/>
      <c r="U535" s="1950"/>
      <c r="V535" s="1950"/>
      <c r="W535" s="1950"/>
      <c r="X535" s="1950"/>
      <c r="Y535" s="1950"/>
      <c r="Z535" s="1950"/>
      <c r="AA535" s="1950"/>
      <c r="AB535" s="1950"/>
      <c r="AC535" s="1950"/>
      <c r="AD535" s="1950"/>
      <c r="AE535" s="1950"/>
      <c r="AF535" s="1950"/>
      <c r="AG535" s="1950"/>
      <c r="AH535" s="1615"/>
      <c r="AI535" s="18"/>
      <c r="AJ535" s="18"/>
      <c r="AK535" s="18"/>
      <c r="AL535" s="18"/>
      <c r="AM535" s="18"/>
      <c r="AN535" s="18"/>
      <c r="AO535" s="18"/>
      <c r="AP535" s="18"/>
      <c r="AQ535" s="18"/>
    </row>
    <row r="536" spans="1:43" s="592" customFormat="1" ht="54" hidden="1" customHeight="1">
      <c r="A536" s="606"/>
      <c r="C536" s="1508"/>
      <c r="D536" s="1507"/>
      <c r="E536" s="1507"/>
      <c r="F536" s="1507"/>
      <c r="G536" s="1507"/>
      <c r="H536" s="1507"/>
      <c r="I536" s="1507"/>
      <c r="J536" s="1507"/>
      <c r="K536" s="1507"/>
      <c r="L536" s="1507"/>
      <c r="M536" s="1507"/>
      <c r="N536" s="1507"/>
      <c r="O536" s="1507"/>
      <c r="P536" s="1507"/>
      <c r="Q536" s="1507"/>
      <c r="R536" s="1507"/>
      <c r="S536" s="1507"/>
      <c r="T536" s="1507"/>
      <c r="U536" s="1507"/>
      <c r="V536" s="1507"/>
      <c r="W536" s="1507"/>
      <c r="X536" s="1507"/>
      <c r="Y536" s="1507"/>
      <c r="Z536" s="1507"/>
      <c r="AA536" s="1507"/>
      <c r="AB536" s="1507"/>
      <c r="AC536" s="1507"/>
      <c r="AD536" s="1507"/>
      <c r="AE536" s="1507"/>
      <c r="AF536" s="1507"/>
      <c r="AG536" s="1507"/>
      <c r="AH536" s="1615"/>
      <c r="AI536" s="18"/>
      <c r="AJ536" s="18"/>
      <c r="AK536" s="18"/>
      <c r="AL536" s="18"/>
      <c r="AM536" s="18"/>
      <c r="AN536" s="18"/>
      <c r="AO536" s="18"/>
      <c r="AP536" s="18"/>
      <c r="AQ536" s="18"/>
    </row>
    <row r="537" spans="1:43" s="592" customFormat="1" ht="13.8" hidden="1">
      <c r="A537" s="606"/>
      <c r="C537" s="1508"/>
      <c r="D537" s="1950" t="s">
        <v>1398</v>
      </c>
      <c r="E537" s="1950"/>
      <c r="F537" s="1950"/>
      <c r="G537" s="1950"/>
      <c r="H537" s="1950"/>
      <c r="I537" s="1950"/>
      <c r="J537" s="1950"/>
      <c r="K537" s="1950"/>
      <c r="L537" s="1950"/>
      <c r="M537" s="1950"/>
      <c r="N537" s="1950"/>
      <c r="O537" s="1950"/>
      <c r="P537" s="1950"/>
      <c r="Q537" s="1950"/>
      <c r="R537" s="1950"/>
      <c r="S537" s="1950"/>
      <c r="T537" s="1950"/>
      <c r="U537" s="1950"/>
      <c r="V537" s="1950"/>
      <c r="W537" s="1950"/>
      <c r="X537" s="1950"/>
      <c r="Y537" s="1950"/>
      <c r="Z537" s="1950"/>
      <c r="AA537" s="1950"/>
      <c r="AB537" s="1950"/>
      <c r="AC537" s="1950"/>
      <c r="AD537" s="1950"/>
      <c r="AE537" s="1950"/>
      <c r="AF537" s="1950"/>
      <c r="AG537" s="1950"/>
      <c r="AH537" s="1615"/>
      <c r="AI537" s="18"/>
      <c r="AJ537" s="18"/>
      <c r="AK537" s="18"/>
      <c r="AL537" s="18"/>
      <c r="AM537" s="18"/>
      <c r="AN537" s="18"/>
      <c r="AO537" s="18"/>
      <c r="AP537" s="18"/>
      <c r="AQ537" s="18"/>
    </row>
    <row r="538" spans="1:43" s="592" customFormat="1" ht="13.8" hidden="1">
      <c r="A538" s="606"/>
      <c r="C538" s="1508"/>
      <c r="D538" s="1508"/>
      <c r="E538" s="1508"/>
      <c r="F538" s="1508"/>
      <c r="G538" s="1508"/>
      <c r="H538" s="1508"/>
      <c r="I538" s="1508"/>
      <c r="J538" s="1508"/>
      <c r="K538" s="1508"/>
      <c r="L538" s="1508"/>
      <c r="M538" s="1508"/>
      <c r="N538" s="1508"/>
      <c r="O538" s="1508"/>
      <c r="P538" s="1508"/>
      <c r="Q538" s="1508"/>
      <c r="R538" s="1508"/>
      <c r="S538" s="1508"/>
      <c r="T538" s="1508"/>
      <c r="U538" s="1508"/>
      <c r="V538" s="1508"/>
      <c r="W538" s="1508"/>
      <c r="X538" s="1508"/>
      <c r="Y538" s="1508"/>
      <c r="Z538" s="1508"/>
      <c r="AA538" s="1508"/>
      <c r="AB538" s="1508"/>
      <c r="AC538" s="1508"/>
      <c r="AD538" s="1508"/>
      <c r="AE538" s="1508"/>
      <c r="AF538" s="1508"/>
      <c r="AG538" s="1508"/>
      <c r="AH538" s="1615"/>
      <c r="AI538" s="18"/>
      <c r="AJ538" s="18"/>
      <c r="AK538" s="18"/>
      <c r="AL538" s="18"/>
      <c r="AM538" s="18"/>
      <c r="AN538" s="18"/>
      <c r="AO538" s="18"/>
      <c r="AP538" s="18"/>
      <c r="AQ538" s="18"/>
    </row>
    <row r="539" spans="1:43" s="592" customFormat="1" ht="13.8" hidden="1">
      <c r="A539" s="606"/>
      <c r="C539" s="1508"/>
      <c r="D539" s="1508"/>
      <c r="E539" s="1508"/>
      <c r="F539" s="1508"/>
      <c r="G539" s="1508"/>
      <c r="H539" s="1508"/>
      <c r="I539" s="1508"/>
      <c r="J539" s="1508"/>
      <c r="K539" s="1508"/>
      <c r="L539" s="1508"/>
      <c r="M539" s="1508"/>
      <c r="N539" s="1508"/>
      <c r="O539" s="1508"/>
      <c r="P539" s="1508"/>
      <c r="Q539" s="1508"/>
      <c r="R539" s="1508"/>
      <c r="S539" s="1508"/>
      <c r="T539" s="1508"/>
      <c r="U539" s="1508"/>
      <c r="V539" s="1508"/>
      <c r="W539" s="1508"/>
      <c r="X539" s="1508"/>
      <c r="Y539" s="1508"/>
      <c r="Z539" s="1508"/>
      <c r="AA539" s="1508"/>
      <c r="AB539" s="1508"/>
      <c r="AC539" s="1508"/>
      <c r="AD539" s="1508"/>
      <c r="AE539" s="1508"/>
      <c r="AF539" s="1508"/>
      <c r="AG539" s="1508"/>
      <c r="AH539" s="1615"/>
      <c r="AI539" s="18"/>
      <c r="AJ539" s="18"/>
      <c r="AK539" s="18"/>
      <c r="AL539" s="18"/>
      <c r="AM539" s="18"/>
      <c r="AN539" s="18"/>
      <c r="AO539" s="18"/>
      <c r="AP539" s="18"/>
      <c r="AQ539" s="18"/>
    </row>
    <row r="540" spans="1:43" s="592" customFormat="1" ht="13.8" hidden="1">
      <c r="A540" s="606"/>
      <c r="C540" s="1508"/>
      <c r="D540" s="1950" t="s">
        <v>1399</v>
      </c>
      <c r="E540" s="1950"/>
      <c r="F540" s="1950"/>
      <c r="G540" s="1950"/>
      <c r="H540" s="1950"/>
      <c r="I540" s="1950"/>
      <c r="J540" s="1950"/>
      <c r="K540" s="1950"/>
      <c r="L540" s="1950"/>
      <c r="M540" s="1950"/>
      <c r="N540" s="1950"/>
      <c r="O540" s="1950"/>
      <c r="P540" s="1950"/>
      <c r="Q540" s="1950"/>
      <c r="R540" s="1950"/>
      <c r="S540" s="1950"/>
      <c r="T540" s="1950"/>
      <c r="U540" s="1950"/>
      <c r="V540" s="1950"/>
      <c r="W540" s="1950"/>
      <c r="X540" s="1950"/>
      <c r="Y540" s="1950"/>
      <c r="Z540" s="1950"/>
      <c r="AA540" s="1950"/>
      <c r="AB540" s="1950"/>
      <c r="AC540" s="1950"/>
      <c r="AD540" s="1950"/>
      <c r="AE540" s="1950"/>
      <c r="AF540" s="1950"/>
      <c r="AG540" s="1950"/>
      <c r="AH540" s="1615"/>
      <c r="AI540" s="18"/>
      <c r="AJ540" s="18"/>
      <c r="AK540" s="18"/>
      <c r="AL540" s="18"/>
      <c r="AM540" s="18"/>
      <c r="AN540" s="18"/>
      <c r="AO540" s="18"/>
      <c r="AP540" s="18"/>
      <c r="AQ540" s="18"/>
    </row>
    <row r="541" spans="1:43" s="592" customFormat="1" ht="13.8" hidden="1">
      <c r="A541" s="606"/>
      <c r="C541" s="1508"/>
      <c r="D541" s="1508"/>
      <c r="E541" s="1508"/>
      <c r="F541" s="1508"/>
      <c r="G541" s="1508"/>
      <c r="H541" s="1508"/>
      <c r="I541" s="1508"/>
      <c r="J541" s="1508"/>
      <c r="K541" s="1508"/>
      <c r="L541" s="1508"/>
      <c r="M541" s="1508"/>
      <c r="N541" s="1508"/>
      <c r="O541" s="1508"/>
      <c r="P541" s="1508"/>
      <c r="Q541" s="1508"/>
      <c r="R541" s="1508"/>
      <c r="S541" s="1508"/>
      <c r="T541" s="1508"/>
      <c r="U541" s="1508"/>
      <c r="V541" s="1508"/>
      <c r="W541" s="1508"/>
      <c r="X541" s="1508"/>
      <c r="Y541" s="1508"/>
      <c r="Z541" s="1508"/>
      <c r="AA541" s="1508"/>
      <c r="AB541" s="1508"/>
      <c r="AC541" s="1508"/>
      <c r="AD541" s="1508"/>
      <c r="AE541" s="1508"/>
      <c r="AF541" s="1508"/>
      <c r="AG541" s="1508"/>
      <c r="AH541" s="1615"/>
      <c r="AI541" s="18"/>
      <c r="AJ541" s="18"/>
      <c r="AK541" s="18"/>
      <c r="AL541" s="18"/>
      <c r="AM541" s="18"/>
      <c r="AN541" s="18"/>
      <c r="AO541" s="18"/>
      <c r="AP541" s="18"/>
      <c r="AQ541" s="18"/>
    </row>
    <row r="542" spans="1:43" s="592" customFormat="1" ht="14.4" hidden="1" thickBot="1">
      <c r="A542" s="606"/>
      <c r="C542" s="1508"/>
      <c r="D542" s="1917" t="s">
        <v>60</v>
      </c>
      <c r="E542" s="1917"/>
      <c r="F542" s="1917"/>
      <c r="G542" s="1917"/>
      <c r="H542" s="1917"/>
      <c r="I542" s="1917"/>
      <c r="J542" s="1917"/>
      <c r="K542" s="1917" t="s">
        <v>2</v>
      </c>
      <c r="L542" s="1917"/>
      <c r="M542" s="1917"/>
      <c r="N542" s="1917"/>
      <c r="O542" s="1917"/>
      <c r="P542" s="1917"/>
      <c r="Q542" s="1917"/>
      <c r="R542" s="1917"/>
      <c r="S542" s="1917"/>
      <c r="T542" s="1917"/>
      <c r="U542" s="1917"/>
      <c r="V542" s="1917"/>
      <c r="W542" s="1917"/>
      <c r="X542" s="1917"/>
      <c r="Y542" s="1917"/>
      <c r="Z542" s="1917"/>
      <c r="AA542" s="1917"/>
      <c r="AB542" s="1917"/>
      <c r="AC542" s="1917"/>
      <c r="AD542" s="1917"/>
      <c r="AE542" s="1917"/>
      <c r="AF542" s="1917"/>
      <c r="AG542" s="1917"/>
      <c r="AH542" s="1615"/>
      <c r="AI542" s="18"/>
      <c r="AJ542" s="18"/>
      <c r="AK542" s="18"/>
      <c r="AL542" s="18"/>
      <c r="AM542" s="18"/>
      <c r="AN542" s="18"/>
      <c r="AO542" s="18"/>
      <c r="AP542" s="18"/>
      <c r="AQ542" s="18"/>
    </row>
    <row r="543" spans="1:43" s="592" customFormat="1" ht="14.4" hidden="1" thickBot="1">
      <c r="A543" s="606"/>
      <c r="C543" s="1508"/>
      <c r="D543" s="1917"/>
      <c r="E543" s="1917"/>
      <c r="F543" s="1917"/>
      <c r="G543" s="1917"/>
      <c r="H543" s="1917"/>
      <c r="I543" s="1917"/>
      <c r="J543" s="1917"/>
      <c r="K543" s="1917" t="s">
        <v>61</v>
      </c>
      <c r="L543" s="1917"/>
      <c r="M543" s="1917"/>
      <c r="N543" s="1917"/>
      <c r="O543" s="1917" t="s">
        <v>62</v>
      </c>
      <c r="P543" s="1917"/>
      <c r="Q543" s="1917"/>
      <c r="R543" s="1917"/>
      <c r="S543" s="1917" t="s">
        <v>448</v>
      </c>
      <c r="T543" s="1917"/>
      <c r="U543" s="1917"/>
      <c r="V543" s="1917"/>
      <c r="W543" s="1917"/>
      <c r="X543" s="1917" t="s">
        <v>449</v>
      </c>
      <c r="Y543" s="1917"/>
      <c r="Z543" s="1917"/>
      <c r="AA543" s="1917"/>
      <c r="AB543" s="1917"/>
      <c r="AC543" s="1917" t="s">
        <v>64</v>
      </c>
      <c r="AD543" s="1917"/>
      <c r="AE543" s="1917"/>
      <c r="AF543" s="1917"/>
      <c r="AG543" s="1917"/>
      <c r="AH543" s="1615"/>
      <c r="AI543" s="18"/>
      <c r="AJ543" s="18"/>
      <c r="AK543" s="18"/>
      <c r="AL543" s="18"/>
      <c r="AM543" s="18"/>
      <c r="AN543" s="18"/>
      <c r="AO543" s="18"/>
      <c r="AP543" s="18"/>
      <c r="AQ543" s="18"/>
    </row>
    <row r="544" spans="1:43" s="592" customFormat="1" ht="14.4" hidden="1" thickBot="1">
      <c r="A544" s="606"/>
      <c r="C544" s="1508"/>
      <c r="D544" s="2168" t="s">
        <v>65</v>
      </c>
      <c r="E544" s="2168"/>
      <c r="F544" s="2168"/>
      <c r="G544" s="2168"/>
      <c r="H544" s="2168"/>
      <c r="I544" s="2168"/>
      <c r="J544" s="2168"/>
      <c r="K544" s="2168"/>
      <c r="L544" s="2168"/>
      <c r="M544" s="2168"/>
      <c r="N544" s="2168"/>
      <c r="O544" s="2168"/>
      <c r="P544" s="2168"/>
      <c r="Q544" s="2168"/>
      <c r="R544" s="2168"/>
      <c r="S544" s="2168"/>
      <c r="T544" s="2168"/>
      <c r="U544" s="2168"/>
      <c r="V544" s="2168"/>
      <c r="W544" s="2168"/>
      <c r="X544" s="2168"/>
      <c r="Y544" s="2168"/>
      <c r="Z544" s="2168"/>
      <c r="AA544" s="2168"/>
      <c r="AB544" s="2168"/>
      <c r="AC544" s="2168"/>
      <c r="AD544" s="2168"/>
      <c r="AE544" s="2168"/>
      <c r="AF544" s="2168"/>
      <c r="AG544" s="2168"/>
      <c r="AH544" s="1615"/>
      <c r="AI544" s="18"/>
      <c r="AJ544" s="18"/>
      <c r="AK544" s="18"/>
      <c r="AL544" s="18"/>
      <c r="AM544" s="18"/>
      <c r="AN544" s="18"/>
      <c r="AO544" s="18"/>
      <c r="AP544" s="18"/>
      <c r="AQ544" s="18"/>
    </row>
    <row r="545" spans="1:43" s="592" customFormat="1" ht="13.8" hidden="1">
      <c r="A545" s="606"/>
      <c r="C545" s="1508"/>
      <c r="D545" s="2054"/>
      <c r="E545" s="2055"/>
      <c r="F545" s="2055"/>
      <c r="G545" s="2055"/>
      <c r="H545" s="2055"/>
      <c r="I545" s="2055"/>
      <c r="J545" s="2056"/>
      <c r="K545" s="2057"/>
      <c r="L545" s="2058"/>
      <c r="M545" s="2058"/>
      <c r="N545" s="2058"/>
      <c r="O545" s="2058"/>
      <c r="P545" s="2058"/>
      <c r="Q545" s="2058"/>
      <c r="R545" s="2058"/>
      <c r="S545" s="2155"/>
      <c r="T545" s="2155"/>
      <c r="U545" s="2155"/>
      <c r="V545" s="2155"/>
      <c r="W545" s="2155"/>
      <c r="X545" s="2155"/>
      <c r="Y545" s="2155"/>
      <c r="Z545" s="2155"/>
      <c r="AA545" s="2155"/>
      <c r="AB545" s="2155"/>
      <c r="AC545" s="2155"/>
      <c r="AD545" s="2155"/>
      <c r="AE545" s="2155"/>
      <c r="AF545" s="2155"/>
      <c r="AG545" s="2156"/>
      <c r="AH545" s="1615"/>
      <c r="AI545" s="18"/>
      <c r="AJ545" s="18"/>
      <c r="AK545" s="18"/>
      <c r="AL545" s="18"/>
      <c r="AM545" s="18"/>
      <c r="AN545" s="18"/>
      <c r="AO545" s="18"/>
      <c r="AP545" s="18"/>
      <c r="AQ545" s="18"/>
    </row>
    <row r="546" spans="1:43" s="592" customFormat="1" ht="13.8" hidden="1">
      <c r="A546" s="606"/>
      <c r="C546" s="1508"/>
      <c r="D546" s="2157"/>
      <c r="E546" s="2158"/>
      <c r="F546" s="2158"/>
      <c r="G546" s="2158"/>
      <c r="H546" s="2158"/>
      <c r="I546" s="2158"/>
      <c r="J546" s="2159"/>
      <c r="K546" s="2160"/>
      <c r="L546" s="2161"/>
      <c r="M546" s="2161"/>
      <c r="N546" s="2161"/>
      <c r="O546" s="2161"/>
      <c r="P546" s="2161"/>
      <c r="Q546" s="2161"/>
      <c r="R546" s="2161"/>
      <c r="S546" s="2162"/>
      <c r="T546" s="2162"/>
      <c r="U546" s="2162"/>
      <c r="V546" s="2162"/>
      <c r="W546" s="2162"/>
      <c r="X546" s="2162"/>
      <c r="Y546" s="2162"/>
      <c r="Z546" s="2162"/>
      <c r="AA546" s="2162"/>
      <c r="AB546" s="2162"/>
      <c r="AC546" s="2162"/>
      <c r="AD546" s="2162"/>
      <c r="AE546" s="2162"/>
      <c r="AF546" s="2162"/>
      <c r="AG546" s="2163"/>
      <c r="AH546" s="1615"/>
      <c r="AI546" s="18"/>
      <c r="AJ546" s="18"/>
      <c r="AK546" s="18"/>
      <c r="AL546" s="18"/>
      <c r="AM546" s="18"/>
      <c r="AN546" s="18"/>
      <c r="AO546" s="18"/>
      <c r="AP546" s="18"/>
      <c r="AQ546" s="18"/>
    </row>
    <row r="547" spans="1:43" s="592" customFormat="1" ht="14.4" hidden="1" thickBot="1">
      <c r="A547" s="606"/>
      <c r="C547" s="1508"/>
      <c r="D547" s="2150"/>
      <c r="E547" s="2151"/>
      <c r="F547" s="2151"/>
      <c r="G547" s="2151"/>
      <c r="H547" s="2151"/>
      <c r="I547" s="2151"/>
      <c r="J547" s="2152"/>
      <c r="K547" s="2153"/>
      <c r="L547" s="2154"/>
      <c r="M547" s="2154"/>
      <c r="N547" s="2154"/>
      <c r="O547" s="2154"/>
      <c r="P547" s="2154"/>
      <c r="Q547" s="2154"/>
      <c r="R547" s="2154"/>
      <c r="S547" s="1954"/>
      <c r="T547" s="1954"/>
      <c r="U547" s="1954"/>
      <c r="V547" s="1954"/>
      <c r="W547" s="1954"/>
      <c r="X547" s="1954"/>
      <c r="Y547" s="1954"/>
      <c r="Z547" s="1954"/>
      <c r="AA547" s="1954"/>
      <c r="AB547" s="1954"/>
      <c r="AC547" s="1954"/>
      <c r="AD547" s="1954"/>
      <c r="AE547" s="1954"/>
      <c r="AF547" s="1954"/>
      <c r="AG547" s="2050"/>
      <c r="AH547" s="1615"/>
      <c r="AI547" s="18"/>
      <c r="AJ547" s="18"/>
      <c r="AK547" s="18"/>
      <c r="AL547" s="18"/>
      <c r="AM547" s="18"/>
      <c r="AN547" s="18"/>
      <c r="AO547" s="18"/>
      <c r="AP547" s="18"/>
      <c r="AQ547" s="18"/>
    </row>
    <row r="548" spans="1:43" s="592" customFormat="1" ht="14.4" hidden="1" thickBot="1">
      <c r="A548" s="606"/>
      <c r="C548" s="1508"/>
      <c r="D548" s="2051" t="s">
        <v>66</v>
      </c>
      <c r="E548" s="2052"/>
      <c r="F548" s="2052"/>
      <c r="G548" s="2052"/>
      <c r="H548" s="2052"/>
      <c r="I548" s="2052"/>
      <c r="J548" s="2052"/>
      <c r="K548" s="2052"/>
      <c r="L548" s="2052"/>
      <c r="M548" s="2052"/>
      <c r="N548" s="2052"/>
      <c r="O548" s="2052"/>
      <c r="P548" s="2052"/>
      <c r="Q548" s="2052"/>
      <c r="R548" s="2052"/>
      <c r="S548" s="2052"/>
      <c r="T548" s="2052"/>
      <c r="U548" s="2052"/>
      <c r="V548" s="2052"/>
      <c r="W548" s="2052"/>
      <c r="X548" s="2052"/>
      <c r="Y548" s="2052"/>
      <c r="Z548" s="2052"/>
      <c r="AA548" s="2052"/>
      <c r="AB548" s="2052"/>
      <c r="AC548" s="2052"/>
      <c r="AD548" s="2052"/>
      <c r="AE548" s="2052"/>
      <c r="AF548" s="2052"/>
      <c r="AG548" s="2053"/>
      <c r="AH548" s="1615"/>
      <c r="AI548" s="18"/>
      <c r="AJ548" s="18"/>
      <c r="AK548" s="18"/>
      <c r="AL548" s="18"/>
      <c r="AM548" s="18"/>
      <c r="AN548" s="18"/>
      <c r="AO548" s="18"/>
      <c r="AP548" s="18"/>
      <c r="AQ548" s="18"/>
    </row>
    <row r="549" spans="1:43" s="592" customFormat="1" ht="13.8" hidden="1">
      <c r="A549" s="606"/>
      <c r="C549" s="1508"/>
      <c r="D549" s="2054"/>
      <c r="E549" s="2055"/>
      <c r="F549" s="2055"/>
      <c r="G549" s="2055"/>
      <c r="H549" s="2055"/>
      <c r="I549" s="2055"/>
      <c r="J549" s="2056"/>
      <c r="K549" s="2057"/>
      <c r="L549" s="2058"/>
      <c r="M549" s="2058"/>
      <c r="N549" s="2058"/>
      <c r="O549" s="2058"/>
      <c r="P549" s="2058"/>
      <c r="Q549" s="2058"/>
      <c r="R549" s="2058"/>
      <c r="S549" s="2155"/>
      <c r="T549" s="2155"/>
      <c r="U549" s="2155"/>
      <c r="V549" s="2155"/>
      <c r="W549" s="2155"/>
      <c r="X549" s="2155"/>
      <c r="Y549" s="2155"/>
      <c r="Z549" s="2155"/>
      <c r="AA549" s="2155"/>
      <c r="AB549" s="2155"/>
      <c r="AC549" s="2155"/>
      <c r="AD549" s="2155"/>
      <c r="AE549" s="2155"/>
      <c r="AF549" s="2155"/>
      <c r="AG549" s="2156"/>
      <c r="AH549" s="1615"/>
      <c r="AI549" s="18"/>
      <c r="AJ549" s="18"/>
      <c r="AK549" s="18"/>
      <c r="AL549" s="18"/>
      <c r="AM549" s="18"/>
      <c r="AN549" s="18"/>
      <c r="AO549" s="18"/>
      <c r="AP549" s="18"/>
      <c r="AQ549" s="18"/>
    </row>
    <row r="550" spans="1:43" s="592" customFormat="1" ht="13.8" hidden="1">
      <c r="A550" s="606"/>
      <c r="C550" s="1508"/>
      <c r="D550" s="2157"/>
      <c r="E550" s="2158"/>
      <c r="F550" s="2158"/>
      <c r="G550" s="2158"/>
      <c r="H550" s="2158"/>
      <c r="I550" s="2158"/>
      <c r="J550" s="2159"/>
      <c r="K550" s="2160"/>
      <c r="L550" s="2161"/>
      <c r="M550" s="2161"/>
      <c r="N550" s="2161"/>
      <c r="O550" s="2161"/>
      <c r="P550" s="2161"/>
      <c r="Q550" s="2161"/>
      <c r="R550" s="2161"/>
      <c r="S550" s="2162"/>
      <c r="T550" s="2162"/>
      <c r="U550" s="2162"/>
      <c r="V550" s="2162"/>
      <c r="W550" s="2162"/>
      <c r="X550" s="2162"/>
      <c r="Y550" s="2162"/>
      <c r="Z550" s="2162"/>
      <c r="AA550" s="2162"/>
      <c r="AB550" s="2162"/>
      <c r="AC550" s="2162"/>
      <c r="AD550" s="2162"/>
      <c r="AE550" s="2162"/>
      <c r="AF550" s="2162"/>
      <c r="AG550" s="2163"/>
      <c r="AH550" s="1615"/>
      <c r="AI550" s="18"/>
      <c r="AJ550" s="18"/>
      <c r="AK550" s="18"/>
      <c r="AL550" s="18"/>
      <c r="AM550" s="18"/>
      <c r="AN550" s="18"/>
      <c r="AO550" s="18"/>
      <c r="AP550" s="18"/>
      <c r="AQ550" s="18"/>
    </row>
    <row r="551" spans="1:43" s="592" customFormat="1" ht="14.4" hidden="1" thickBot="1">
      <c r="A551" s="606"/>
      <c r="C551" s="1508"/>
      <c r="D551" s="2150"/>
      <c r="E551" s="2151"/>
      <c r="F551" s="2151"/>
      <c r="G551" s="2151"/>
      <c r="H551" s="2151"/>
      <c r="I551" s="2151"/>
      <c r="J551" s="2152"/>
      <c r="K551" s="2153"/>
      <c r="L551" s="2154"/>
      <c r="M551" s="2154"/>
      <c r="N551" s="2154"/>
      <c r="O551" s="2154"/>
      <c r="P551" s="2154"/>
      <c r="Q551" s="2154"/>
      <c r="R551" s="2154"/>
      <c r="S551" s="1954"/>
      <c r="T551" s="1954"/>
      <c r="U551" s="1954"/>
      <c r="V551" s="1954"/>
      <c r="W551" s="1954"/>
      <c r="X551" s="1954"/>
      <c r="Y551" s="1954"/>
      <c r="Z551" s="1954"/>
      <c r="AA551" s="1954"/>
      <c r="AB551" s="1954"/>
      <c r="AC551" s="1954"/>
      <c r="AD551" s="1954"/>
      <c r="AE551" s="1954"/>
      <c r="AF551" s="1954"/>
      <c r="AG551" s="2050"/>
      <c r="AH551" s="1615"/>
      <c r="AI551" s="18"/>
      <c r="AJ551" s="18"/>
      <c r="AK551" s="18"/>
      <c r="AL551" s="18"/>
      <c r="AM551" s="18"/>
      <c r="AN551" s="18"/>
      <c r="AO551" s="18"/>
      <c r="AP551" s="18"/>
      <c r="AQ551" s="18"/>
    </row>
    <row r="552" spans="1:43" s="592" customFormat="1" ht="29.25" hidden="1" customHeight="1" thickBot="1">
      <c r="A552" s="606"/>
      <c r="C552" s="1508"/>
      <c r="D552" s="2051" t="s">
        <v>67</v>
      </c>
      <c r="E552" s="2052"/>
      <c r="F552" s="2052"/>
      <c r="G552" s="2052"/>
      <c r="H552" s="2052"/>
      <c r="I552" s="2052"/>
      <c r="J552" s="2052"/>
      <c r="K552" s="2052"/>
      <c r="L552" s="2052"/>
      <c r="M552" s="2052"/>
      <c r="N552" s="2052"/>
      <c r="O552" s="2052"/>
      <c r="P552" s="2052"/>
      <c r="Q552" s="2052"/>
      <c r="R552" s="2052"/>
      <c r="S552" s="2052"/>
      <c r="T552" s="2052"/>
      <c r="U552" s="2052"/>
      <c r="V552" s="2052"/>
      <c r="W552" s="2052"/>
      <c r="X552" s="2052"/>
      <c r="Y552" s="2052"/>
      <c r="Z552" s="2052"/>
      <c r="AA552" s="2052"/>
      <c r="AB552" s="2052"/>
      <c r="AC552" s="2052"/>
      <c r="AD552" s="2052"/>
      <c r="AE552" s="2052"/>
      <c r="AF552" s="2052"/>
      <c r="AG552" s="2053"/>
      <c r="AH552" s="1615"/>
      <c r="AI552" s="18"/>
      <c r="AJ552" s="18"/>
      <c r="AK552" s="18"/>
      <c r="AL552" s="18"/>
      <c r="AM552" s="18"/>
      <c r="AN552" s="18"/>
      <c r="AO552" s="18"/>
      <c r="AP552" s="18"/>
      <c r="AQ552" s="18"/>
    </row>
    <row r="553" spans="1:43" s="592" customFormat="1" ht="13.8" hidden="1">
      <c r="A553" s="606"/>
      <c r="C553" s="1508"/>
      <c r="D553" s="2054"/>
      <c r="E553" s="2055"/>
      <c r="F553" s="2055"/>
      <c r="G553" s="2055"/>
      <c r="H553" s="2055"/>
      <c r="I553" s="2055"/>
      <c r="J553" s="2056"/>
      <c r="K553" s="2057"/>
      <c r="L553" s="2058"/>
      <c r="M553" s="2058"/>
      <c r="N553" s="2058"/>
      <c r="O553" s="2058"/>
      <c r="P553" s="2058"/>
      <c r="Q553" s="2058"/>
      <c r="R553" s="2058"/>
      <c r="S553" s="2155"/>
      <c r="T553" s="2155"/>
      <c r="U553" s="2155"/>
      <c r="V553" s="2155"/>
      <c r="W553" s="2155"/>
      <c r="X553" s="2155"/>
      <c r="Y553" s="2155"/>
      <c r="Z553" s="2155"/>
      <c r="AA553" s="2155"/>
      <c r="AB553" s="2155"/>
      <c r="AC553" s="2155"/>
      <c r="AD553" s="2155"/>
      <c r="AE553" s="2155"/>
      <c r="AF553" s="2155"/>
      <c r="AG553" s="2156"/>
      <c r="AH553" s="1615"/>
      <c r="AI553" s="18"/>
      <c r="AJ553" s="18"/>
      <c r="AK553" s="18"/>
      <c r="AL553" s="18"/>
      <c r="AM553" s="18"/>
      <c r="AN553" s="18"/>
      <c r="AO553" s="18"/>
      <c r="AP553" s="18"/>
      <c r="AQ553" s="18"/>
    </row>
    <row r="554" spans="1:43" s="592" customFormat="1" ht="13.8" hidden="1">
      <c r="A554" s="606"/>
      <c r="C554" s="1508"/>
      <c r="D554" s="2157"/>
      <c r="E554" s="2158"/>
      <c r="F554" s="2158"/>
      <c r="G554" s="2158"/>
      <c r="H554" s="2158"/>
      <c r="I554" s="2158"/>
      <c r="J554" s="2159"/>
      <c r="K554" s="2160"/>
      <c r="L554" s="2161"/>
      <c r="M554" s="2161"/>
      <c r="N554" s="2161"/>
      <c r="O554" s="2161"/>
      <c r="P554" s="2161"/>
      <c r="Q554" s="2161"/>
      <c r="R554" s="2161"/>
      <c r="S554" s="2162"/>
      <c r="T554" s="2162"/>
      <c r="U554" s="2162"/>
      <c r="V554" s="2162"/>
      <c r="W554" s="2162"/>
      <c r="X554" s="2162"/>
      <c r="Y554" s="2162"/>
      <c r="Z554" s="2162"/>
      <c r="AA554" s="2162"/>
      <c r="AB554" s="2162"/>
      <c r="AC554" s="2162"/>
      <c r="AD554" s="2162"/>
      <c r="AE554" s="2162"/>
      <c r="AF554" s="2162"/>
      <c r="AG554" s="2163"/>
      <c r="AH554" s="1615"/>
      <c r="AI554" s="18"/>
      <c r="AJ554" s="18"/>
      <c r="AK554" s="18"/>
      <c r="AL554" s="18"/>
      <c r="AM554" s="18"/>
      <c r="AN554" s="18"/>
      <c r="AO554" s="18"/>
      <c r="AP554" s="18"/>
      <c r="AQ554" s="18"/>
    </row>
    <row r="555" spans="1:43" s="592" customFormat="1" ht="14.4" hidden="1" thickBot="1">
      <c r="A555" s="606"/>
      <c r="C555" s="1508"/>
      <c r="D555" s="2150"/>
      <c r="E555" s="2151"/>
      <c r="F555" s="2151"/>
      <c r="G555" s="2151"/>
      <c r="H555" s="2151"/>
      <c r="I555" s="2151"/>
      <c r="J555" s="2152"/>
      <c r="K555" s="2153"/>
      <c r="L555" s="2154"/>
      <c r="M555" s="2154"/>
      <c r="N555" s="2154"/>
      <c r="O555" s="2154"/>
      <c r="P555" s="2154"/>
      <c r="Q555" s="2154"/>
      <c r="R555" s="2154"/>
      <c r="S555" s="1954"/>
      <c r="T555" s="1954"/>
      <c r="U555" s="1954"/>
      <c r="V555" s="1954"/>
      <c r="W555" s="1954"/>
      <c r="X555" s="1954"/>
      <c r="Y555" s="1954"/>
      <c r="Z555" s="1954"/>
      <c r="AA555" s="1954"/>
      <c r="AB555" s="1954"/>
      <c r="AC555" s="1954"/>
      <c r="AD555" s="1954"/>
      <c r="AE555" s="1954"/>
      <c r="AF555" s="1954"/>
      <c r="AG555" s="2050"/>
      <c r="AH555" s="1615"/>
      <c r="AI555" s="18"/>
      <c r="AJ555" s="18"/>
      <c r="AK555" s="18"/>
      <c r="AL555" s="18"/>
      <c r="AM555" s="18"/>
      <c r="AN555" s="18"/>
      <c r="AO555" s="18"/>
      <c r="AP555" s="18"/>
      <c r="AQ555" s="18"/>
    </row>
    <row r="556" spans="1:43" s="592" customFormat="1" ht="14.4" hidden="1" thickBot="1">
      <c r="A556" s="606"/>
      <c r="C556" s="1508"/>
      <c r="D556" s="2051" t="s">
        <v>68</v>
      </c>
      <c r="E556" s="2052"/>
      <c r="F556" s="2052"/>
      <c r="G556" s="2052"/>
      <c r="H556" s="2052"/>
      <c r="I556" s="2052"/>
      <c r="J556" s="2052"/>
      <c r="K556" s="2052"/>
      <c r="L556" s="2052"/>
      <c r="M556" s="2052"/>
      <c r="N556" s="2052"/>
      <c r="O556" s="2052"/>
      <c r="P556" s="2052"/>
      <c r="Q556" s="2052"/>
      <c r="R556" s="2052"/>
      <c r="S556" s="2052"/>
      <c r="T556" s="2052"/>
      <c r="U556" s="2052"/>
      <c r="V556" s="2052"/>
      <c r="W556" s="2052"/>
      <c r="X556" s="2052"/>
      <c r="Y556" s="2052"/>
      <c r="Z556" s="2052"/>
      <c r="AA556" s="2052"/>
      <c r="AB556" s="2052"/>
      <c r="AC556" s="2052"/>
      <c r="AD556" s="2052"/>
      <c r="AE556" s="2052"/>
      <c r="AF556" s="2052"/>
      <c r="AG556" s="2053"/>
      <c r="AH556" s="1615"/>
      <c r="AI556" s="18"/>
      <c r="AJ556" s="18"/>
      <c r="AK556" s="18"/>
      <c r="AL556" s="18"/>
      <c r="AM556" s="18"/>
      <c r="AN556" s="18"/>
      <c r="AO556" s="18"/>
      <c r="AP556" s="18"/>
      <c r="AQ556" s="18"/>
    </row>
    <row r="557" spans="1:43" s="592" customFormat="1" ht="13.8" hidden="1">
      <c r="A557" s="606"/>
      <c r="C557" s="1508"/>
      <c r="D557" s="2054"/>
      <c r="E557" s="2055"/>
      <c r="F557" s="2055"/>
      <c r="G557" s="2055"/>
      <c r="H557" s="2055"/>
      <c r="I557" s="2055"/>
      <c r="J557" s="2056"/>
      <c r="K557" s="2057"/>
      <c r="L557" s="2058"/>
      <c r="M557" s="2058"/>
      <c r="N557" s="2058"/>
      <c r="O557" s="2058"/>
      <c r="P557" s="2058"/>
      <c r="Q557" s="2058"/>
      <c r="R557" s="2058"/>
      <c r="S557" s="2155"/>
      <c r="T557" s="2155"/>
      <c r="U557" s="2155"/>
      <c r="V557" s="2155"/>
      <c r="W557" s="2155"/>
      <c r="X557" s="2155"/>
      <c r="Y557" s="2155"/>
      <c r="Z557" s="2155"/>
      <c r="AA557" s="2155"/>
      <c r="AB557" s="2155"/>
      <c r="AC557" s="2155"/>
      <c r="AD557" s="2155"/>
      <c r="AE557" s="2155"/>
      <c r="AF557" s="2155"/>
      <c r="AG557" s="2156"/>
      <c r="AH557" s="1615"/>
      <c r="AI557" s="18"/>
      <c r="AJ557" s="18"/>
      <c r="AK557" s="18"/>
      <c r="AL557" s="18"/>
      <c r="AM557" s="18"/>
      <c r="AN557" s="18"/>
      <c r="AO557" s="18"/>
      <c r="AP557" s="18"/>
      <c r="AQ557" s="18"/>
    </row>
    <row r="558" spans="1:43" s="592" customFormat="1" ht="14.4" hidden="1" thickBot="1">
      <c r="A558" s="606"/>
      <c r="C558" s="1508"/>
      <c r="D558" s="1955"/>
      <c r="E558" s="1956"/>
      <c r="F558" s="1956"/>
      <c r="G558" s="1956"/>
      <c r="H558" s="1956"/>
      <c r="I558" s="1956"/>
      <c r="J558" s="1957"/>
      <c r="K558" s="1958"/>
      <c r="L558" s="1959"/>
      <c r="M558" s="1959"/>
      <c r="N558" s="1959"/>
      <c r="O558" s="1959"/>
      <c r="P558" s="1959"/>
      <c r="Q558" s="1959"/>
      <c r="R558" s="1959"/>
      <c r="S558" s="2125"/>
      <c r="T558" s="2125"/>
      <c r="U558" s="2125"/>
      <c r="V558" s="2125"/>
      <c r="W558" s="2125"/>
      <c r="X558" s="2125"/>
      <c r="Y558" s="2125"/>
      <c r="Z558" s="2125"/>
      <c r="AA558" s="2125"/>
      <c r="AB558" s="2125"/>
      <c r="AC558" s="2125"/>
      <c r="AD558" s="2125"/>
      <c r="AE558" s="2125"/>
      <c r="AF558" s="2125"/>
      <c r="AG558" s="2126"/>
      <c r="AH558" s="1615"/>
      <c r="AI558" s="18"/>
      <c r="AJ558" s="18"/>
      <c r="AK558" s="18"/>
      <c r="AL558" s="18"/>
      <c r="AM558" s="18"/>
      <c r="AN558" s="18"/>
      <c r="AO558" s="18"/>
      <c r="AP558" s="18"/>
      <c r="AQ558" s="18"/>
    </row>
    <row r="559" spans="1:43" s="592" customFormat="1" ht="14.4" hidden="1" thickBot="1">
      <c r="A559" s="606"/>
      <c r="C559" s="1508"/>
      <c r="D559" s="2164" t="s">
        <v>1804</v>
      </c>
      <c r="E559" s="2165"/>
      <c r="F559" s="2165"/>
      <c r="G559" s="2165"/>
      <c r="H559" s="2165"/>
      <c r="I559" s="2165"/>
      <c r="J559" s="2166"/>
      <c r="K559" s="2167" t="s">
        <v>18</v>
      </c>
      <c r="L559" s="1911"/>
      <c r="M559" s="1911"/>
      <c r="N559" s="1911"/>
      <c r="O559" s="1911" t="s">
        <v>18</v>
      </c>
      <c r="P559" s="1911"/>
      <c r="Q559" s="1911"/>
      <c r="R559" s="1911"/>
      <c r="S559" s="1911" t="s">
        <v>18</v>
      </c>
      <c r="T559" s="1911"/>
      <c r="U559" s="1911"/>
      <c r="V559" s="1911"/>
      <c r="W559" s="1911"/>
      <c r="X559" s="1911" t="s">
        <v>18</v>
      </c>
      <c r="Y559" s="1911"/>
      <c r="Z559" s="1911"/>
      <c r="AA559" s="1911"/>
      <c r="AB559" s="1911"/>
      <c r="AC559" s="1912">
        <f>SUM(AC545:AG547)+SUM(AC549:AG551)+SUM(AC553:AG555)+SUM(AC557:AG558)</f>
        <v>0</v>
      </c>
      <c r="AD559" s="1913"/>
      <c r="AE559" s="1913"/>
      <c r="AF559" s="1913"/>
      <c r="AG559" s="1914"/>
      <c r="AH559" s="1615"/>
      <c r="AI559" s="18"/>
      <c r="AJ559" s="18"/>
      <c r="AK559" s="18"/>
      <c r="AL559" s="18"/>
      <c r="AM559" s="18"/>
      <c r="AN559" s="18"/>
      <c r="AO559" s="18"/>
      <c r="AP559" s="18"/>
      <c r="AQ559" s="18"/>
    </row>
    <row r="560" spans="1:43" s="592" customFormat="1" ht="13.8" hidden="1">
      <c r="A560" s="606"/>
      <c r="C560" s="1508"/>
      <c r="D560" s="1508"/>
      <c r="E560" s="1508"/>
      <c r="F560" s="1508"/>
      <c r="G560" s="1508"/>
      <c r="H560" s="1508"/>
      <c r="I560" s="1508"/>
      <c r="J560" s="1508"/>
      <c r="K560" s="1508"/>
      <c r="L560" s="1508"/>
      <c r="M560" s="1508"/>
      <c r="N560" s="1508"/>
      <c r="O560" s="1508"/>
      <c r="P560" s="1508"/>
      <c r="Q560" s="1508"/>
      <c r="R560" s="1508"/>
      <c r="S560" s="1508"/>
      <c r="T560" s="1508"/>
      <c r="U560" s="1508"/>
      <c r="V560" s="1508"/>
      <c r="W560" s="1508"/>
      <c r="X560" s="1508"/>
      <c r="Y560" s="1508"/>
      <c r="Z560" s="1508"/>
      <c r="AA560" s="1508"/>
      <c r="AB560" s="1508"/>
      <c r="AC560" s="1508"/>
      <c r="AD560" s="1508"/>
      <c r="AE560" s="1508"/>
      <c r="AF560" s="1508"/>
      <c r="AG560" s="1508"/>
      <c r="AH560" s="1615"/>
      <c r="AI560" s="18"/>
      <c r="AJ560" s="18"/>
      <c r="AK560" s="18"/>
      <c r="AL560" s="18"/>
      <c r="AM560" s="18"/>
      <c r="AN560" s="18"/>
      <c r="AO560" s="18"/>
      <c r="AP560" s="18"/>
      <c r="AQ560" s="18"/>
    </row>
    <row r="561" spans="1:43" s="592" customFormat="1" ht="13.8" hidden="1">
      <c r="A561" s="606"/>
      <c r="C561" s="1508"/>
      <c r="D561" s="1950" t="s">
        <v>1400</v>
      </c>
      <c r="E561" s="1950"/>
      <c r="F561" s="1950"/>
      <c r="G561" s="1950"/>
      <c r="H561" s="1950"/>
      <c r="I561" s="1950"/>
      <c r="J561" s="1950"/>
      <c r="K561" s="1950"/>
      <c r="L561" s="1950"/>
      <c r="M561" s="1950"/>
      <c r="N561" s="1950"/>
      <c r="O561" s="1950"/>
      <c r="P561" s="1950"/>
      <c r="Q561" s="1950"/>
      <c r="R561" s="1950"/>
      <c r="S561" s="1950"/>
      <c r="T561" s="1950"/>
      <c r="U561" s="1950"/>
      <c r="V561" s="1950"/>
      <c r="W561" s="1950"/>
      <c r="X561" s="1950"/>
      <c r="Y561" s="1950"/>
      <c r="Z561" s="1950"/>
      <c r="AA561" s="1950"/>
      <c r="AB561" s="1950"/>
      <c r="AC561" s="1950"/>
      <c r="AD561" s="1950"/>
      <c r="AE561" s="1950"/>
      <c r="AF561" s="1950"/>
      <c r="AG561" s="1950"/>
      <c r="AH561" s="1615"/>
      <c r="AI561" s="18"/>
      <c r="AJ561" s="18"/>
      <c r="AK561" s="18"/>
      <c r="AL561" s="18"/>
      <c r="AM561" s="18"/>
      <c r="AN561" s="18"/>
      <c r="AO561" s="18"/>
      <c r="AP561" s="18"/>
      <c r="AQ561" s="18"/>
    </row>
    <row r="562" spans="1:43" s="616" customFormat="1" ht="47.25" hidden="1" customHeight="1" thickTop="1" thickBot="1">
      <c r="A562" s="615">
        <v>10</v>
      </c>
      <c r="C562" s="1529"/>
      <c r="D562" s="1950"/>
      <c r="E562" s="1950"/>
      <c r="F562" s="1950"/>
      <c r="G562" s="1950"/>
      <c r="H562" s="1950"/>
      <c r="I562" s="1950"/>
      <c r="J562" s="1950"/>
      <c r="K562" s="1950"/>
      <c r="L562" s="1950"/>
      <c r="M562" s="1950"/>
      <c r="N562" s="1950"/>
      <c r="O562" s="1950"/>
      <c r="P562" s="1950"/>
      <c r="Q562" s="1950"/>
      <c r="R562" s="1950"/>
      <c r="S562" s="1950"/>
      <c r="T562" s="1950"/>
      <c r="U562" s="1950"/>
      <c r="V562" s="1950"/>
      <c r="W562" s="1950"/>
      <c r="X562" s="1950"/>
      <c r="Y562" s="1950"/>
      <c r="Z562" s="1950"/>
      <c r="AA562" s="1950"/>
      <c r="AB562" s="1950"/>
      <c r="AC562" s="1950"/>
      <c r="AD562" s="1950"/>
      <c r="AE562" s="1950"/>
      <c r="AF562" s="1950"/>
      <c r="AG562" s="1950"/>
      <c r="AH562" s="1615"/>
      <c r="AI562" s="59" t="s">
        <v>450</v>
      </c>
      <c r="AJ562" s="59" t="s">
        <v>72</v>
      </c>
      <c r="AK562" s="59" t="s">
        <v>73</v>
      </c>
      <c r="AL562" s="602" t="s">
        <v>451</v>
      </c>
      <c r="AM562" s="59" t="s">
        <v>79</v>
      </c>
      <c r="AN562" s="20"/>
      <c r="AO562" s="20"/>
      <c r="AP562" s="20"/>
      <c r="AQ562" s="20"/>
    </row>
    <row r="563" spans="1:43" s="616" customFormat="1" ht="33.75" hidden="1" customHeight="1" thickTop="1">
      <c r="A563" s="615"/>
      <c r="C563" s="1529"/>
      <c r="D563" s="1508"/>
      <c r="E563" s="1508"/>
      <c r="F563" s="1508"/>
      <c r="G563" s="1508"/>
      <c r="H563" s="1508"/>
      <c r="I563" s="1508"/>
      <c r="J563" s="1508"/>
      <c r="K563" s="1508"/>
      <c r="L563" s="1508"/>
      <c r="M563" s="1508"/>
      <c r="N563" s="1508"/>
      <c r="O563" s="1508"/>
      <c r="P563" s="1508"/>
      <c r="Q563" s="1508"/>
      <c r="R563" s="1508"/>
      <c r="S563" s="1508"/>
      <c r="T563" s="1508"/>
      <c r="U563" s="1508"/>
      <c r="V563" s="1508"/>
      <c r="W563" s="1508"/>
      <c r="X563" s="1508"/>
      <c r="Y563" s="1508"/>
      <c r="Z563" s="1508"/>
      <c r="AA563" s="1508"/>
      <c r="AB563" s="1508"/>
      <c r="AC563" s="1508"/>
      <c r="AD563" s="1508"/>
      <c r="AE563" s="1508"/>
      <c r="AF563" s="1508"/>
      <c r="AG563" s="1508"/>
      <c r="AH563" s="1615"/>
      <c r="AI563" s="619"/>
      <c r="AJ563" s="620"/>
      <c r="AK563" s="620"/>
      <c r="AL563" s="620"/>
      <c r="AM563" s="621">
        <f>SUM(N570:AC570)-AD570</f>
        <v>0</v>
      </c>
      <c r="AN563" s="20"/>
      <c r="AO563" s="20"/>
      <c r="AP563" s="20"/>
      <c r="AQ563" s="20"/>
    </row>
    <row r="564" spans="1:43" s="616" customFormat="1" ht="33.75" hidden="1" customHeight="1">
      <c r="A564" s="615"/>
      <c r="C564" s="1529"/>
      <c r="D564" s="1950" t="s">
        <v>1401</v>
      </c>
      <c r="E564" s="1950"/>
      <c r="F564" s="1950"/>
      <c r="G564" s="1950"/>
      <c r="H564" s="1950"/>
      <c r="I564" s="1950"/>
      <c r="J564" s="1950"/>
      <c r="K564" s="1950"/>
      <c r="L564" s="1950"/>
      <c r="M564" s="1950"/>
      <c r="N564" s="1950"/>
      <c r="O564" s="1950"/>
      <c r="P564" s="1950"/>
      <c r="Q564" s="1950"/>
      <c r="R564" s="1950"/>
      <c r="S564" s="1950"/>
      <c r="T564" s="1950"/>
      <c r="U564" s="1950"/>
      <c r="V564" s="1950"/>
      <c r="W564" s="1950"/>
      <c r="X564" s="1950"/>
      <c r="Y564" s="1950"/>
      <c r="Z564" s="1950"/>
      <c r="AA564" s="1950"/>
      <c r="AB564" s="1950"/>
      <c r="AC564" s="1950"/>
      <c r="AD564" s="1950"/>
      <c r="AE564" s="1950"/>
      <c r="AF564" s="1950"/>
      <c r="AG564" s="1950"/>
      <c r="AH564" s="1615"/>
      <c r="AI564" s="619"/>
      <c r="AJ564" s="620"/>
      <c r="AK564" s="620"/>
      <c r="AL564" s="620"/>
      <c r="AM564" s="621">
        <f>SUM(N571:AC571)-AD571</f>
        <v>0</v>
      </c>
      <c r="AN564" s="20"/>
      <c r="AO564" s="20"/>
      <c r="AP564" s="20"/>
      <c r="AQ564" s="20"/>
    </row>
    <row r="565" spans="1:43" s="616" customFormat="1" ht="33.75" hidden="1" customHeight="1">
      <c r="A565" s="615"/>
      <c r="C565" s="1529"/>
      <c r="D565" s="1950"/>
      <c r="E565" s="1950"/>
      <c r="F565" s="1950"/>
      <c r="G565" s="1950"/>
      <c r="H565" s="1950"/>
      <c r="I565" s="1950"/>
      <c r="J565" s="1950"/>
      <c r="K565" s="1950"/>
      <c r="L565" s="1950"/>
      <c r="M565" s="1950"/>
      <c r="N565" s="1950"/>
      <c r="O565" s="1950"/>
      <c r="P565" s="1950"/>
      <c r="Q565" s="1950"/>
      <c r="R565" s="1950"/>
      <c r="S565" s="1950"/>
      <c r="T565" s="1950"/>
      <c r="U565" s="1950"/>
      <c r="V565" s="1950"/>
      <c r="W565" s="1950"/>
      <c r="X565" s="1950"/>
      <c r="Y565" s="1950"/>
      <c r="Z565" s="1950"/>
      <c r="AA565" s="1950"/>
      <c r="AB565" s="1950"/>
      <c r="AC565" s="1950"/>
      <c r="AD565" s="1950"/>
      <c r="AE565" s="1950"/>
      <c r="AF565" s="1950"/>
      <c r="AG565" s="1950"/>
      <c r="AH565" s="1615"/>
      <c r="AI565" s="619"/>
      <c r="AJ565" s="620"/>
      <c r="AK565" s="620"/>
      <c r="AL565" s="620"/>
      <c r="AM565" s="621">
        <f>SUM(N572:AC572)-AD572</f>
        <v>0</v>
      </c>
      <c r="AN565" s="20"/>
      <c r="AO565" s="20"/>
      <c r="AP565" s="20"/>
      <c r="AQ565" s="20"/>
    </row>
    <row r="566" spans="1:43" s="616" customFormat="1" ht="33.75" hidden="1" customHeight="1">
      <c r="A566" s="615"/>
      <c r="C566" s="1529"/>
      <c r="D566" s="1508"/>
      <c r="E566" s="1508"/>
      <c r="F566" s="1508"/>
      <c r="G566" s="1508"/>
      <c r="H566" s="1508"/>
      <c r="I566" s="1508"/>
      <c r="J566" s="1508"/>
      <c r="K566" s="1508"/>
      <c r="L566" s="1508"/>
      <c r="M566" s="1508"/>
      <c r="N566" s="1508"/>
      <c r="O566" s="1508"/>
      <c r="P566" s="1508"/>
      <c r="Q566" s="1508"/>
      <c r="R566" s="1508"/>
      <c r="S566" s="1508"/>
      <c r="T566" s="1508"/>
      <c r="U566" s="1508"/>
      <c r="V566" s="1508"/>
      <c r="W566" s="1508"/>
      <c r="X566" s="1508"/>
      <c r="Y566" s="1508"/>
      <c r="Z566" s="1508"/>
      <c r="AA566" s="1508"/>
      <c r="AB566" s="1508"/>
      <c r="AC566" s="1508"/>
      <c r="AD566" s="1508"/>
      <c r="AE566" s="1508"/>
      <c r="AF566" s="1508"/>
      <c r="AG566" s="1508"/>
      <c r="AH566" s="1615"/>
      <c r="AI566" s="619"/>
      <c r="AJ566" s="620"/>
      <c r="AK566" s="620"/>
      <c r="AL566" s="620"/>
      <c r="AM566" s="621">
        <f>SUM(N573:AC573)-AD573</f>
        <v>0</v>
      </c>
      <c r="AN566" s="20"/>
      <c r="AO566" s="20"/>
      <c r="AP566" s="20"/>
      <c r="AQ566" s="20"/>
    </row>
    <row r="567" spans="1:43" s="616" customFormat="1" ht="33.75" hidden="1" customHeight="1">
      <c r="A567" s="615"/>
      <c r="C567" s="1529"/>
      <c r="D567" s="1950" t="s">
        <v>1402</v>
      </c>
      <c r="E567" s="1950"/>
      <c r="F567" s="1950"/>
      <c r="G567" s="1950"/>
      <c r="H567" s="1950"/>
      <c r="I567" s="1950"/>
      <c r="J567" s="1950"/>
      <c r="K567" s="1950"/>
      <c r="L567" s="1950"/>
      <c r="M567" s="1950"/>
      <c r="N567" s="1950"/>
      <c r="O567" s="1950"/>
      <c r="P567" s="1950"/>
      <c r="Q567" s="1950"/>
      <c r="R567" s="1950"/>
      <c r="S567" s="1950"/>
      <c r="T567" s="1950"/>
      <c r="U567" s="1950"/>
      <c r="V567" s="1950"/>
      <c r="W567" s="1950"/>
      <c r="X567" s="1950"/>
      <c r="Y567" s="1950"/>
      <c r="Z567" s="1950"/>
      <c r="AA567" s="1950"/>
      <c r="AB567" s="1950"/>
      <c r="AC567" s="1950"/>
      <c r="AD567" s="1950"/>
      <c r="AE567" s="1950"/>
      <c r="AF567" s="1950"/>
      <c r="AG567" s="1950"/>
      <c r="AH567" s="1615"/>
      <c r="AI567" s="622">
        <f>SUM(N570:Q573)-N574</f>
        <v>0</v>
      </c>
      <c r="AJ567" s="623">
        <f>SUM(R570:U573)-R574</f>
        <v>0</v>
      </c>
      <c r="AK567" s="623">
        <f>SUM(V570:Y573)-V574</f>
        <v>0</v>
      </c>
      <c r="AL567" s="623">
        <f>SUM(Z570:AC573)-Z574</f>
        <v>0</v>
      </c>
      <c r="AM567" s="624">
        <f>SUM(AD570:AG573)-AD574</f>
        <v>0</v>
      </c>
      <c r="AN567" s="20"/>
      <c r="AO567" s="20"/>
      <c r="AP567" s="20"/>
      <c r="AQ567" s="20"/>
    </row>
    <row r="568" spans="1:43" s="592" customFormat="1" ht="13.8" hidden="1">
      <c r="A568" s="606"/>
      <c r="C568" s="1508"/>
      <c r="D568" s="1508"/>
      <c r="E568" s="1508"/>
      <c r="F568" s="1508"/>
      <c r="G568" s="1508"/>
      <c r="H568" s="1508"/>
      <c r="I568" s="1508"/>
      <c r="J568" s="1508"/>
      <c r="K568" s="1508"/>
      <c r="L568" s="1508"/>
      <c r="M568" s="1508"/>
      <c r="N568" s="1508"/>
      <c r="O568" s="1508"/>
      <c r="P568" s="1508"/>
      <c r="Q568" s="1508"/>
      <c r="R568" s="1508"/>
      <c r="S568" s="1508"/>
      <c r="T568" s="1508"/>
      <c r="U568" s="1508"/>
      <c r="V568" s="1508"/>
      <c r="W568" s="1508"/>
      <c r="X568" s="1508"/>
      <c r="Y568" s="1508"/>
      <c r="Z568" s="1508"/>
      <c r="AA568" s="1508"/>
      <c r="AB568" s="1508"/>
      <c r="AC568" s="1508"/>
      <c r="AD568" s="1508"/>
      <c r="AE568" s="1508"/>
      <c r="AF568" s="1508"/>
      <c r="AG568" s="1508"/>
      <c r="AH568" s="1615"/>
      <c r="AI568" s="18"/>
      <c r="AJ568" s="18"/>
      <c r="AK568" s="18"/>
      <c r="AL568" s="18"/>
      <c r="AM568" s="18"/>
      <c r="AN568" s="18"/>
      <c r="AO568" s="18"/>
      <c r="AP568" s="18"/>
      <c r="AQ568" s="18"/>
    </row>
    <row r="569" spans="1:43" s="592" customFormat="1" ht="14.4" hidden="1" thickBot="1">
      <c r="A569" s="606"/>
      <c r="C569" s="1508"/>
      <c r="D569" s="1917" t="s">
        <v>1403</v>
      </c>
      <c r="E569" s="1917"/>
      <c r="F569" s="1917"/>
      <c r="G569" s="1917"/>
      <c r="H569" s="1917"/>
      <c r="I569" s="1917"/>
      <c r="J569" s="2245" t="s">
        <v>71</v>
      </c>
      <c r="K569" s="2246"/>
      <c r="L569" s="2246"/>
      <c r="M569" s="2246"/>
      <c r="N569" s="2245" t="s">
        <v>450</v>
      </c>
      <c r="O569" s="2246"/>
      <c r="P569" s="2246"/>
      <c r="Q569" s="2255"/>
      <c r="R569" s="2245" t="s">
        <v>72</v>
      </c>
      <c r="S569" s="2246"/>
      <c r="T569" s="2246"/>
      <c r="U569" s="2255"/>
      <c r="V569" s="1917" t="s">
        <v>73</v>
      </c>
      <c r="W569" s="1917"/>
      <c r="X569" s="1917"/>
      <c r="Y569" s="1917"/>
      <c r="Z569" s="1917" t="s">
        <v>451</v>
      </c>
      <c r="AA569" s="1917"/>
      <c r="AB569" s="1917"/>
      <c r="AC569" s="1917"/>
      <c r="AD569" s="1917" t="s">
        <v>79</v>
      </c>
      <c r="AE569" s="1917"/>
      <c r="AF569" s="1917"/>
      <c r="AG569" s="1917"/>
      <c r="AH569" s="1615"/>
      <c r="AI569" s="18"/>
      <c r="AJ569" s="18"/>
      <c r="AK569" s="18"/>
      <c r="AL569" s="18"/>
      <c r="AM569" s="18"/>
      <c r="AN569" s="18"/>
      <c r="AO569" s="18"/>
      <c r="AP569" s="18"/>
      <c r="AQ569" s="18"/>
    </row>
    <row r="570" spans="1:43" s="592" customFormat="1" ht="14.4" hidden="1" thickBot="1">
      <c r="A570" s="606"/>
      <c r="C570" s="1508"/>
      <c r="D570" s="1948" t="s">
        <v>74</v>
      </c>
      <c r="E570" s="1948"/>
      <c r="F570" s="1948"/>
      <c r="G570" s="1948"/>
      <c r="H570" s="1948"/>
      <c r="I570" s="1948"/>
      <c r="J570" s="2243"/>
      <c r="K570" s="2244"/>
      <c r="L570" s="2244"/>
      <c r="M570" s="2244"/>
      <c r="N570" s="2253"/>
      <c r="O570" s="2173"/>
      <c r="P570" s="2173"/>
      <c r="Q570" s="2254"/>
      <c r="R570" s="2256"/>
      <c r="S570" s="2257"/>
      <c r="T570" s="2257"/>
      <c r="U570" s="2258"/>
      <c r="V570" s="1949"/>
      <c r="W570" s="1949"/>
      <c r="X570" s="1949"/>
      <c r="Y570" s="1949"/>
      <c r="Z570" s="1949"/>
      <c r="AA570" s="1949"/>
      <c r="AB570" s="1949"/>
      <c r="AC570" s="1949"/>
      <c r="AD570" s="1952">
        <f>SUM(J570:AC570)</f>
        <v>0</v>
      </c>
      <c r="AE570" s="1952"/>
      <c r="AF570" s="1952"/>
      <c r="AG570" s="1953"/>
      <c r="AH570" s="1615"/>
      <c r="AI570" s="18"/>
      <c r="AJ570" s="18"/>
      <c r="AK570" s="18"/>
      <c r="AL570" s="18"/>
      <c r="AM570" s="18"/>
      <c r="AN570" s="18"/>
      <c r="AO570" s="18"/>
      <c r="AP570" s="18"/>
      <c r="AQ570" s="18"/>
    </row>
    <row r="571" spans="1:43" s="592" customFormat="1" ht="14.4" hidden="1" thickBot="1">
      <c r="A571" s="606"/>
      <c r="C571" s="1508"/>
      <c r="D571" s="1948" t="s">
        <v>1805</v>
      </c>
      <c r="E571" s="1948"/>
      <c r="F571" s="1948"/>
      <c r="G571" s="1948"/>
      <c r="H571" s="1948"/>
      <c r="I571" s="1948"/>
      <c r="J571" s="2230"/>
      <c r="K571" s="2231"/>
      <c r="L571" s="2231"/>
      <c r="M571" s="2231"/>
      <c r="N571" s="2250"/>
      <c r="O571" s="2251"/>
      <c r="P571" s="2251"/>
      <c r="Q571" s="2252"/>
      <c r="R571" s="1916"/>
      <c r="S571" s="1916"/>
      <c r="T571" s="1916"/>
      <c r="U571" s="1916"/>
      <c r="V571" s="1916"/>
      <c r="W571" s="1916"/>
      <c r="X571" s="1916"/>
      <c r="Y571" s="1916"/>
      <c r="Z571" s="1916"/>
      <c r="AA571" s="1916"/>
      <c r="AB571" s="1916"/>
      <c r="AC571" s="1916"/>
      <c r="AD571" s="1952">
        <f>SUM(J571:AC571)</f>
        <v>0</v>
      </c>
      <c r="AE571" s="1952"/>
      <c r="AF571" s="1952"/>
      <c r="AG571" s="1953"/>
      <c r="AH571" s="1615"/>
      <c r="AI571" s="18"/>
      <c r="AJ571" s="18"/>
      <c r="AK571" s="18"/>
      <c r="AL571" s="18"/>
      <c r="AM571" s="18"/>
      <c r="AN571" s="18"/>
      <c r="AO571" s="18"/>
      <c r="AP571" s="18"/>
      <c r="AQ571" s="18"/>
    </row>
    <row r="572" spans="1:43" s="592" customFormat="1" ht="47.25" hidden="1" customHeight="1" thickTop="1" thickBot="1">
      <c r="A572" s="606">
        <v>11</v>
      </c>
      <c r="C572" s="1508"/>
      <c r="D572" s="1948" t="s">
        <v>1806</v>
      </c>
      <c r="E572" s="1948"/>
      <c r="F572" s="1948"/>
      <c r="G572" s="1948"/>
      <c r="H572" s="1948"/>
      <c r="I572" s="1948"/>
      <c r="J572" s="2230"/>
      <c r="K572" s="2231"/>
      <c r="L572" s="2231"/>
      <c r="M572" s="2231"/>
      <c r="N572" s="2250"/>
      <c r="O572" s="2251"/>
      <c r="P572" s="2251"/>
      <c r="Q572" s="2252"/>
      <c r="R572" s="1916"/>
      <c r="S572" s="1916"/>
      <c r="T572" s="1916"/>
      <c r="U572" s="1916"/>
      <c r="V572" s="1916"/>
      <c r="W572" s="1916"/>
      <c r="X572" s="1916"/>
      <c r="Y572" s="1916"/>
      <c r="Z572" s="1916"/>
      <c r="AA572" s="1916"/>
      <c r="AB572" s="1916"/>
      <c r="AC572" s="1916"/>
      <c r="AD572" s="1952">
        <f>SUM(J572:AC572)</f>
        <v>0</v>
      </c>
      <c r="AE572" s="1952"/>
      <c r="AF572" s="1952"/>
      <c r="AG572" s="1953"/>
      <c r="AH572" s="1615"/>
      <c r="AI572" s="59" t="s">
        <v>450</v>
      </c>
      <c r="AJ572" s="59" t="s">
        <v>72</v>
      </c>
      <c r="AK572" s="59" t="s">
        <v>73</v>
      </c>
      <c r="AL572" s="59" t="s">
        <v>453</v>
      </c>
      <c r="AM572" s="59" t="s">
        <v>30</v>
      </c>
      <c r="AN572" s="18"/>
      <c r="AO572" s="18"/>
      <c r="AP572" s="18"/>
      <c r="AQ572" s="18"/>
    </row>
    <row r="573" spans="1:43" s="592" customFormat="1" ht="33" hidden="1" customHeight="1" thickBot="1">
      <c r="A573" s="606"/>
      <c r="C573" s="1508"/>
      <c r="D573" s="1948" t="s">
        <v>77</v>
      </c>
      <c r="E573" s="1948"/>
      <c r="F573" s="1948"/>
      <c r="G573" s="1948"/>
      <c r="H573" s="1948"/>
      <c r="I573" s="1948"/>
      <c r="J573" s="2230"/>
      <c r="K573" s="2231"/>
      <c r="L573" s="2231"/>
      <c r="M573" s="2231"/>
      <c r="N573" s="2250"/>
      <c r="O573" s="2251"/>
      <c r="P573" s="2251"/>
      <c r="Q573" s="2252"/>
      <c r="R573" s="1916"/>
      <c r="S573" s="1916"/>
      <c r="T573" s="1916"/>
      <c r="U573" s="1916"/>
      <c r="V573" s="1916"/>
      <c r="W573" s="1916"/>
      <c r="X573" s="1916"/>
      <c r="Y573" s="1916"/>
      <c r="Z573" s="1916"/>
      <c r="AA573" s="1916"/>
      <c r="AB573" s="1916"/>
      <c r="AC573" s="1916"/>
      <c r="AD573" s="1952">
        <f>SUM(J573:AC573)</f>
        <v>0</v>
      </c>
      <c r="AE573" s="1952"/>
      <c r="AF573" s="1952"/>
      <c r="AG573" s="1953"/>
      <c r="AH573" s="1615"/>
      <c r="AI573" s="619"/>
      <c r="AJ573" s="620"/>
      <c r="AK573" s="620"/>
      <c r="AL573" s="620"/>
      <c r="AM573" s="621">
        <f>SUM(L580:AB580)-AC580</f>
        <v>0</v>
      </c>
      <c r="AN573" s="18"/>
      <c r="AO573" s="18"/>
      <c r="AP573" s="18"/>
      <c r="AQ573" s="18"/>
    </row>
    <row r="574" spans="1:43" s="592" customFormat="1" ht="33" hidden="1" customHeight="1" thickBot="1">
      <c r="A574" s="606"/>
      <c r="C574" s="1508"/>
      <c r="D574" s="2074" t="s">
        <v>78</v>
      </c>
      <c r="E574" s="2074"/>
      <c r="F574" s="2074"/>
      <c r="G574" s="2074"/>
      <c r="H574" s="2074"/>
      <c r="I574" s="2074"/>
      <c r="J574" s="2228" t="s">
        <v>18</v>
      </c>
      <c r="K574" s="2229"/>
      <c r="L574" s="2229"/>
      <c r="M574" s="2229"/>
      <c r="N574" s="2247">
        <f>SUM(N570:Q573)</f>
        <v>0</v>
      </c>
      <c r="O574" s="2248"/>
      <c r="P574" s="2248"/>
      <c r="Q574" s="2249"/>
      <c r="R574" s="2247">
        <f>SUM(R570:U573)</f>
        <v>0</v>
      </c>
      <c r="S574" s="2248"/>
      <c r="T574" s="2248"/>
      <c r="U574" s="2249"/>
      <c r="V574" s="1915">
        <f>SUM(V570:Y573)</f>
        <v>0</v>
      </c>
      <c r="W574" s="1915"/>
      <c r="X574" s="1915"/>
      <c r="Y574" s="1915"/>
      <c r="Z574" s="1915">
        <f>SUM(Z570:AC573)</f>
        <v>0</v>
      </c>
      <c r="AA574" s="1915"/>
      <c r="AB574" s="1915"/>
      <c r="AC574" s="1915"/>
      <c r="AD574" s="1915">
        <f>SUM(AD570:AG573)</f>
        <v>0</v>
      </c>
      <c r="AE574" s="1915"/>
      <c r="AF574" s="1915"/>
      <c r="AG574" s="1951"/>
      <c r="AH574" s="1615"/>
      <c r="AI574" s="619"/>
      <c r="AJ574" s="620"/>
      <c r="AK574" s="620"/>
      <c r="AL574" s="620"/>
      <c r="AM574" s="621">
        <f>SUM(L581:AB581)-AC581</f>
        <v>0</v>
      </c>
      <c r="AN574" s="18"/>
      <c r="AO574" s="18"/>
      <c r="AP574" s="18"/>
      <c r="AQ574" s="18"/>
    </row>
    <row r="575" spans="1:43" s="592" customFormat="1" ht="33" hidden="1" customHeight="1">
      <c r="A575" s="606"/>
      <c r="C575" s="1508"/>
      <c r="D575" s="1508"/>
      <c r="E575" s="1508"/>
      <c r="F575" s="1508"/>
      <c r="G575" s="1508"/>
      <c r="H575" s="1508"/>
      <c r="I575" s="1508"/>
      <c r="J575" s="1508"/>
      <c r="K575" s="1508"/>
      <c r="L575" s="1508"/>
      <c r="M575" s="1508"/>
      <c r="N575" s="1508"/>
      <c r="O575" s="1508"/>
      <c r="P575" s="1508"/>
      <c r="Q575" s="1508"/>
      <c r="R575" s="1508"/>
      <c r="S575" s="1508"/>
      <c r="T575" s="1508"/>
      <c r="U575" s="1508"/>
      <c r="V575" s="1508"/>
      <c r="W575" s="1508"/>
      <c r="X575" s="1508"/>
      <c r="Y575" s="1508"/>
      <c r="Z575" s="1508"/>
      <c r="AA575" s="1508"/>
      <c r="AB575" s="1508"/>
      <c r="AC575" s="1508"/>
      <c r="AD575" s="1508"/>
      <c r="AE575" s="1508"/>
      <c r="AF575" s="1508"/>
      <c r="AG575" s="1508"/>
      <c r="AH575" s="1615"/>
      <c r="AI575" s="619"/>
      <c r="AJ575" s="620"/>
      <c r="AK575" s="620"/>
      <c r="AL575" s="620"/>
      <c r="AM575" s="621">
        <f>SUM(L582:AB582)-AC582</f>
        <v>0</v>
      </c>
      <c r="AN575" s="18"/>
      <c r="AO575" s="18"/>
      <c r="AP575" s="18"/>
      <c r="AQ575" s="18"/>
    </row>
    <row r="576" spans="1:43" s="592" customFormat="1" ht="33" hidden="1" customHeight="1">
      <c r="A576" s="606"/>
      <c r="C576" s="1508"/>
      <c r="D576" s="1508"/>
      <c r="E576" s="1508"/>
      <c r="F576" s="1508"/>
      <c r="G576" s="1508"/>
      <c r="H576" s="1508"/>
      <c r="I576" s="1508"/>
      <c r="J576" s="1508"/>
      <c r="K576" s="1508"/>
      <c r="L576" s="1508"/>
      <c r="M576" s="1508"/>
      <c r="N576" s="1508"/>
      <c r="O576" s="1508"/>
      <c r="P576" s="1508"/>
      <c r="Q576" s="1508"/>
      <c r="R576" s="1508"/>
      <c r="S576" s="1508"/>
      <c r="T576" s="1508"/>
      <c r="U576" s="1508"/>
      <c r="V576" s="1508"/>
      <c r="W576" s="1508"/>
      <c r="X576" s="1508"/>
      <c r="Y576" s="1508"/>
      <c r="Z576" s="1508"/>
      <c r="AA576" s="1508"/>
      <c r="AB576" s="1508"/>
      <c r="AC576" s="1508"/>
      <c r="AD576" s="1508"/>
      <c r="AE576" s="1508"/>
      <c r="AF576" s="1508"/>
      <c r="AG576" s="1508"/>
      <c r="AH576" s="1615"/>
      <c r="AI576" s="619"/>
      <c r="AJ576" s="620"/>
      <c r="AK576" s="620"/>
      <c r="AL576" s="620"/>
      <c r="AM576" s="621">
        <f>SUM(L583:AB583)-AC583</f>
        <v>0</v>
      </c>
      <c r="AN576" s="18"/>
      <c r="AO576" s="18"/>
      <c r="AP576" s="18"/>
      <c r="AQ576" s="18"/>
    </row>
    <row r="577" spans="1:43" s="592" customFormat="1" ht="33" hidden="1" customHeight="1">
      <c r="A577" s="606"/>
      <c r="C577" s="1508"/>
      <c r="D577" s="2235" t="s">
        <v>1404</v>
      </c>
      <c r="E577" s="2235"/>
      <c r="F577" s="2235"/>
      <c r="G577" s="2235"/>
      <c r="H577" s="2235"/>
      <c r="I577" s="2235"/>
      <c r="J577" s="2235"/>
      <c r="K577" s="2235"/>
      <c r="L577" s="2235"/>
      <c r="M577" s="2235"/>
      <c r="N577" s="2235"/>
      <c r="O577" s="2235"/>
      <c r="P577" s="2235"/>
      <c r="Q577" s="2235"/>
      <c r="R577" s="2235"/>
      <c r="S577" s="2235"/>
      <c r="T577" s="2235"/>
      <c r="U577" s="2235"/>
      <c r="V577" s="2235"/>
      <c r="W577" s="2235"/>
      <c r="X577" s="2235"/>
      <c r="Y577" s="2235"/>
      <c r="Z577" s="2235"/>
      <c r="AA577" s="2235"/>
      <c r="AB577" s="2235"/>
      <c r="AC577" s="2235"/>
      <c r="AD577" s="2235"/>
      <c r="AE577" s="2235"/>
      <c r="AF577" s="2235"/>
      <c r="AG577" s="2235"/>
      <c r="AH577" s="1615"/>
      <c r="AI577" s="622">
        <f>SUM(L580:P583)-L584</f>
        <v>0</v>
      </c>
      <c r="AJ577" s="623">
        <f>SUM(Q580:T583)-Q584</f>
        <v>0</v>
      </c>
      <c r="AK577" s="623">
        <f>SUM(U580:X583)-U584</f>
        <v>0</v>
      </c>
      <c r="AL577" s="623">
        <f>SUM(Y580:AB583)-Y584</f>
        <v>0</v>
      </c>
      <c r="AM577" s="624">
        <f>SUM(AC580:AG583)-AC584</f>
        <v>0</v>
      </c>
      <c r="AN577" s="18"/>
      <c r="AO577" s="18"/>
      <c r="AP577" s="18"/>
      <c r="AQ577" s="18"/>
    </row>
    <row r="578" spans="1:43" s="592" customFormat="1" ht="13.8" hidden="1">
      <c r="A578" s="606"/>
      <c r="C578" s="1508"/>
      <c r="D578" s="1508"/>
      <c r="E578" s="1508"/>
      <c r="F578" s="1508"/>
      <c r="G578" s="1508"/>
      <c r="H578" s="1508"/>
      <c r="I578" s="1508"/>
      <c r="J578" s="1508"/>
      <c r="K578" s="1508"/>
      <c r="L578" s="1508"/>
      <c r="M578" s="1508"/>
      <c r="N578" s="1508"/>
      <c r="O578" s="1508"/>
      <c r="P578" s="1508"/>
      <c r="Q578" s="1508"/>
      <c r="R578" s="1508"/>
      <c r="S578" s="1508"/>
      <c r="T578" s="1508"/>
      <c r="U578" s="1508"/>
      <c r="V578" s="1508"/>
      <c r="W578" s="1508"/>
      <c r="X578" s="1508"/>
      <c r="Y578" s="1508"/>
      <c r="Z578" s="1508"/>
      <c r="AA578" s="1508"/>
      <c r="AB578" s="1508"/>
      <c r="AC578" s="1508"/>
      <c r="AD578" s="1508"/>
      <c r="AE578" s="1508"/>
      <c r="AF578" s="1508"/>
      <c r="AG578" s="1508"/>
      <c r="AH578" s="1615"/>
      <c r="AI578" s="18"/>
      <c r="AJ578" s="18"/>
      <c r="AK578" s="18"/>
      <c r="AL578" s="18"/>
      <c r="AM578" s="18"/>
      <c r="AN578" s="18"/>
      <c r="AO578" s="18"/>
      <c r="AP578" s="18"/>
      <c r="AQ578" s="18"/>
    </row>
    <row r="579" spans="1:43" s="592" customFormat="1" ht="14.4" hidden="1" thickBot="1">
      <c r="A579" s="606"/>
      <c r="C579" s="1508"/>
      <c r="D579" s="1917" t="s">
        <v>81</v>
      </c>
      <c r="E579" s="1917"/>
      <c r="F579" s="1917"/>
      <c r="G579" s="1917"/>
      <c r="H579" s="1917"/>
      <c r="I579" s="1917"/>
      <c r="J579" s="1917"/>
      <c r="K579" s="1917"/>
      <c r="L579" s="1917" t="s">
        <v>450</v>
      </c>
      <c r="M579" s="1917"/>
      <c r="N579" s="1917"/>
      <c r="O579" s="1917"/>
      <c r="P579" s="1917"/>
      <c r="Q579" s="1917" t="s">
        <v>72</v>
      </c>
      <c r="R579" s="1917"/>
      <c r="S579" s="1917"/>
      <c r="T579" s="1917"/>
      <c r="U579" s="1917" t="s">
        <v>73</v>
      </c>
      <c r="V579" s="1917"/>
      <c r="W579" s="1917"/>
      <c r="X579" s="1917"/>
      <c r="Y579" s="1917" t="s">
        <v>453</v>
      </c>
      <c r="Z579" s="1917"/>
      <c r="AA579" s="1917"/>
      <c r="AB579" s="1917"/>
      <c r="AC579" s="1917" t="s">
        <v>30</v>
      </c>
      <c r="AD579" s="1917"/>
      <c r="AE579" s="1917"/>
      <c r="AF579" s="1917"/>
      <c r="AG579" s="1917"/>
      <c r="AH579" s="1615"/>
      <c r="AI579" s="18"/>
      <c r="AJ579" s="18"/>
      <c r="AK579" s="18"/>
      <c r="AL579" s="18"/>
      <c r="AM579" s="18"/>
      <c r="AN579" s="18"/>
      <c r="AO579" s="18"/>
      <c r="AP579" s="18"/>
      <c r="AQ579" s="18"/>
    </row>
    <row r="580" spans="1:43" s="592" customFormat="1" ht="14.4" hidden="1" thickBot="1">
      <c r="A580" s="606"/>
      <c r="C580" s="1508"/>
      <c r="D580" s="1948" t="s">
        <v>74</v>
      </c>
      <c r="E580" s="1948"/>
      <c r="F580" s="1948"/>
      <c r="G580" s="1948"/>
      <c r="H580" s="1948"/>
      <c r="I580" s="1948"/>
      <c r="J580" s="1948"/>
      <c r="K580" s="1948"/>
      <c r="L580" s="2227"/>
      <c r="M580" s="1949"/>
      <c r="N580" s="1949"/>
      <c r="O580" s="1949"/>
      <c r="P580" s="1949"/>
      <c r="Q580" s="1949"/>
      <c r="R580" s="1949"/>
      <c r="S580" s="1949"/>
      <c r="T580" s="1949"/>
      <c r="U580" s="1949"/>
      <c r="V580" s="1949"/>
      <c r="W580" s="1949"/>
      <c r="X580" s="1949"/>
      <c r="Y580" s="1949"/>
      <c r="Z580" s="1949"/>
      <c r="AA580" s="1949"/>
      <c r="AB580" s="1949"/>
      <c r="AC580" s="2223">
        <f>SUM(L580:AB580)</f>
        <v>0</v>
      </c>
      <c r="AD580" s="2223"/>
      <c r="AE580" s="2223"/>
      <c r="AF580" s="2223"/>
      <c r="AG580" s="2224"/>
      <c r="AH580" s="1615"/>
      <c r="AI580" s="18"/>
      <c r="AJ580" s="18"/>
      <c r="AK580" s="18"/>
      <c r="AL580" s="18"/>
      <c r="AM580" s="18"/>
      <c r="AN580" s="18"/>
      <c r="AO580" s="18"/>
      <c r="AP580" s="18"/>
      <c r="AQ580" s="18"/>
    </row>
    <row r="581" spans="1:43" s="592" customFormat="1" ht="14.4" hidden="1" thickBot="1">
      <c r="A581" s="606"/>
      <c r="C581" s="1508"/>
      <c r="D581" s="1948" t="s">
        <v>1805</v>
      </c>
      <c r="E581" s="1948"/>
      <c r="F581" s="1948"/>
      <c r="G581" s="1948"/>
      <c r="H581" s="1948"/>
      <c r="I581" s="1948"/>
      <c r="J581" s="1948"/>
      <c r="K581" s="1948"/>
      <c r="L581" s="2226"/>
      <c r="M581" s="1916"/>
      <c r="N581" s="1916"/>
      <c r="O581" s="1916"/>
      <c r="P581" s="1916"/>
      <c r="Q581" s="1916"/>
      <c r="R581" s="1916"/>
      <c r="S581" s="1916"/>
      <c r="T581" s="1916"/>
      <c r="U581" s="1916"/>
      <c r="V581" s="1916"/>
      <c r="W581" s="1916"/>
      <c r="X581" s="1916"/>
      <c r="Y581" s="1916"/>
      <c r="Z581" s="1916"/>
      <c r="AA581" s="1916"/>
      <c r="AB581" s="1916"/>
      <c r="AC581" s="1952">
        <f>SUM(L581:AB581)</f>
        <v>0</v>
      </c>
      <c r="AD581" s="1952"/>
      <c r="AE581" s="1952"/>
      <c r="AF581" s="1952"/>
      <c r="AG581" s="1953"/>
      <c r="AH581" s="1615"/>
      <c r="AI581" s="18"/>
      <c r="AJ581" s="18"/>
      <c r="AK581" s="18"/>
      <c r="AL581" s="18"/>
      <c r="AM581" s="18"/>
      <c r="AN581" s="18"/>
      <c r="AO581" s="18"/>
      <c r="AP581" s="18"/>
      <c r="AQ581" s="18"/>
    </row>
    <row r="582" spans="1:43" s="592" customFormat="1" ht="14.4" hidden="1" thickBot="1">
      <c r="A582" s="606"/>
      <c r="C582" s="1508"/>
      <c r="D582" s="1948" t="s">
        <v>1806</v>
      </c>
      <c r="E582" s="1948"/>
      <c r="F582" s="1948"/>
      <c r="G582" s="1948"/>
      <c r="H582" s="1948"/>
      <c r="I582" s="1948"/>
      <c r="J582" s="1948"/>
      <c r="K582" s="1948"/>
      <c r="L582" s="2226"/>
      <c r="M582" s="1916"/>
      <c r="N582" s="1916"/>
      <c r="O582" s="1916"/>
      <c r="P582" s="1916"/>
      <c r="Q582" s="1916"/>
      <c r="R582" s="1916"/>
      <c r="S582" s="1916"/>
      <c r="T582" s="1916"/>
      <c r="U582" s="1916"/>
      <c r="V582" s="1916"/>
      <c r="W582" s="1916"/>
      <c r="X582" s="1916"/>
      <c r="Y582" s="1916"/>
      <c r="Z582" s="1916"/>
      <c r="AA582" s="1916"/>
      <c r="AB582" s="1916"/>
      <c r="AC582" s="1952">
        <f>SUM(L582:AB582)</f>
        <v>0</v>
      </c>
      <c r="AD582" s="1952"/>
      <c r="AE582" s="1952"/>
      <c r="AF582" s="1952"/>
      <c r="AG582" s="1953"/>
      <c r="AH582" s="1615"/>
      <c r="AI582" s="18"/>
      <c r="AJ582" s="18"/>
      <c r="AK582" s="18"/>
      <c r="AL582" s="18"/>
      <c r="AM582" s="18"/>
      <c r="AN582" s="18"/>
      <c r="AO582" s="18"/>
      <c r="AP582" s="18"/>
      <c r="AQ582" s="18"/>
    </row>
    <row r="583" spans="1:43" s="592" customFormat="1" ht="14.4" hidden="1" thickBot="1">
      <c r="A583" s="606"/>
      <c r="C583" s="1508"/>
      <c r="D583" s="1948" t="s">
        <v>77</v>
      </c>
      <c r="E583" s="1948"/>
      <c r="F583" s="1948"/>
      <c r="G583" s="1948"/>
      <c r="H583" s="1948"/>
      <c r="I583" s="1948"/>
      <c r="J583" s="1948"/>
      <c r="K583" s="1948"/>
      <c r="L583" s="2226"/>
      <c r="M583" s="1916"/>
      <c r="N583" s="1916"/>
      <c r="O583" s="1916"/>
      <c r="P583" s="1916"/>
      <c r="Q583" s="1916"/>
      <c r="R583" s="1916"/>
      <c r="S583" s="1916"/>
      <c r="T583" s="1916"/>
      <c r="U583" s="1916"/>
      <c r="V583" s="1916"/>
      <c r="W583" s="1916"/>
      <c r="X583" s="1916"/>
      <c r="Y583" s="1916"/>
      <c r="Z583" s="1916"/>
      <c r="AA583" s="1916"/>
      <c r="AB583" s="1916"/>
      <c r="AC583" s="1952">
        <f>SUM(L583:AB583)</f>
        <v>0</v>
      </c>
      <c r="AD583" s="1952"/>
      <c r="AE583" s="1952"/>
      <c r="AF583" s="1952"/>
      <c r="AG583" s="1953"/>
      <c r="AH583" s="1615"/>
      <c r="AI583" s="18"/>
      <c r="AJ583" s="18"/>
      <c r="AK583" s="18"/>
      <c r="AL583" s="18"/>
      <c r="AM583" s="18"/>
      <c r="AN583" s="18"/>
      <c r="AO583" s="18"/>
      <c r="AP583" s="18"/>
      <c r="AQ583" s="18"/>
    </row>
    <row r="584" spans="1:43" s="592" customFormat="1" ht="14.4" hidden="1" thickBot="1">
      <c r="A584" s="606"/>
      <c r="C584" s="1508"/>
      <c r="D584" s="2074" t="s">
        <v>84</v>
      </c>
      <c r="E584" s="2074"/>
      <c r="F584" s="2074"/>
      <c r="G584" s="2074"/>
      <c r="H584" s="2074"/>
      <c r="I584" s="2074"/>
      <c r="J584" s="2074"/>
      <c r="K584" s="2074"/>
      <c r="L584" s="2225">
        <f>SUM(L580:P583)</f>
        <v>0</v>
      </c>
      <c r="M584" s="1915"/>
      <c r="N584" s="1915"/>
      <c r="O584" s="1915"/>
      <c r="P584" s="1915"/>
      <c r="Q584" s="1915">
        <f>SUM(Q580:T583)</f>
        <v>0</v>
      </c>
      <c r="R584" s="1915"/>
      <c r="S584" s="1915"/>
      <c r="T584" s="1915"/>
      <c r="U584" s="1915">
        <f>SUM(U580:X583)</f>
        <v>0</v>
      </c>
      <c r="V584" s="1915"/>
      <c r="W584" s="1915"/>
      <c r="X584" s="1915"/>
      <c r="Y584" s="1915">
        <f>SUM(Y580:AB583)</f>
        <v>0</v>
      </c>
      <c r="Z584" s="1915"/>
      <c r="AA584" s="1915"/>
      <c r="AB584" s="1915"/>
      <c r="AC584" s="1915">
        <f>SUM(L584:AB584)</f>
        <v>0</v>
      </c>
      <c r="AD584" s="1915"/>
      <c r="AE584" s="1915"/>
      <c r="AF584" s="1915"/>
      <c r="AG584" s="1951"/>
      <c r="AH584" s="1615"/>
      <c r="AI584" s="18"/>
      <c r="AJ584" s="18"/>
      <c r="AK584" s="18"/>
      <c r="AL584" s="18"/>
      <c r="AM584" s="18"/>
      <c r="AN584" s="18"/>
      <c r="AO584" s="18"/>
      <c r="AP584" s="18"/>
      <c r="AQ584" s="18"/>
    </row>
    <row r="585" spans="1:43" s="592" customFormat="1" ht="13.8" hidden="1">
      <c r="A585" s="606"/>
      <c r="C585" s="1508"/>
      <c r="D585" s="1508"/>
      <c r="E585" s="1508"/>
      <c r="F585" s="1508"/>
      <c r="G585" s="1508"/>
      <c r="H585" s="1508"/>
      <c r="I585" s="1508"/>
      <c r="J585" s="1508"/>
      <c r="K585" s="1508"/>
      <c r="L585" s="1508"/>
      <c r="M585" s="1508"/>
      <c r="N585" s="1508"/>
      <c r="O585" s="1508"/>
      <c r="P585" s="1508"/>
      <c r="Q585" s="1508"/>
      <c r="R585" s="1508"/>
      <c r="S585" s="1508"/>
      <c r="T585" s="1508"/>
      <c r="U585" s="1508"/>
      <c r="V585" s="1508"/>
      <c r="W585" s="1508"/>
      <c r="X585" s="1508"/>
      <c r="Y585" s="1508"/>
      <c r="Z585" s="1508"/>
      <c r="AA585" s="1508"/>
      <c r="AB585" s="1508"/>
      <c r="AC585" s="1508"/>
      <c r="AD585" s="1508"/>
      <c r="AE585" s="1508"/>
      <c r="AF585" s="1508"/>
      <c r="AG585" s="1508"/>
      <c r="AH585" s="1615"/>
      <c r="AI585" s="18"/>
      <c r="AJ585" s="18"/>
      <c r="AK585" s="18"/>
      <c r="AL585" s="18"/>
      <c r="AM585" s="18"/>
      <c r="AN585" s="18"/>
      <c r="AO585" s="18"/>
      <c r="AP585" s="18"/>
      <c r="AQ585" s="18"/>
    </row>
    <row r="586" spans="1:43" s="592" customFormat="1" ht="13.8" hidden="1">
      <c r="A586" s="606"/>
      <c r="C586" s="1508"/>
      <c r="D586" s="1950" t="s">
        <v>3217</v>
      </c>
      <c r="E586" s="1950"/>
      <c r="F586" s="1950"/>
      <c r="G586" s="1950"/>
      <c r="H586" s="1950"/>
      <c r="I586" s="1950"/>
      <c r="J586" s="1950"/>
      <c r="K586" s="1950"/>
      <c r="L586" s="1950"/>
      <c r="M586" s="1950"/>
      <c r="N586" s="1950"/>
      <c r="O586" s="1950"/>
      <c r="P586" s="1950"/>
      <c r="Q586" s="1950"/>
      <c r="R586" s="1950"/>
      <c r="S586" s="1950"/>
      <c r="T586" s="1950"/>
      <c r="U586" s="1950"/>
      <c r="V586" s="1950"/>
      <c r="W586" s="1950"/>
      <c r="X586" s="1950"/>
      <c r="Y586" s="1950"/>
      <c r="Z586" s="1950"/>
      <c r="AA586" s="1950"/>
      <c r="AB586" s="1950"/>
      <c r="AC586" s="1950"/>
      <c r="AD586" s="1950"/>
      <c r="AE586" s="1950"/>
      <c r="AF586" s="1950"/>
      <c r="AG586" s="1950"/>
      <c r="AH586" s="1615"/>
      <c r="AI586" s="18"/>
      <c r="AJ586" s="18"/>
      <c r="AK586" s="18"/>
      <c r="AL586" s="18"/>
      <c r="AM586" s="18"/>
      <c r="AN586" s="18"/>
      <c r="AO586" s="18"/>
      <c r="AP586" s="18"/>
      <c r="AQ586" s="18"/>
    </row>
    <row r="587" spans="1:43" s="592" customFormat="1" ht="13.8" hidden="1">
      <c r="A587" s="606"/>
      <c r="C587" s="1508"/>
      <c r="D587" s="1950"/>
      <c r="E587" s="1950"/>
      <c r="F587" s="1950"/>
      <c r="G587" s="1950"/>
      <c r="H587" s="1950"/>
      <c r="I587" s="1950"/>
      <c r="J587" s="1950"/>
      <c r="K587" s="1950"/>
      <c r="L587" s="1950"/>
      <c r="M587" s="1950"/>
      <c r="N587" s="1950"/>
      <c r="O587" s="1950"/>
      <c r="P587" s="1950"/>
      <c r="Q587" s="1950"/>
      <c r="R587" s="1950"/>
      <c r="S587" s="1950"/>
      <c r="T587" s="1950"/>
      <c r="U587" s="1950"/>
      <c r="V587" s="1950"/>
      <c r="W587" s="1950"/>
      <c r="X587" s="1950"/>
      <c r="Y587" s="1950"/>
      <c r="Z587" s="1950"/>
      <c r="AA587" s="1950"/>
      <c r="AB587" s="1950"/>
      <c r="AC587" s="1950"/>
      <c r="AD587" s="1950"/>
      <c r="AE587" s="1950"/>
      <c r="AF587" s="1950"/>
      <c r="AG587" s="1950"/>
      <c r="AH587" s="1615"/>
      <c r="AI587" s="18"/>
      <c r="AJ587" s="18"/>
      <c r="AK587" s="18"/>
      <c r="AL587" s="18"/>
      <c r="AM587" s="18"/>
      <c r="AN587" s="18"/>
      <c r="AO587" s="18"/>
      <c r="AP587" s="18"/>
      <c r="AQ587" s="18"/>
    </row>
    <row r="588" spans="1:43" s="592" customFormat="1" ht="13.8" hidden="1">
      <c r="A588" s="606"/>
      <c r="C588" s="1508"/>
      <c r="D588" s="1508"/>
      <c r="E588" s="1508"/>
      <c r="F588" s="1508"/>
      <c r="G588" s="1508"/>
      <c r="H588" s="1508"/>
      <c r="I588" s="1508"/>
      <c r="J588" s="1508"/>
      <c r="K588" s="1508"/>
      <c r="L588" s="1508"/>
      <c r="M588" s="1508"/>
      <c r="N588" s="1508"/>
      <c r="O588" s="1508"/>
      <c r="P588" s="1508"/>
      <c r="Q588" s="1508"/>
      <c r="R588" s="1508"/>
      <c r="S588" s="1508"/>
      <c r="T588" s="1508"/>
      <c r="U588" s="1508"/>
      <c r="V588" s="1508"/>
      <c r="W588" s="1508"/>
      <c r="X588" s="1508"/>
      <c r="Y588" s="1508"/>
      <c r="Z588" s="1508"/>
      <c r="AA588" s="1508"/>
      <c r="AB588" s="1508"/>
      <c r="AC588" s="1508"/>
      <c r="AD588" s="1508"/>
      <c r="AE588" s="1508"/>
      <c r="AF588" s="1508"/>
      <c r="AG588" s="1508"/>
      <c r="AH588" s="1615"/>
      <c r="AI588" s="18"/>
      <c r="AJ588" s="18"/>
      <c r="AK588" s="18"/>
      <c r="AL588" s="18"/>
      <c r="AM588" s="18"/>
      <c r="AN588" s="18"/>
      <c r="AO588" s="18"/>
      <c r="AP588" s="18"/>
      <c r="AQ588" s="18"/>
    </row>
    <row r="589" spans="1:43" s="592" customFormat="1" ht="15.75" customHeight="1" thickBot="1">
      <c r="A589" s="606">
        <v>12</v>
      </c>
      <c r="D589" s="590" t="s">
        <v>1409</v>
      </c>
      <c r="AH589" s="1615"/>
      <c r="AI589" s="18"/>
      <c r="AJ589" s="18"/>
      <c r="AK589" s="18"/>
      <c r="AL589" s="18"/>
      <c r="AM589" s="18"/>
      <c r="AN589" s="18"/>
      <c r="AO589" s="18"/>
      <c r="AP589" s="18"/>
      <c r="AQ589" s="18"/>
    </row>
    <row r="590" spans="1:43" s="592" customFormat="1" ht="12" customHeight="1" thickTop="1" thickBot="1">
      <c r="A590" s="606"/>
      <c r="AH590" s="1615"/>
      <c r="AI590" s="600" t="s">
        <v>87</v>
      </c>
      <c r="AJ590" s="603" t="s">
        <v>456</v>
      </c>
      <c r="AK590" s="600" t="s">
        <v>459</v>
      </c>
      <c r="AL590" s="603" t="s">
        <v>457</v>
      </c>
      <c r="AM590" s="600" t="s">
        <v>89</v>
      </c>
      <c r="AN590" s="18"/>
      <c r="AO590" s="59" t="s">
        <v>89</v>
      </c>
      <c r="AP590" s="18"/>
      <c r="AQ590" s="18"/>
    </row>
    <row r="591" spans="1:43" s="592" customFormat="1" ht="28.5" customHeight="1" thickTop="1">
      <c r="A591" s="606"/>
      <c r="D591" s="2182" t="s">
        <v>3336</v>
      </c>
      <c r="E591" s="2260"/>
      <c r="F591" s="2260"/>
      <c r="G591" s="2260"/>
      <c r="H591" s="2260"/>
      <c r="I591" s="2260"/>
      <c r="J591" s="2260"/>
      <c r="K591" s="2260"/>
      <c r="L591" s="2260"/>
      <c r="M591" s="2260"/>
      <c r="N591" s="2260"/>
      <c r="O591" s="2260"/>
      <c r="P591" s="2260"/>
      <c r="Q591" s="2260"/>
      <c r="R591" s="2260"/>
      <c r="S591" s="2260"/>
      <c r="T591" s="2260"/>
      <c r="U591" s="2260"/>
      <c r="V591" s="2260"/>
      <c r="W591" s="2260"/>
      <c r="X591" s="2260"/>
      <c r="Y591" s="2260"/>
      <c r="Z591" s="2260"/>
      <c r="AA591" s="2260"/>
      <c r="AB591" s="2260"/>
      <c r="AC591" s="2260"/>
      <c r="AD591" s="2260"/>
      <c r="AE591" s="2260"/>
      <c r="AF591" s="2260"/>
      <c r="AG591" s="2260"/>
      <c r="AH591" s="1615"/>
      <c r="AI591" s="625"/>
      <c r="AJ591" s="626"/>
      <c r="AK591" s="626"/>
      <c r="AL591" s="626"/>
      <c r="AM591" s="627">
        <f>SUM(I598:AB598)-AC598</f>
        <v>0</v>
      </c>
      <c r="AN591" s="18"/>
      <c r="AO591" s="628">
        <f>AC598-BS!E44</f>
        <v>0</v>
      </c>
      <c r="AP591" s="18"/>
      <c r="AQ591" s="18"/>
    </row>
    <row r="592" spans="1:43" s="592" customFormat="1" ht="34.5" customHeight="1">
      <c r="A592" s="606"/>
      <c r="D592" s="2260"/>
      <c r="E592" s="2260"/>
      <c r="F592" s="2260"/>
      <c r="G592" s="2260"/>
      <c r="H592" s="2260"/>
      <c r="I592" s="2260"/>
      <c r="J592" s="2260"/>
      <c r="K592" s="2260"/>
      <c r="L592" s="2260"/>
      <c r="M592" s="2260"/>
      <c r="N592" s="2260"/>
      <c r="O592" s="2260"/>
      <c r="P592" s="2260"/>
      <c r="Q592" s="2260"/>
      <c r="R592" s="2260"/>
      <c r="S592" s="2260"/>
      <c r="T592" s="2260"/>
      <c r="U592" s="2260"/>
      <c r="V592" s="2260"/>
      <c r="W592" s="2260"/>
      <c r="X592" s="2260"/>
      <c r="Y592" s="2260"/>
      <c r="Z592" s="2260"/>
      <c r="AA592" s="2260"/>
      <c r="AB592" s="2260"/>
      <c r="AC592" s="2260"/>
      <c r="AD592" s="2260"/>
      <c r="AE592" s="2260"/>
      <c r="AF592" s="2260"/>
      <c r="AG592" s="2260"/>
      <c r="AH592" s="1615"/>
      <c r="AI592" s="619"/>
      <c r="AJ592" s="620"/>
      <c r="AK592" s="620"/>
      <c r="AL592" s="620"/>
      <c r="AM592" s="621">
        <f t="shared" ref="AM592:AM597" si="4">SUM(I599:AB599)-AC599</f>
        <v>0</v>
      </c>
      <c r="AN592" s="18"/>
      <c r="AO592" s="628">
        <f>AC599-BS!E45</f>
        <v>0</v>
      </c>
      <c r="AP592" s="18"/>
      <c r="AQ592" s="18"/>
    </row>
    <row r="593" spans="1:43" s="592" customFormat="1" ht="28.5" hidden="1" customHeight="1">
      <c r="A593" s="606"/>
      <c r="C593" s="1508"/>
      <c r="D593" s="1508"/>
      <c r="E593" s="1508"/>
      <c r="F593" s="1508"/>
      <c r="G593" s="1508"/>
      <c r="H593" s="1508"/>
      <c r="I593" s="1508"/>
      <c r="J593" s="1508"/>
      <c r="K593" s="1508"/>
      <c r="L593" s="1508"/>
      <c r="M593" s="1508"/>
      <c r="N593" s="1508"/>
      <c r="O593" s="1508"/>
      <c r="P593" s="1508"/>
      <c r="Q593" s="1508"/>
      <c r="R593" s="1508"/>
      <c r="S593" s="1508"/>
      <c r="T593" s="1508"/>
      <c r="U593" s="1508"/>
      <c r="V593" s="1508"/>
      <c r="W593" s="1508"/>
      <c r="X593" s="1508"/>
      <c r="Y593" s="1508"/>
      <c r="Z593" s="1508"/>
      <c r="AA593" s="1508"/>
      <c r="AB593" s="1508"/>
      <c r="AC593" s="1508"/>
      <c r="AD593" s="1508"/>
      <c r="AE593" s="1508"/>
      <c r="AF593" s="1508"/>
      <c r="AG593" s="1508"/>
      <c r="AH593" s="1615"/>
      <c r="AI593" s="619"/>
      <c r="AJ593" s="620"/>
      <c r="AK593" s="620"/>
      <c r="AL593" s="620"/>
      <c r="AM593" s="621">
        <f t="shared" si="4"/>
        <v>0</v>
      </c>
      <c r="AN593" s="18"/>
      <c r="AO593" s="628">
        <f>AC600-BS!E46</f>
        <v>0</v>
      </c>
      <c r="AP593" s="18"/>
      <c r="AQ593" s="18"/>
    </row>
    <row r="594" spans="1:43" s="592" customFormat="1" ht="28.5" hidden="1" customHeight="1">
      <c r="A594" s="606"/>
      <c r="C594" s="1508"/>
      <c r="D594" s="2207" t="s">
        <v>1405</v>
      </c>
      <c r="E594" s="2207"/>
      <c r="F594" s="2207"/>
      <c r="G594" s="2207"/>
      <c r="H594" s="2207"/>
      <c r="I594" s="2207"/>
      <c r="J594" s="2207"/>
      <c r="K594" s="2207"/>
      <c r="L594" s="2207"/>
      <c r="M594" s="2207"/>
      <c r="N594" s="2207"/>
      <c r="O594" s="2207"/>
      <c r="P594" s="2207"/>
      <c r="Q594" s="2207"/>
      <c r="R594" s="2207"/>
      <c r="S594" s="2207"/>
      <c r="T594" s="2207"/>
      <c r="U594" s="2207"/>
      <c r="V594" s="2207"/>
      <c r="W594" s="2207"/>
      <c r="X594" s="2207"/>
      <c r="Y594" s="2207"/>
      <c r="Z594" s="2207"/>
      <c r="AA594" s="2207"/>
      <c r="AB594" s="2207"/>
      <c r="AC594" s="2207"/>
      <c r="AD594" s="2207"/>
      <c r="AE594" s="2207"/>
      <c r="AF594" s="2207"/>
      <c r="AG594" s="2207"/>
      <c r="AH594" s="1615"/>
      <c r="AI594" s="619"/>
      <c r="AJ594" s="620"/>
      <c r="AK594" s="620"/>
      <c r="AL594" s="620"/>
      <c r="AM594" s="621">
        <f t="shared" si="4"/>
        <v>0</v>
      </c>
      <c r="AN594" s="18"/>
      <c r="AO594" s="628">
        <f>AC601-BS!E47</f>
        <v>0</v>
      </c>
      <c r="AP594" s="18"/>
      <c r="AQ594" s="18"/>
    </row>
    <row r="595" spans="1:43" s="592" customFormat="1" ht="28.5" hidden="1" customHeight="1" thickBot="1">
      <c r="A595" s="606"/>
      <c r="C595" s="1508"/>
      <c r="D595" s="1508"/>
      <c r="E595" s="1508"/>
      <c r="F595" s="1508"/>
      <c r="G595" s="1508"/>
      <c r="H595" s="1508"/>
      <c r="I595" s="1508"/>
      <c r="J595" s="1508"/>
      <c r="K595" s="1508"/>
      <c r="L595" s="1508"/>
      <c r="M595" s="1508"/>
      <c r="N595" s="1508"/>
      <c r="O595" s="1508"/>
      <c r="P595" s="1508"/>
      <c r="Q595" s="1508"/>
      <c r="R595" s="1508"/>
      <c r="S595" s="1508"/>
      <c r="T595" s="1508"/>
      <c r="U595" s="1508"/>
      <c r="V595" s="1508"/>
      <c r="W595" s="1508"/>
      <c r="X595" s="1508"/>
      <c r="Y595" s="1508"/>
      <c r="Z595" s="1508"/>
      <c r="AA595" s="1508"/>
      <c r="AB595" s="1508"/>
      <c r="AC595" s="1508"/>
      <c r="AD595" s="1508"/>
      <c r="AE595" s="1508"/>
      <c r="AF595" s="1508"/>
      <c r="AG595" s="1508"/>
      <c r="AH595" s="1615"/>
      <c r="AI595" s="619"/>
      <c r="AJ595" s="620"/>
      <c r="AK595" s="620"/>
      <c r="AL595" s="620"/>
      <c r="AM595" s="621">
        <f t="shared" si="4"/>
        <v>0</v>
      </c>
      <c r="AN595" s="18"/>
      <c r="AO595" s="628">
        <f>AC602-BS!E48</f>
        <v>0</v>
      </c>
      <c r="AP595" s="18"/>
      <c r="AQ595" s="18"/>
    </row>
    <row r="596" spans="1:43" s="592" customFormat="1" ht="28.5" hidden="1" customHeight="1" thickBot="1">
      <c r="A596" s="606"/>
      <c r="C596" s="1508"/>
      <c r="D596" s="2261" t="s">
        <v>86</v>
      </c>
      <c r="E596" s="2261"/>
      <c r="F596" s="2261"/>
      <c r="G596" s="2261"/>
      <c r="H596" s="2261"/>
      <c r="I596" s="2261" t="s">
        <v>2</v>
      </c>
      <c r="J596" s="2261"/>
      <c r="K596" s="2261"/>
      <c r="L596" s="2261"/>
      <c r="M596" s="2261"/>
      <c r="N596" s="2261"/>
      <c r="O596" s="2261"/>
      <c r="P596" s="2261"/>
      <c r="Q596" s="2261"/>
      <c r="R596" s="2261"/>
      <c r="S596" s="2261"/>
      <c r="T596" s="2261"/>
      <c r="U596" s="2261"/>
      <c r="V596" s="2261"/>
      <c r="W596" s="2261"/>
      <c r="X596" s="2261"/>
      <c r="Y596" s="2261"/>
      <c r="Z596" s="2261"/>
      <c r="AA596" s="2261"/>
      <c r="AB596" s="2261"/>
      <c r="AC596" s="2261"/>
      <c r="AD596" s="2261"/>
      <c r="AE596" s="2261"/>
      <c r="AF596" s="2261"/>
      <c r="AG596" s="2261"/>
      <c r="AH596" s="1615"/>
      <c r="AI596" s="619"/>
      <c r="AJ596" s="620"/>
      <c r="AK596" s="620"/>
      <c r="AL596" s="620"/>
      <c r="AM596" s="621">
        <f t="shared" si="4"/>
        <v>0</v>
      </c>
      <c r="AN596" s="18"/>
      <c r="AO596" s="629"/>
      <c r="AP596" s="18"/>
      <c r="AQ596" s="18"/>
    </row>
    <row r="597" spans="1:43" s="592" customFormat="1" ht="28.5" hidden="1" customHeight="1" thickBot="1">
      <c r="A597" s="606"/>
      <c r="C597" s="1508"/>
      <c r="D597" s="2261"/>
      <c r="E597" s="2261"/>
      <c r="F597" s="2261"/>
      <c r="G597" s="2261"/>
      <c r="H597" s="2261"/>
      <c r="I597" s="1917" t="s">
        <v>87</v>
      </c>
      <c r="J597" s="1917"/>
      <c r="K597" s="1917"/>
      <c r="L597" s="1917"/>
      <c r="M597" s="1917"/>
      <c r="N597" s="1917" t="s">
        <v>455</v>
      </c>
      <c r="O597" s="1917"/>
      <c r="P597" s="1917"/>
      <c r="Q597" s="1917"/>
      <c r="R597" s="1917"/>
      <c r="S597" s="1917" t="s">
        <v>459</v>
      </c>
      <c r="T597" s="1917"/>
      <c r="U597" s="1917"/>
      <c r="V597" s="1917"/>
      <c r="W597" s="1917"/>
      <c r="X597" s="1917" t="s">
        <v>457</v>
      </c>
      <c r="Y597" s="1917"/>
      <c r="Z597" s="1917"/>
      <c r="AA597" s="1917"/>
      <c r="AB597" s="1917"/>
      <c r="AC597" s="1917" t="s">
        <v>89</v>
      </c>
      <c r="AD597" s="1917"/>
      <c r="AE597" s="1917"/>
      <c r="AF597" s="1917"/>
      <c r="AG597" s="1917"/>
      <c r="AH597" s="1615"/>
      <c r="AI597" s="619"/>
      <c r="AJ597" s="620"/>
      <c r="AK597" s="620"/>
      <c r="AL597" s="620"/>
      <c r="AM597" s="621">
        <f t="shared" si="4"/>
        <v>0</v>
      </c>
      <c r="AN597" s="18"/>
      <c r="AO597" s="628">
        <f>AC604-BS!E49</f>
        <v>0</v>
      </c>
      <c r="AP597" s="18"/>
      <c r="AQ597" s="18"/>
    </row>
    <row r="598" spans="1:43" s="592" customFormat="1" ht="28.5" hidden="1" customHeight="1" thickBot="1">
      <c r="A598" s="606"/>
      <c r="C598" s="1508"/>
      <c r="D598" s="1948" t="s">
        <v>90</v>
      </c>
      <c r="E598" s="1948"/>
      <c r="F598" s="1948"/>
      <c r="G598" s="1948"/>
      <c r="H598" s="1948"/>
      <c r="I598" s="2227"/>
      <c r="J598" s="1949"/>
      <c r="K598" s="1949"/>
      <c r="L598" s="1949"/>
      <c r="M598" s="1949"/>
      <c r="N598" s="1949"/>
      <c r="O598" s="1949"/>
      <c r="P598" s="1949"/>
      <c r="Q598" s="1949"/>
      <c r="R598" s="1949"/>
      <c r="S598" s="1949"/>
      <c r="T598" s="1949"/>
      <c r="U598" s="1949"/>
      <c r="V598" s="1949"/>
      <c r="W598" s="1949"/>
      <c r="X598" s="1949"/>
      <c r="Y598" s="1949"/>
      <c r="Z598" s="1949"/>
      <c r="AA598" s="1949"/>
      <c r="AB598" s="1949"/>
      <c r="AC598" s="2223">
        <f>SUM(I598:AB598)</f>
        <v>0</v>
      </c>
      <c r="AD598" s="2223"/>
      <c r="AE598" s="2223"/>
      <c r="AF598" s="2223"/>
      <c r="AG598" s="2224"/>
      <c r="AH598" s="1615"/>
      <c r="AI598" s="622">
        <f>SUM(I598:M604)-I605</f>
        <v>0</v>
      </c>
      <c r="AJ598" s="623">
        <f>SUM(N598:R604)-N605</f>
        <v>0</v>
      </c>
      <c r="AK598" s="623">
        <f>SUM(S598:W604)-S605</f>
        <v>0</v>
      </c>
      <c r="AL598" s="623">
        <f>SUM(X598:AB604)-X605</f>
        <v>0</v>
      </c>
      <c r="AM598" s="624">
        <f>SUM(I605:AB605)-AC605</f>
        <v>0</v>
      </c>
      <c r="AN598" s="18"/>
      <c r="AO598" s="630">
        <f>AC605-BS!E43</f>
        <v>0</v>
      </c>
      <c r="AP598" s="18"/>
      <c r="AQ598" s="18"/>
    </row>
    <row r="599" spans="1:43" s="592" customFormat="1" ht="14.4" hidden="1" thickBot="1">
      <c r="A599" s="606"/>
      <c r="C599" s="1508"/>
      <c r="D599" s="1948" t="s">
        <v>98</v>
      </c>
      <c r="E599" s="1948"/>
      <c r="F599" s="1948"/>
      <c r="G599" s="1948"/>
      <c r="H599" s="1948"/>
      <c r="I599" s="2226"/>
      <c r="J599" s="1916"/>
      <c r="K599" s="1916"/>
      <c r="L599" s="1916"/>
      <c r="M599" s="1916"/>
      <c r="N599" s="1916"/>
      <c r="O599" s="1916"/>
      <c r="P599" s="1916"/>
      <c r="Q599" s="1916"/>
      <c r="R599" s="1916"/>
      <c r="S599" s="1916"/>
      <c r="T599" s="1916"/>
      <c r="U599" s="1916"/>
      <c r="V599" s="1916"/>
      <c r="W599" s="1916"/>
      <c r="X599" s="1916"/>
      <c r="Y599" s="1916"/>
      <c r="Z599" s="1916"/>
      <c r="AA599" s="1916"/>
      <c r="AB599" s="1916"/>
      <c r="AC599" s="1952">
        <f t="shared" ref="AC599:AC604" si="5">SUM(I599:AB599)</f>
        <v>0</v>
      </c>
      <c r="AD599" s="1952"/>
      <c r="AE599" s="1952"/>
      <c r="AF599" s="1952"/>
      <c r="AG599" s="1953"/>
      <c r="AH599" s="1615"/>
      <c r="AI599" s="18"/>
      <c r="AJ599" s="18"/>
      <c r="AK599" s="18"/>
      <c r="AL599" s="18"/>
      <c r="AM599" s="18"/>
      <c r="AN599" s="18"/>
      <c r="AO599" s="18"/>
      <c r="AP599" s="18"/>
      <c r="AQ599" s="18"/>
    </row>
    <row r="600" spans="1:43" s="592" customFormat="1" ht="14.4" hidden="1" thickBot="1">
      <c r="A600" s="606"/>
      <c r="C600" s="1508"/>
      <c r="D600" s="1948" t="s">
        <v>91</v>
      </c>
      <c r="E600" s="1948"/>
      <c r="F600" s="1948"/>
      <c r="G600" s="1948"/>
      <c r="H600" s="1948"/>
      <c r="I600" s="2226"/>
      <c r="J600" s="1916"/>
      <c r="K600" s="1916"/>
      <c r="L600" s="1916"/>
      <c r="M600" s="1916"/>
      <c r="N600" s="1916"/>
      <c r="O600" s="1916"/>
      <c r="P600" s="1916"/>
      <c r="Q600" s="1916"/>
      <c r="R600" s="1916"/>
      <c r="S600" s="1916"/>
      <c r="T600" s="1916"/>
      <c r="U600" s="1916"/>
      <c r="V600" s="1916"/>
      <c r="W600" s="1916"/>
      <c r="X600" s="1916"/>
      <c r="Y600" s="1916"/>
      <c r="Z600" s="1916"/>
      <c r="AA600" s="1916"/>
      <c r="AB600" s="1916"/>
      <c r="AC600" s="1952">
        <f t="shared" si="5"/>
        <v>0</v>
      </c>
      <c r="AD600" s="1952"/>
      <c r="AE600" s="1952"/>
      <c r="AF600" s="1952"/>
      <c r="AG600" s="1953"/>
      <c r="AH600" s="1615"/>
      <c r="AI600" s="18"/>
      <c r="AJ600" s="18"/>
      <c r="AK600" s="18"/>
      <c r="AL600" s="18"/>
      <c r="AM600" s="18"/>
      <c r="AN600" s="18"/>
      <c r="AO600" s="18"/>
      <c r="AP600" s="18"/>
      <c r="AQ600" s="18"/>
    </row>
    <row r="601" spans="1:43" s="592" customFormat="1" ht="14.4" hidden="1" thickBot="1">
      <c r="A601" s="606"/>
      <c r="C601" s="1508"/>
      <c r="D601" s="1948" t="s">
        <v>92</v>
      </c>
      <c r="E601" s="1948"/>
      <c r="F601" s="1948"/>
      <c r="G601" s="1948"/>
      <c r="H601" s="1948"/>
      <c r="I601" s="2226"/>
      <c r="J601" s="1916"/>
      <c r="K601" s="1916"/>
      <c r="L601" s="1916"/>
      <c r="M601" s="1916"/>
      <c r="N601" s="1916"/>
      <c r="O601" s="1916"/>
      <c r="P601" s="1916"/>
      <c r="Q601" s="1916"/>
      <c r="R601" s="1916"/>
      <c r="S601" s="1916"/>
      <c r="T601" s="1916"/>
      <c r="U601" s="1916"/>
      <c r="V601" s="1916"/>
      <c r="W601" s="1916"/>
      <c r="X601" s="1916"/>
      <c r="Y601" s="1916"/>
      <c r="Z601" s="1916"/>
      <c r="AA601" s="1916"/>
      <c r="AB601" s="1916"/>
      <c r="AC601" s="1952">
        <f t="shared" si="5"/>
        <v>0</v>
      </c>
      <c r="AD601" s="1952"/>
      <c r="AE601" s="1952"/>
      <c r="AF601" s="1952"/>
      <c r="AG601" s="1953"/>
      <c r="AH601" s="1615"/>
      <c r="AI601" s="18"/>
      <c r="AJ601" s="18"/>
      <c r="AK601" s="18"/>
      <c r="AL601" s="18"/>
      <c r="AM601" s="18"/>
      <c r="AN601" s="18"/>
      <c r="AO601" s="18"/>
      <c r="AP601" s="18"/>
      <c r="AQ601" s="18"/>
    </row>
    <row r="602" spans="1:43" s="592" customFormat="1" ht="14.4" hidden="1" thickBot="1">
      <c r="A602" s="606"/>
      <c r="C602" s="1508"/>
      <c r="D602" s="1948" t="s">
        <v>93</v>
      </c>
      <c r="E602" s="1948"/>
      <c r="F602" s="1948"/>
      <c r="G602" s="1948"/>
      <c r="H602" s="1948"/>
      <c r="I602" s="2226"/>
      <c r="J602" s="1916"/>
      <c r="K602" s="1916"/>
      <c r="L602" s="1916"/>
      <c r="M602" s="1916"/>
      <c r="N602" s="1916"/>
      <c r="O602" s="1916"/>
      <c r="P602" s="1916"/>
      <c r="Q602" s="1916"/>
      <c r="R602" s="1916"/>
      <c r="S602" s="1916"/>
      <c r="T602" s="1916"/>
      <c r="U602" s="1916"/>
      <c r="V602" s="1916"/>
      <c r="W602" s="1916"/>
      <c r="X602" s="1916"/>
      <c r="Y602" s="1916"/>
      <c r="Z602" s="1916"/>
      <c r="AA602" s="1916"/>
      <c r="AB602" s="1916"/>
      <c r="AC602" s="1952">
        <f t="shared" si="5"/>
        <v>0</v>
      </c>
      <c r="AD602" s="1952"/>
      <c r="AE602" s="1952"/>
      <c r="AF602" s="1952"/>
      <c r="AG602" s="1953"/>
      <c r="AH602" s="1615"/>
      <c r="AI602" s="18"/>
      <c r="AJ602" s="18"/>
      <c r="AK602" s="18"/>
      <c r="AL602" s="18"/>
      <c r="AM602" s="18"/>
      <c r="AN602" s="18"/>
      <c r="AO602" s="18"/>
      <c r="AP602" s="18"/>
      <c r="AQ602" s="18"/>
    </row>
    <row r="603" spans="1:43" s="592" customFormat="1" ht="19.5" hidden="1" customHeight="1" thickBot="1">
      <c r="A603" s="606" t="s">
        <v>1411</v>
      </c>
      <c r="C603" s="1508"/>
      <c r="D603" s="1948" t="s">
        <v>94</v>
      </c>
      <c r="E603" s="1948"/>
      <c r="F603" s="1948"/>
      <c r="G603" s="1948"/>
      <c r="H603" s="1948"/>
      <c r="I603" s="2226"/>
      <c r="J603" s="1916"/>
      <c r="K603" s="1916"/>
      <c r="L603" s="1916"/>
      <c r="M603" s="1916"/>
      <c r="N603" s="1916"/>
      <c r="O603" s="1916"/>
      <c r="P603" s="1916"/>
      <c r="Q603" s="1916"/>
      <c r="R603" s="1916"/>
      <c r="S603" s="1916"/>
      <c r="T603" s="1916"/>
      <c r="U603" s="1916"/>
      <c r="V603" s="1916"/>
      <c r="W603" s="1916"/>
      <c r="X603" s="1916"/>
      <c r="Y603" s="1916"/>
      <c r="Z603" s="1916"/>
      <c r="AA603" s="1916"/>
      <c r="AB603" s="1916"/>
      <c r="AC603" s="1952">
        <f t="shared" si="5"/>
        <v>0</v>
      </c>
      <c r="AD603" s="1952"/>
      <c r="AE603" s="1952"/>
      <c r="AF603" s="1952"/>
      <c r="AG603" s="1953"/>
      <c r="AH603" s="1615"/>
      <c r="AI603" s="18"/>
      <c r="AJ603" s="18"/>
      <c r="AK603" s="18"/>
      <c r="AL603" s="18"/>
      <c r="AM603" s="18"/>
      <c r="AN603" s="18"/>
      <c r="AO603" s="18"/>
      <c r="AP603" s="18"/>
      <c r="AQ603" s="18"/>
    </row>
    <row r="604" spans="1:43" s="592" customFormat="1" ht="19.5" hidden="1" customHeight="1" thickBot="1">
      <c r="A604" s="606"/>
      <c r="C604" s="1508"/>
      <c r="D604" s="1948" t="s">
        <v>458</v>
      </c>
      <c r="E604" s="1948"/>
      <c r="F604" s="1948"/>
      <c r="G604" s="1948"/>
      <c r="H604" s="1948"/>
      <c r="I604" s="2226"/>
      <c r="J604" s="1916"/>
      <c r="K604" s="1916"/>
      <c r="L604" s="1916"/>
      <c r="M604" s="1916"/>
      <c r="N604" s="1916"/>
      <c r="O604" s="1916"/>
      <c r="P604" s="1916"/>
      <c r="Q604" s="1916"/>
      <c r="R604" s="1916"/>
      <c r="S604" s="1916"/>
      <c r="T604" s="1916"/>
      <c r="U604" s="1916"/>
      <c r="V604" s="1916"/>
      <c r="W604" s="1916"/>
      <c r="X604" s="1916"/>
      <c r="Y604" s="1916"/>
      <c r="Z604" s="1916"/>
      <c r="AA604" s="1916"/>
      <c r="AB604" s="1916"/>
      <c r="AC604" s="1952">
        <f t="shared" si="5"/>
        <v>0</v>
      </c>
      <c r="AD604" s="1952"/>
      <c r="AE604" s="1952"/>
      <c r="AF604" s="1952"/>
      <c r="AG604" s="1953"/>
      <c r="AH604" s="1615"/>
      <c r="AI604" s="18"/>
      <c r="AJ604" s="18"/>
      <c r="AK604" s="18"/>
      <c r="AL604" s="18"/>
      <c r="AM604" s="18"/>
      <c r="AN604" s="18"/>
      <c r="AO604" s="18"/>
      <c r="AP604" s="18"/>
      <c r="AQ604" s="18"/>
    </row>
    <row r="605" spans="1:43" s="592" customFormat="1" ht="19.5" hidden="1" customHeight="1" thickBot="1">
      <c r="A605" s="606"/>
      <c r="C605" s="1508"/>
      <c r="D605" s="2074" t="s">
        <v>95</v>
      </c>
      <c r="E605" s="2074"/>
      <c r="F605" s="2074"/>
      <c r="G605" s="2074"/>
      <c r="H605" s="2074"/>
      <c r="I605" s="2225">
        <f>SUM(I598:M604)</f>
        <v>0</v>
      </c>
      <c r="J605" s="1915"/>
      <c r="K605" s="1915"/>
      <c r="L605" s="1915"/>
      <c r="M605" s="1915"/>
      <c r="N605" s="1915">
        <f>SUM(N598:R604)</f>
        <v>0</v>
      </c>
      <c r="O605" s="1915"/>
      <c r="P605" s="1915"/>
      <c r="Q605" s="1915"/>
      <c r="R605" s="1915"/>
      <c r="S605" s="1915">
        <f>SUM(S598:W604)</f>
        <v>0</v>
      </c>
      <c r="T605" s="1915"/>
      <c r="U605" s="1915"/>
      <c r="V605" s="1915"/>
      <c r="W605" s="1915"/>
      <c r="X605" s="1915">
        <f>SUM(X598:AB604)</f>
        <v>0</v>
      </c>
      <c r="Y605" s="1915"/>
      <c r="Z605" s="1915"/>
      <c r="AA605" s="1915"/>
      <c r="AB605" s="1915"/>
      <c r="AC605" s="1915">
        <f>SUM(AC598:AG604)</f>
        <v>0</v>
      </c>
      <c r="AD605" s="1915"/>
      <c r="AE605" s="1915"/>
      <c r="AF605" s="1915"/>
      <c r="AG605" s="1951"/>
      <c r="AH605" s="1615"/>
      <c r="AI605" s="18"/>
      <c r="AJ605" s="18"/>
      <c r="AK605" s="18"/>
      <c r="AL605" s="18"/>
      <c r="AM605" s="18"/>
      <c r="AN605" s="18"/>
      <c r="AO605" s="18"/>
      <c r="AP605" s="18"/>
      <c r="AQ605" s="18"/>
    </row>
    <row r="606" spans="1:43" s="592" customFormat="1" ht="13.8" hidden="1">
      <c r="A606" s="606"/>
      <c r="C606" s="1508"/>
      <c r="D606" s="1508"/>
      <c r="E606" s="1508"/>
      <c r="F606" s="1508"/>
      <c r="G606" s="1508"/>
      <c r="H606" s="1508"/>
      <c r="I606" s="1508"/>
      <c r="J606" s="1508"/>
      <c r="K606" s="1508"/>
      <c r="L606" s="1508"/>
      <c r="M606" s="1508"/>
      <c r="N606" s="1508"/>
      <c r="O606" s="1508"/>
      <c r="P606" s="1508"/>
      <c r="Q606" s="1508"/>
      <c r="R606" s="1508"/>
      <c r="S606" s="1508"/>
      <c r="T606" s="1508"/>
      <c r="U606" s="1508"/>
      <c r="V606" s="1508"/>
      <c r="W606" s="1508"/>
      <c r="X606" s="1508"/>
      <c r="Y606" s="1508"/>
      <c r="Z606" s="1508"/>
      <c r="AA606" s="1508"/>
      <c r="AB606" s="1508"/>
      <c r="AC606" s="1508"/>
      <c r="AD606" s="1508"/>
      <c r="AE606" s="1508"/>
      <c r="AF606" s="1508"/>
      <c r="AG606" s="1508"/>
      <c r="AH606" s="1615"/>
      <c r="AI606" s="18"/>
      <c r="AJ606" s="18"/>
      <c r="AK606" s="18"/>
      <c r="AL606" s="18"/>
      <c r="AM606" s="18"/>
      <c r="AN606" s="18"/>
      <c r="AO606" s="18"/>
      <c r="AP606" s="18"/>
      <c r="AQ606" s="18"/>
    </row>
    <row r="607" spans="1:43" s="592" customFormat="1" ht="13.8" hidden="1">
      <c r="A607" s="606"/>
      <c r="C607" s="1508"/>
      <c r="D607" s="1508"/>
      <c r="E607" s="1508"/>
      <c r="F607" s="1508"/>
      <c r="G607" s="1508"/>
      <c r="H607" s="1508"/>
      <c r="I607" s="1508"/>
      <c r="J607" s="1508"/>
      <c r="K607" s="1508"/>
      <c r="L607" s="1508"/>
      <c r="M607" s="1508"/>
      <c r="N607" s="1508"/>
      <c r="O607" s="1508"/>
      <c r="P607" s="1508"/>
      <c r="Q607" s="1508"/>
      <c r="R607" s="1508"/>
      <c r="S607" s="1508"/>
      <c r="T607" s="1508"/>
      <c r="U607" s="1508"/>
      <c r="V607" s="1508"/>
      <c r="W607" s="1508"/>
      <c r="X607" s="1508"/>
      <c r="Y607" s="1508"/>
      <c r="Z607" s="1508"/>
      <c r="AA607" s="1508"/>
      <c r="AB607" s="1508"/>
      <c r="AC607" s="1508"/>
      <c r="AD607" s="1508"/>
      <c r="AE607" s="1508"/>
      <c r="AF607" s="1508"/>
      <c r="AG607" s="1508"/>
      <c r="AH607" s="1615"/>
      <c r="AI607" s="18"/>
      <c r="AJ607" s="18"/>
      <c r="AK607" s="18"/>
      <c r="AL607" s="18"/>
      <c r="AM607" s="18"/>
      <c r="AN607" s="18"/>
      <c r="AO607" s="18"/>
      <c r="AP607" s="18"/>
      <c r="AQ607" s="18"/>
    </row>
    <row r="608" spans="1:43" s="592" customFormat="1" ht="13.8" hidden="1">
      <c r="A608" s="606"/>
      <c r="C608" s="1508"/>
      <c r="D608" s="2235" t="s">
        <v>1407</v>
      </c>
      <c r="E608" s="2235"/>
      <c r="F608" s="2235"/>
      <c r="G608" s="2235"/>
      <c r="H608" s="2235"/>
      <c r="I608" s="2235"/>
      <c r="J608" s="2235"/>
      <c r="K608" s="2235"/>
      <c r="L608" s="2235"/>
      <c r="M608" s="2235"/>
      <c r="N608" s="2235"/>
      <c r="O608" s="2235"/>
      <c r="P608" s="2235"/>
      <c r="Q608" s="2235"/>
      <c r="R608" s="2235"/>
      <c r="S608" s="2235"/>
      <c r="T608" s="2235"/>
      <c r="U608" s="2235"/>
      <c r="V608" s="2235"/>
      <c r="W608" s="2235"/>
      <c r="X608" s="2235"/>
      <c r="Y608" s="2235"/>
      <c r="Z608" s="2235"/>
      <c r="AA608" s="2235"/>
      <c r="AB608" s="2235"/>
      <c r="AC608" s="2235"/>
      <c r="AD608" s="2235"/>
      <c r="AE608" s="2235"/>
      <c r="AF608" s="2235"/>
      <c r="AG608" s="2235"/>
      <c r="AH608" s="1615"/>
      <c r="AI608" s="18"/>
      <c r="AJ608" s="18"/>
      <c r="AK608" s="18"/>
      <c r="AL608" s="18"/>
      <c r="AM608" s="18"/>
      <c r="AN608" s="18"/>
      <c r="AO608" s="18"/>
      <c r="AP608" s="18"/>
      <c r="AQ608" s="18"/>
    </row>
    <row r="609" spans="1:43" s="592" customFormat="1" ht="13.8" hidden="1">
      <c r="A609" s="606"/>
      <c r="C609" s="1508"/>
      <c r="D609" s="1508"/>
      <c r="E609" s="1508"/>
      <c r="F609" s="1508"/>
      <c r="G609" s="1508"/>
      <c r="H609" s="1508"/>
      <c r="I609" s="1508"/>
      <c r="J609" s="1508"/>
      <c r="K609" s="1508"/>
      <c r="L609" s="1508"/>
      <c r="M609" s="1508"/>
      <c r="N609" s="1508"/>
      <c r="O609" s="1508"/>
      <c r="P609" s="1508"/>
      <c r="Q609" s="1508"/>
      <c r="R609" s="1508"/>
      <c r="S609" s="1508"/>
      <c r="T609" s="1508"/>
      <c r="U609" s="1508"/>
      <c r="V609" s="1508"/>
      <c r="W609" s="1508"/>
      <c r="X609" s="1508"/>
      <c r="Y609" s="1508"/>
      <c r="Z609" s="1508"/>
      <c r="AA609" s="1508"/>
      <c r="AB609" s="1508"/>
      <c r="AC609" s="1508"/>
      <c r="AD609" s="1508"/>
      <c r="AE609" s="1508"/>
      <c r="AF609" s="1508"/>
      <c r="AG609" s="1508"/>
      <c r="AH609" s="1615"/>
      <c r="AI609" s="18"/>
      <c r="AJ609" s="18"/>
      <c r="AK609" s="18"/>
      <c r="AL609" s="18"/>
      <c r="AM609" s="18"/>
      <c r="AN609" s="18"/>
      <c r="AO609" s="18"/>
      <c r="AP609" s="18"/>
      <c r="AQ609" s="18"/>
    </row>
    <row r="610" spans="1:43" s="592" customFormat="1" ht="14.4" hidden="1" thickBot="1">
      <c r="A610" s="606"/>
      <c r="C610" s="1508"/>
      <c r="D610" s="2261" t="s">
        <v>94</v>
      </c>
      <c r="E610" s="2261"/>
      <c r="F610" s="2261"/>
      <c r="G610" s="2261"/>
      <c r="H610" s="2261"/>
      <c r="I610" s="2261"/>
      <c r="J610" s="2261"/>
      <c r="K610" s="2261"/>
      <c r="L610" s="2261"/>
      <c r="M610" s="2261"/>
      <c r="N610" s="2261"/>
      <c r="O610" s="2261"/>
      <c r="P610" s="2261"/>
      <c r="Q610" s="2261"/>
      <c r="R610" s="2261"/>
      <c r="S610" s="2261"/>
      <c r="T610" s="2261" t="s">
        <v>63</v>
      </c>
      <c r="U610" s="2261"/>
      <c r="V610" s="2261"/>
      <c r="W610" s="2261"/>
      <c r="X610" s="2261"/>
      <c r="Y610" s="2261"/>
      <c r="Z610" s="2261"/>
      <c r="AA610" s="2261"/>
      <c r="AB610" s="2261"/>
      <c r="AC610" s="2261"/>
      <c r="AD610" s="2261"/>
      <c r="AE610" s="2261"/>
      <c r="AF610" s="2261"/>
      <c r="AG610" s="2261"/>
      <c r="AH610" s="1615"/>
      <c r="AI610" s="18"/>
      <c r="AJ610" s="18"/>
      <c r="AK610" s="18"/>
      <c r="AL610" s="18"/>
      <c r="AM610" s="18"/>
      <c r="AN610" s="18"/>
      <c r="AO610" s="18"/>
      <c r="AP610" s="18"/>
      <c r="AQ610" s="18"/>
    </row>
    <row r="611" spans="1:43" s="592" customFormat="1" ht="19.5" hidden="1" customHeight="1">
      <c r="A611" s="606">
        <v>13</v>
      </c>
      <c r="C611" s="1508"/>
      <c r="D611" s="2265" t="s">
        <v>96</v>
      </c>
      <c r="E611" s="2265"/>
      <c r="F611" s="2265"/>
      <c r="G611" s="2265"/>
      <c r="H611" s="2265"/>
      <c r="I611" s="2265"/>
      <c r="J611" s="2265"/>
      <c r="K611" s="2265"/>
      <c r="L611" s="2265"/>
      <c r="M611" s="2265"/>
      <c r="N611" s="2265"/>
      <c r="O611" s="2265"/>
      <c r="P611" s="2265"/>
      <c r="Q611" s="2265"/>
      <c r="R611" s="2265"/>
      <c r="S611" s="2265"/>
      <c r="T611" s="2264"/>
      <c r="U611" s="2264"/>
      <c r="V611" s="2264"/>
      <c r="W611" s="2264"/>
      <c r="X611" s="2264"/>
      <c r="Y611" s="2264"/>
      <c r="Z611" s="2264"/>
      <c r="AA611" s="2264"/>
      <c r="AB611" s="2264"/>
      <c r="AC611" s="2264"/>
      <c r="AD611" s="2264"/>
      <c r="AE611" s="2264"/>
      <c r="AF611" s="2264"/>
      <c r="AG611" s="2264"/>
      <c r="AH611" s="1615"/>
      <c r="AI611" s="18"/>
      <c r="AJ611" s="18"/>
      <c r="AK611" s="18"/>
      <c r="AL611" s="18"/>
      <c r="AM611" s="18"/>
      <c r="AN611" s="18"/>
      <c r="AO611" s="18"/>
      <c r="AP611" s="18"/>
      <c r="AQ611" s="18"/>
    </row>
    <row r="612" spans="1:43" s="592" customFormat="1" ht="19.5" hidden="1" customHeight="1" thickBot="1">
      <c r="A612" s="606"/>
      <c r="C612" s="1508"/>
      <c r="D612" s="2262" t="s">
        <v>97</v>
      </c>
      <c r="E612" s="2262"/>
      <c r="F612" s="2262"/>
      <c r="G612" s="2262"/>
      <c r="H612" s="2262"/>
      <c r="I612" s="2262"/>
      <c r="J612" s="2262"/>
      <c r="K612" s="2262"/>
      <c r="L612" s="2262"/>
      <c r="M612" s="2262"/>
      <c r="N612" s="2262"/>
      <c r="O612" s="2262"/>
      <c r="P612" s="2262"/>
      <c r="Q612" s="2262"/>
      <c r="R612" s="2262"/>
      <c r="S612" s="2262"/>
      <c r="T612" s="2263"/>
      <c r="U612" s="2263"/>
      <c r="V612" s="2263"/>
      <c r="W612" s="2263"/>
      <c r="X612" s="2263"/>
      <c r="Y612" s="2263"/>
      <c r="Z612" s="2263"/>
      <c r="AA612" s="2263"/>
      <c r="AB612" s="2263"/>
      <c r="AC612" s="2263"/>
      <c r="AD612" s="2263"/>
      <c r="AE612" s="2263"/>
      <c r="AF612" s="2263"/>
      <c r="AG612" s="2263"/>
      <c r="AH612" s="1615"/>
      <c r="AI612" s="18"/>
      <c r="AJ612" s="18"/>
      <c r="AK612" s="18"/>
      <c r="AL612" s="18"/>
      <c r="AM612" s="18"/>
      <c r="AN612" s="18"/>
      <c r="AO612" s="18"/>
      <c r="AP612" s="18"/>
      <c r="AQ612" s="18"/>
    </row>
    <row r="613" spans="1:43" s="592" customFormat="1" ht="19.5" hidden="1" customHeight="1">
      <c r="A613" s="606"/>
      <c r="C613" s="1508"/>
      <c r="D613" s="1508"/>
      <c r="E613" s="1508"/>
      <c r="F613" s="1508"/>
      <c r="G613" s="1508"/>
      <c r="H613" s="1508"/>
      <c r="I613" s="1508"/>
      <c r="J613" s="1508"/>
      <c r="K613" s="1508"/>
      <c r="L613" s="1508"/>
      <c r="M613" s="1508"/>
      <c r="N613" s="1508"/>
      <c r="O613" s="1508"/>
      <c r="P613" s="1508"/>
      <c r="Q613" s="1508"/>
      <c r="R613" s="1508"/>
      <c r="S613" s="1508"/>
      <c r="T613" s="1508"/>
      <c r="U613" s="1508"/>
      <c r="V613" s="1508"/>
      <c r="W613" s="1508"/>
      <c r="X613" s="1508"/>
      <c r="Y613" s="1508"/>
      <c r="Z613" s="1508"/>
      <c r="AA613" s="1508"/>
      <c r="AB613" s="1508"/>
      <c r="AC613" s="1508"/>
      <c r="AD613" s="1508"/>
      <c r="AE613" s="1508"/>
      <c r="AF613" s="1508"/>
      <c r="AG613" s="1508"/>
      <c r="AH613" s="1615"/>
      <c r="AI613" s="18"/>
      <c r="AJ613" s="18"/>
      <c r="AK613" s="18"/>
      <c r="AL613" s="18"/>
      <c r="AM613" s="18"/>
      <c r="AN613" s="18"/>
      <c r="AO613" s="18"/>
      <c r="AP613" s="18"/>
      <c r="AQ613" s="18"/>
    </row>
    <row r="614" spans="1:43" s="592" customFormat="1" ht="13.8" hidden="1">
      <c r="A614" s="606"/>
      <c r="C614" s="1508"/>
      <c r="D614" s="1508"/>
      <c r="E614" s="1508"/>
      <c r="F614" s="1508"/>
      <c r="G614" s="1508"/>
      <c r="H614" s="1508"/>
      <c r="I614" s="1508"/>
      <c r="J614" s="1508"/>
      <c r="K614" s="1508"/>
      <c r="L614" s="1508"/>
      <c r="M614" s="1508"/>
      <c r="N614" s="1508"/>
      <c r="O614" s="1508"/>
      <c r="P614" s="1508"/>
      <c r="Q614" s="1508"/>
      <c r="R614" s="1508"/>
      <c r="S614" s="1508"/>
      <c r="T614" s="1508"/>
      <c r="U614" s="1508"/>
      <c r="V614" s="1508"/>
      <c r="W614" s="1508"/>
      <c r="X614" s="1508"/>
      <c r="Y614" s="1508"/>
      <c r="Z614" s="1508"/>
      <c r="AA614" s="1508"/>
      <c r="AB614" s="1508"/>
      <c r="AC614" s="1508"/>
      <c r="AD614" s="1508"/>
      <c r="AE614" s="1508"/>
      <c r="AF614" s="1508"/>
      <c r="AG614" s="1508"/>
      <c r="AH614" s="1615"/>
      <c r="AI614" s="18"/>
      <c r="AJ614" s="18"/>
      <c r="AK614" s="18"/>
      <c r="AL614" s="18"/>
      <c r="AM614" s="18"/>
      <c r="AN614" s="18"/>
      <c r="AO614" s="18"/>
      <c r="AP614" s="18"/>
      <c r="AQ614" s="18"/>
    </row>
    <row r="615" spans="1:43" s="592" customFormat="1" ht="13.8" hidden="1">
      <c r="A615" s="606"/>
      <c r="C615" s="1508"/>
      <c r="D615" s="1950" t="s">
        <v>1408</v>
      </c>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1950"/>
      <c r="AF615" s="1950"/>
      <c r="AG615" s="1950"/>
      <c r="AH615" s="1615"/>
      <c r="AI615" s="18"/>
      <c r="AJ615" s="18"/>
      <c r="AK615" s="18"/>
      <c r="AL615" s="18"/>
      <c r="AM615" s="18"/>
      <c r="AN615" s="18"/>
      <c r="AO615" s="18"/>
      <c r="AP615" s="18"/>
      <c r="AQ615" s="18"/>
    </row>
    <row r="616" spans="1:43" s="592" customFormat="1" ht="13.8" hidden="1">
      <c r="A616" s="606"/>
      <c r="C616" s="1508"/>
      <c r="D616" s="1950"/>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1950"/>
      <c r="AF616" s="1950"/>
      <c r="AG616" s="1950"/>
      <c r="AH616" s="1615"/>
      <c r="AI616" s="18"/>
      <c r="AJ616" s="18"/>
      <c r="AK616" s="18"/>
      <c r="AL616" s="18"/>
      <c r="AM616" s="18"/>
      <c r="AN616" s="18"/>
      <c r="AO616" s="18"/>
      <c r="AP616" s="18"/>
      <c r="AQ616" s="18"/>
    </row>
    <row r="617" spans="1:43" s="1531" customFormat="1" ht="18.75" customHeight="1">
      <c r="A617" s="1530"/>
      <c r="AH617" s="1615"/>
      <c r="AI617" s="1534"/>
      <c r="AJ617" s="1535"/>
      <c r="AK617" s="1536"/>
      <c r="AL617" s="1532"/>
      <c r="AM617" s="1532"/>
      <c r="AN617" s="1532"/>
      <c r="AO617" s="1532"/>
      <c r="AP617" s="1532"/>
      <c r="AQ617" s="1532"/>
    </row>
    <row r="618" spans="1:43" s="592" customFormat="1" ht="15" hidden="1" customHeight="1">
      <c r="A618" s="606"/>
      <c r="C618" s="1508"/>
      <c r="D618" s="1508"/>
      <c r="E618" s="1508"/>
      <c r="F618" s="1508"/>
      <c r="G618" s="1508"/>
      <c r="H618" s="1508"/>
      <c r="I618" s="1508"/>
      <c r="J618" s="1508"/>
      <c r="K618" s="1508"/>
      <c r="L618" s="1508"/>
      <c r="M618" s="1508"/>
      <c r="N618" s="1508"/>
      <c r="O618" s="1508"/>
      <c r="P618" s="1508"/>
      <c r="Q618" s="1508"/>
      <c r="R618" s="1508"/>
      <c r="S618" s="1508"/>
      <c r="T618" s="1508"/>
      <c r="U618" s="1508"/>
      <c r="V618" s="1508"/>
      <c r="W618" s="1508"/>
      <c r="X618" s="1508"/>
      <c r="Y618" s="1508"/>
      <c r="Z618" s="1508"/>
      <c r="AA618" s="1508"/>
      <c r="AB618" s="1508"/>
      <c r="AC618" s="1508"/>
      <c r="AD618" s="1508"/>
      <c r="AE618" s="1508"/>
      <c r="AF618" s="1508"/>
      <c r="AG618" s="1508"/>
      <c r="AH618" s="1615"/>
      <c r="AI618" s="619"/>
      <c r="AJ618" s="620"/>
      <c r="AK618" s="632"/>
      <c r="AL618" s="18"/>
      <c r="AM618" s="18"/>
      <c r="AN618" s="18"/>
      <c r="AO618" s="18"/>
      <c r="AP618" s="18"/>
      <c r="AQ618" s="18"/>
    </row>
    <row r="619" spans="1:43" s="592" customFormat="1" ht="15" hidden="1" customHeight="1">
      <c r="A619" s="606"/>
      <c r="C619" s="1508"/>
      <c r="D619" s="1513" t="s">
        <v>3242</v>
      </c>
      <c r="E619" s="1508"/>
      <c r="F619" s="1508"/>
      <c r="G619" s="1508"/>
      <c r="H619" s="1508"/>
      <c r="I619" s="1508"/>
      <c r="J619" s="1508"/>
      <c r="K619" s="1508"/>
      <c r="L619" s="1508"/>
      <c r="M619" s="1508"/>
      <c r="N619" s="1508"/>
      <c r="O619" s="1508"/>
      <c r="P619" s="1508"/>
      <c r="Q619" s="1508"/>
      <c r="R619" s="1508"/>
      <c r="S619" s="1508"/>
      <c r="T619" s="1508"/>
      <c r="U619" s="1508"/>
      <c r="V619" s="1508"/>
      <c r="W619" s="1508"/>
      <c r="X619" s="1508"/>
      <c r="Y619" s="1508"/>
      <c r="Z619" s="1508"/>
      <c r="AA619" s="1508"/>
      <c r="AB619" s="1508"/>
      <c r="AC619" s="1508"/>
      <c r="AD619" s="1508"/>
      <c r="AE619" s="1508"/>
      <c r="AF619" s="1508"/>
      <c r="AG619" s="1508"/>
      <c r="AH619" s="1615"/>
      <c r="AI619" s="622">
        <f>SUM(L624:R625)-L626</f>
        <v>0</v>
      </c>
      <c r="AJ619" s="623">
        <f>SUM(S624:Y625)-S626</f>
        <v>0</v>
      </c>
      <c r="AK619" s="624">
        <f>SUM(Z624:AG625)-Z626</f>
        <v>0</v>
      </c>
      <c r="AL619" s="18"/>
      <c r="AM619" s="18"/>
      <c r="AN619" s="18"/>
      <c r="AO619" s="18"/>
      <c r="AP619" s="18"/>
      <c r="AQ619" s="18"/>
    </row>
    <row r="620" spans="1:43" s="592" customFormat="1" ht="13.8" hidden="1">
      <c r="A620" s="606"/>
      <c r="C620" s="1508"/>
      <c r="D620" s="1508"/>
      <c r="E620" s="1508"/>
      <c r="F620" s="1508"/>
      <c r="G620" s="1508"/>
      <c r="H620" s="1508"/>
      <c r="I620" s="1508"/>
      <c r="J620" s="1508"/>
      <c r="K620" s="1508"/>
      <c r="L620" s="1508"/>
      <c r="M620" s="1508"/>
      <c r="N620" s="1508"/>
      <c r="O620" s="1508"/>
      <c r="P620" s="1508"/>
      <c r="Q620" s="1508"/>
      <c r="R620" s="1508"/>
      <c r="S620" s="1508"/>
      <c r="T620" s="1508"/>
      <c r="U620" s="1508"/>
      <c r="V620" s="1508"/>
      <c r="W620" s="1508"/>
      <c r="X620" s="1508"/>
      <c r="Y620" s="1508"/>
      <c r="Z620" s="1508"/>
      <c r="AA620" s="1508"/>
      <c r="AB620" s="1508"/>
      <c r="AC620" s="1508"/>
      <c r="AD620" s="1508"/>
      <c r="AE620" s="1508"/>
      <c r="AF620" s="1508"/>
      <c r="AG620" s="1508"/>
      <c r="AH620" s="1615"/>
      <c r="AI620" s="18"/>
      <c r="AJ620" s="18"/>
      <c r="AK620" s="18"/>
      <c r="AL620" s="18"/>
      <c r="AM620" s="18"/>
      <c r="AN620" s="18"/>
      <c r="AO620" s="18"/>
      <c r="AP620" s="18"/>
      <c r="AQ620" s="18"/>
    </row>
    <row r="621" spans="1:43" s="592" customFormat="1" ht="15" hidden="1" customHeight="1">
      <c r="A621" s="606" t="s">
        <v>1413</v>
      </c>
      <c r="C621" s="1508"/>
      <c r="D621" s="2235" t="s">
        <v>1410</v>
      </c>
      <c r="E621" s="2235"/>
      <c r="F621" s="2235"/>
      <c r="G621" s="2235"/>
      <c r="H621" s="2235"/>
      <c r="I621" s="2235"/>
      <c r="J621" s="2235"/>
      <c r="K621" s="2235"/>
      <c r="L621" s="2235"/>
      <c r="M621" s="2235"/>
      <c r="N621" s="2235"/>
      <c r="O621" s="2235"/>
      <c r="P621" s="2235"/>
      <c r="Q621" s="2235"/>
      <c r="R621" s="2235"/>
      <c r="S621" s="2235"/>
      <c r="T621" s="2235"/>
      <c r="U621" s="2235"/>
      <c r="V621" s="2235"/>
      <c r="W621" s="2235"/>
      <c r="X621" s="2235"/>
      <c r="Y621" s="2235"/>
      <c r="Z621" s="2235"/>
      <c r="AA621" s="2235"/>
      <c r="AB621" s="2235"/>
      <c r="AC621" s="2235"/>
      <c r="AD621" s="2235"/>
      <c r="AE621" s="2235"/>
      <c r="AF621" s="2235"/>
      <c r="AG621" s="2235"/>
      <c r="AH621" s="1615"/>
      <c r="AI621" s="18"/>
      <c r="AJ621" s="18"/>
      <c r="AK621" s="18"/>
      <c r="AL621" s="18"/>
      <c r="AM621" s="18"/>
      <c r="AN621" s="18"/>
      <c r="AO621" s="18"/>
      <c r="AP621" s="18"/>
      <c r="AQ621" s="18"/>
    </row>
    <row r="622" spans="1:43" s="592" customFormat="1" ht="15" hidden="1" customHeight="1" thickBot="1">
      <c r="A622" s="606"/>
      <c r="C622" s="1508"/>
      <c r="D622" s="1508"/>
      <c r="E622" s="1508"/>
      <c r="F622" s="1508"/>
      <c r="G622" s="1508"/>
      <c r="H622" s="1508"/>
      <c r="I622" s="1508"/>
      <c r="J622" s="1508"/>
      <c r="K622" s="1508"/>
      <c r="L622" s="1508"/>
      <c r="M622" s="1508"/>
      <c r="N622" s="1508"/>
      <c r="O622" s="1508"/>
      <c r="P622" s="1508"/>
      <c r="Q622" s="1508"/>
      <c r="R622" s="1508"/>
      <c r="S622" s="1508"/>
      <c r="T622" s="1508"/>
      <c r="U622" s="1508"/>
      <c r="V622" s="1508"/>
      <c r="W622" s="1508"/>
      <c r="X622" s="1508"/>
      <c r="Y622" s="1508"/>
      <c r="Z622" s="1508"/>
      <c r="AA622" s="1508"/>
      <c r="AB622" s="1508"/>
      <c r="AC622" s="1508"/>
      <c r="AD622" s="1508"/>
      <c r="AE622" s="1508"/>
      <c r="AF622" s="1508"/>
      <c r="AG622" s="1508"/>
      <c r="AH622" s="1615"/>
      <c r="AI622" s="18"/>
      <c r="AJ622" s="18"/>
      <c r="AK622" s="18"/>
      <c r="AL622" s="18"/>
      <c r="AM622" s="18"/>
      <c r="AN622" s="18"/>
      <c r="AO622" s="18"/>
      <c r="AP622" s="18"/>
      <c r="AQ622" s="18"/>
    </row>
    <row r="623" spans="1:43" s="592" customFormat="1" ht="15" hidden="1" customHeight="1" thickBot="1">
      <c r="A623" s="606"/>
      <c r="C623" s="1508"/>
      <c r="D623" s="1917" t="s">
        <v>1</v>
      </c>
      <c r="E623" s="1917"/>
      <c r="F623" s="1917"/>
      <c r="G623" s="1917"/>
      <c r="H623" s="1917"/>
      <c r="I623" s="1917"/>
      <c r="J623" s="1917"/>
      <c r="K623" s="1917"/>
      <c r="L623" s="1917" t="s">
        <v>489</v>
      </c>
      <c r="M623" s="1917"/>
      <c r="N623" s="1917"/>
      <c r="O623" s="1917"/>
      <c r="P623" s="1917"/>
      <c r="Q623" s="1917"/>
      <c r="R623" s="1917"/>
      <c r="S623" s="1917" t="s">
        <v>104</v>
      </c>
      <c r="T623" s="1917"/>
      <c r="U623" s="1917"/>
      <c r="V623" s="1917"/>
      <c r="W623" s="1917"/>
      <c r="X623" s="1917"/>
      <c r="Y623" s="1917"/>
      <c r="Z623" s="1917" t="s">
        <v>491</v>
      </c>
      <c r="AA623" s="1917"/>
      <c r="AB623" s="1917"/>
      <c r="AC623" s="1917"/>
      <c r="AD623" s="1917"/>
      <c r="AE623" s="1917"/>
      <c r="AF623" s="1917"/>
      <c r="AG623" s="1917"/>
      <c r="AH623" s="1615"/>
      <c r="AI623" s="18"/>
      <c r="AJ623" s="18"/>
      <c r="AK623" s="18"/>
      <c r="AL623" s="18"/>
      <c r="AM623" s="18"/>
      <c r="AN623" s="18"/>
      <c r="AO623" s="18"/>
      <c r="AP623" s="18"/>
      <c r="AQ623" s="18"/>
    </row>
    <row r="624" spans="1:43" s="592" customFormat="1" ht="15" hidden="1" customHeight="1">
      <c r="A624" s="606"/>
      <c r="C624" s="1508"/>
      <c r="D624" s="2268" t="s">
        <v>106</v>
      </c>
      <c r="E624" s="2268"/>
      <c r="F624" s="2268"/>
      <c r="G624" s="2268"/>
      <c r="H624" s="2268"/>
      <c r="I624" s="2268"/>
      <c r="J624" s="2268"/>
      <c r="K624" s="2268"/>
      <c r="L624" s="2273"/>
      <c r="M624" s="2273"/>
      <c r="N624" s="2273"/>
      <c r="O624" s="2273"/>
      <c r="P624" s="2273"/>
      <c r="Q624" s="2273"/>
      <c r="R624" s="2273"/>
      <c r="S624" s="2273"/>
      <c r="T624" s="2273"/>
      <c r="U624" s="2273"/>
      <c r="V624" s="2273"/>
      <c r="W624" s="2273"/>
      <c r="X624" s="2273"/>
      <c r="Y624" s="2273"/>
      <c r="Z624" s="2273"/>
      <c r="AA624" s="2273"/>
      <c r="AB624" s="2273"/>
      <c r="AC624" s="2273"/>
      <c r="AD624" s="2273"/>
      <c r="AE624" s="2273"/>
      <c r="AF624" s="2273"/>
      <c r="AG624" s="2273"/>
      <c r="AH624" s="1615"/>
      <c r="AI624" s="18"/>
      <c r="AJ624" s="18"/>
      <c r="AK624" s="18"/>
      <c r="AL624" s="18"/>
      <c r="AM624" s="18"/>
      <c r="AN624" s="18"/>
      <c r="AO624" s="18"/>
      <c r="AP624" s="18"/>
      <c r="AQ624" s="18"/>
    </row>
    <row r="625" spans="1:43" s="592" customFormat="1" ht="15" hidden="1" customHeight="1">
      <c r="A625" s="606"/>
      <c r="C625" s="1508"/>
      <c r="D625" s="2267" t="s">
        <v>107</v>
      </c>
      <c r="E625" s="2267"/>
      <c r="F625" s="2267"/>
      <c r="G625" s="2267"/>
      <c r="H625" s="2267"/>
      <c r="I625" s="2267"/>
      <c r="J625" s="2267"/>
      <c r="K625" s="2267"/>
      <c r="L625" s="2272"/>
      <c r="M625" s="2272"/>
      <c r="N625" s="2272"/>
      <c r="O625" s="2272"/>
      <c r="P625" s="2272"/>
      <c r="Q625" s="2272"/>
      <c r="R625" s="2272"/>
      <c r="S625" s="2272"/>
      <c r="T625" s="2272"/>
      <c r="U625" s="2272"/>
      <c r="V625" s="2272"/>
      <c r="W625" s="2272"/>
      <c r="X625" s="2272"/>
      <c r="Y625" s="2272"/>
      <c r="Z625" s="2272"/>
      <c r="AA625" s="2272"/>
      <c r="AB625" s="2272"/>
      <c r="AC625" s="2272"/>
      <c r="AD625" s="2272"/>
      <c r="AE625" s="2272"/>
      <c r="AF625" s="2272"/>
      <c r="AG625" s="2272"/>
      <c r="AH625" s="1615"/>
      <c r="AI625" s="18"/>
      <c r="AJ625" s="18"/>
      <c r="AK625" s="18"/>
      <c r="AL625" s="18"/>
      <c r="AM625" s="18"/>
      <c r="AN625" s="18"/>
      <c r="AO625" s="18"/>
      <c r="AP625" s="18"/>
      <c r="AQ625" s="18"/>
    </row>
    <row r="626" spans="1:43" s="592" customFormat="1" ht="15" hidden="1" thickBot="1">
      <c r="A626" s="606"/>
      <c r="C626" s="1508"/>
      <c r="D626" s="2266" t="s">
        <v>108</v>
      </c>
      <c r="E626" s="2266"/>
      <c r="F626" s="2266"/>
      <c r="G626" s="2266"/>
      <c r="H626" s="2266"/>
      <c r="I626" s="2266"/>
      <c r="J626" s="2266"/>
      <c r="K626" s="2266"/>
      <c r="L626" s="2269">
        <f>L624+L625</f>
        <v>0</v>
      </c>
      <c r="M626" s="2270"/>
      <c r="N626" s="2270"/>
      <c r="O626" s="2270"/>
      <c r="P626" s="2270"/>
      <c r="Q626" s="2270"/>
      <c r="R626" s="2271"/>
      <c r="S626" s="2269">
        <f>S624+S625</f>
        <v>0</v>
      </c>
      <c r="T626" s="2274"/>
      <c r="U626" s="2274"/>
      <c r="V626" s="2274"/>
      <c r="W626" s="2274"/>
      <c r="X626" s="2274"/>
      <c r="Y626" s="2275"/>
      <c r="Z626" s="2269">
        <f>Z624+Z625</f>
        <v>0</v>
      </c>
      <c r="AA626" s="2270"/>
      <c r="AB626" s="2270"/>
      <c r="AC626" s="2270"/>
      <c r="AD626" s="2270"/>
      <c r="AE626" s="2270"/>
      <c r="AF626" s="2270"/>
      <c r="AG626" s="2270"/>
      <c r="AH626" s="1615"/>
      <c r="AI626" s="18"/>
      <c r="AJ626" s="18"/>
      <c r="AK626" s="18"/>
      <c r="AL626" s="18"/>
      <c r="AM626" s="18"/>
      <c r="AN626" s="18"/>
      <c r="AO626" s="18"/>
      <c r="AP626" s="18"/>
      <c r="AQ626" s="18"/>
    </row>
    <row r="627" spans="1:43" s="592" customFormat="1" ht="15" hidden="1" customHeight="1" thickTop="1" thickBot="1">
      <c r="A627" s="606" t="s">
        <v>1414</v>
      </c>
      <c r="C627" s="1508"/>
      <c r="D627" s="1508"/>
      <c r="E627" s="1508"/>
      <c r="F627" s="1508"/>
      <c r="G627" s="1508"/>
      <c r="H627" s="1508"/>
      <c r="I627" s="1508"/>
      <c r="J627" s="1508"/>
      <c r="K627" s="1508"/>
      <c r="L627" s="1508"/>
      <c r="M627" s="1508"/>
      <c r="N627" s="1508"/>
      <c r="O627" s="1508"/>
      <c r="P627" s="1508"/>
      <c r="Q627" s="1508"/>
      <c r="R627" s="1508"/>
      <c r="S627" s="1508"/>
      <c r="T627" s="1508"/>
      <c r="U627" s="1508"/>
      <c r="V627" s="1508"/>
      <c r="W627" s="1508"/>
      <c r="X627" s="1508"/>
      <c r="Y627" s="1508"/>
      <c r="Z627" s="1508"/>
      <c r="AA627" s="1508"/>
      <c r="AB627" s="1508"/>
      <c r="AC627" s="1508"/>
      <c r="AD627" s="1508"/>
      <c r="AE627" s="1508"/>
      <c r="AF627" s="1508"/>
      <c r="AG627" s="1508"/>
      <c r="AH627" s="1615"/>
      <c r="AI627" s="600" t="s">
        <v>489</v>
      </c>
      <c r="AJ627" s="603" t="s">
        <v>104</v>
      </c>
      <c r="AK627" s="603" t="s">
        <v>491</v>
      </c>
      <c r="AL627" s="18"/>
      <c r="AM627" s="18"/>
      <c r="AN627" s="18"/>
      <c r="AO627" s="18"/>
      <c r="AP627" s="18"/>
      <c r="AQ627" s="18"/>
    </row>
    <row r="628" spans="1:43" s="592" customFormat="1" ht="15" hidden="1" customHeight="1" thickBot="1">
      <c r="A628" s="606"/>
      <c r="C628" s="1508"/>
      <c r="D628" s="1917" t="s">
        <v>109</v>
      </c>
      <c r="E628" s="1917"/>
      <c r="F628" s="1917"/>
      <c r="G628" s="1917"/>
      <c r="H628" s="1917"/>
      <c r="I628" s="1917"/>
      <c r="J628" s="1917"/>
      <c r="K628" s="1917"/>
      <c r="L628" s="1917"/>
      <c r="M628" s="1917"/>
      <c r="N628" s="1917" t="s">
        <v>103</v>
      </c>
      <c r="O628" s="1917"/>
      <c r="P628" s="1917"/>
      <c r="Q628" s="1917"/>
      <c r="R628" s="1917"/>
      <c r="S628" s="1917"/>
      <c r="T628" s="1917"/>
      <c r="U628" s="1917"/>
      <c r="V628" s="1917"/>
      <c r="W628" s="1917"/>
      <c r="X628" s="1917" t="s">
        <v>105</v>
      </c>
      <c r="Y628" s="1917"/>
      <c r="Z628" s="1917"/>
      <c r="AA628" s="1917"/>
      <c r="AB628" s="1917"/>
      <c r="AC628" s="1917"/>
      <c r="AD628" s="1917"/>
      <c r="AE628" s="1917"/>
      <c r="AF628" s="1917"/>
      <c r="AG628" s="1917"/>
      <c r="AH628" s="1615"/>
      <c r="AI628" s="625"/>
      <c r="AJ628" s="626"/>
      <c r="AK628" s="631"/>
      <c r="AL628" s="18"/>
      <c r="AM628" s="18"/>
      <c r="AN628" s="18"/>
      <c r="AO628" s="18"/>
      <c r="AP628" s="18"/>
      <c r="AQ628" s="18"/>
    </row>
    <row r="629" spans="1:43" s="592" customFormat="1" ht="15" hidden="1" customHeight="1">
      <c r="A629" s="606"/>
      <c r="C629" s="1508"/>
      <c r="D629" s="2276" t="s">
        <v>110</v>
      </c>
      <c r="E629" s="2276"/>
      <c r="F629" s="2276"/>
      <c r="G629" s="2276"/>
      <c r="H629" s="2276"/>
      <c r="I629" s="2276"/>
      <c r="J629" s="2276"/>
      <c r="K629" s="2276"/>
      <c r="L629" s="2276"/>
      <c r="M629" s="2276"/>
      <c r="N629" s="2273"/>
      <c r="O629" s="2273"/>
      <c r="P629" s="2273"/>
      <c r="Q629" s="2273"/>
      <c r="R629" s="2273"/>
      <c r="S629" s="2273"/>
      <c r="T629" s="2273"/>
      <c r="U629" s="2273"/>
      <c r="V629" s="2273"/>
      <c r="W629" s="2273"/>
      <c r="X629" s="2273"/>
      <c r="Y629" s="2273"/>
      <c r="Z629" s="2273"/>
      <c r="AA629" s="2273"/>
      <c r="AB629" s="2273"/>
      <c r="AC629" s="2273"/>
      <c r="AD629" s="2273"/>
      <c r="AE629" s="2273"/>
      <c r="AF629" s="2273"/>
      <c r="AG629" s="2273"/>
      <c r="AH629" s="1615"/>
      <c r="AI629" s="619"/>
      <c r="AJ629" s="620"/>
      <c r="AK629" s="632"/>
      <c r="AL629" s="18"/>
      <c r="AM629" s="18"/>
      <c r="AN629" s="18"/>
      <c r="AO629" s="18"/>
      <c r="AP629" s="18"/>
      <c r="AQ629" s="18"/>
    </row>
    <row r="630" spans="1:43" s="592" customFormat="1" ht="15" hidden="1" customHeight="1">
      <c r="A630" s="606"/>
      <c r="C630" s="1508"/>
      <c r="D630" s="2277" t="s">
        <v>111</v>
      </c>
      <c r="E630" s="2277"/>
      <c r="F630" s="2277"/>
      <c r="G630" s="2277"/>
      <c r="H630" s="2277"/>
      <c r="I630" s="2277"/>
      <c r="J630" s="2277"/>
      <c r="K630" s="2277"/>
      <c r="L630" s="2277"/>
      <c r="M630" s="2277"/>
      <c r="N630" s="2272"/>
      <c r="O630" s="2272"/>
      <c r="P630" s="2272"/>
      <c r="Q630" s="2272"/>
      <c r="R630" s="2272"/>
      <c r="S630" s="2272"/>
      <c r="T630" s="2272"/>
      <c r="U630" s="2272"/>
      <c r="V630" s="2272"/>
      <c r="W630" s="2272"/>
      <c r="X630" s="2272"/>
      <c r="Y630" s="2272"/>
      <c r="Z630" s="2272"/>
      <c r="AA630" s="2272"/>
      <c r="AB630" s="2272"/>
      <c r="AC630" s="2272"/>
      <c r="AD630" s="2272"/>
      <c r="AE630" s="2272"/>
      <c r="AF630" s="2272"/>
      <c r="AG630" s="2272"/>
      <c r="AH630" s="1615"/>
      <c r="AI630" s="622">
        <f>SUM(L635:R636)-L637</f>
        <v>0</v>
      </c>
      <c r="AJ630" s="623">
        <f>SUM(S635:Y636)-S637</f>
        <v>0</v>
      </c>
      <c r="AK630" s="624">
        <f>SUM(Z635:AG636)-Z637</f>
        <v>0</v>
      </c>
      <c r="AL630" s="18"/>
      <c r="AM630" s="18"/>
      <c r="AN630" s="18"/>
      <c r="AO630" s="18"/>
      <c r="AP630" s="18"/>
      <c r="AQ630" s="18"/>
    </row>
    <row r="631" spans="1:43" s="592" customFormat="1" ht="13.8" hidden="1">
      <c r="A631" s="606"/>
      <c r="C631" s="1508"/>
      <c r="D631" s="2277" t="s">
        <v>112</v>
      </c>
      <c r="E631" s="2277"/>
      <c r="F631" s="2277"/>
      <c r="G631" s="2277"/>
      <c r="H631" s="2277"/>
      <c r="I631" s="2277"/>
      <c r="J631" s="2277"/>
      <c r="K631" s="2277"/>
      <c r="L631" s="2277"/>
      <c r="M631" s="2277"/>
      <c r="N631" s="2272"/>
      <c r="O631" s="2272"/>
      <c r="P631" s="2272"/>
      <c r="Q631" s="2272"/>
      <c r="R631" s="2272"/>
      <c r="S631" s="2272"/>
      <c r="T631" s="2272"/>
      <c r="U631" s="2272"/>
      <c r="V631" s="2272"/>
      <c r="W631" s="2272"/>
      <c r="X631" s="2272"/>
      <c r="Y631" s="2272"/>
      <c r="Z631" s="2272"/>
      <c r="AA631" s="2272"/>
      <c r="AB631" s="2272"/>
      <c r="AC631" s="2272"/>
      <c r="AD631" s="2272"/>
      <c r="AE631" s="2272"/>
      <c r="AF631" s="2272"/>
      <c r="AG631" s="2272"/>
      <c r="AH631" s="1615"/>
      <c r="AI631" s="18"/>
      <c r="AJ631" s="18"/>
      <c r="AK631" s="18"/>
      <c r="AL631" s="18"/>
      <c r="AM631" s="18"/>
      <c r="AN631" s="18"/>
      <c r="AO631" s="18"/>
      <c r="AP631" s="18"/>
      <c r="AQ631" s="18"/>
    </row>
    <row r="632" spans="1:43" s="592" customFormat="1" ht="15" hidden="1" customHeight="1" thickBot="1">
      <c r="A632" s="606" t="s">
        <v>1415</v>
      </c>
      <c r="C632" s="1508"/>
      <c r="D632" s="2262" t="s">
        <v>113</v>
      </c>
      <c r="E632" s="2262"/>
      <c r="F632" s="2262"/>
      <c r="G632" s="2262"/>
      <c r="H632" s="2262"/>
      <c r="I632" s="2262"/>
      <c r="J632" s="2262"/>
      <c r="K632" s="2262"/>
      <c r="L632" s="2262"/>
      <c r="M632" s="2262"/>
      <c r="N632" s="2263"/>
      <c r="O632" s="2263"/>
      <c r="P632" s="2263"/>
      <c r="Q632" s="2263"/>
      <c r="R632" s="2263"/>
      <c r="S632" s="2263"/>
      <c r="T632" s="2263"/>
      <c r="U632" s="2263"/>
      <c r="V632" s="2263"/>
      <c r="W632" s="2263"/>
      <c r="X632" s="2263"/>
      <c r="Y632" s="2263"/>
      <c r="Z632" s="2263"/>
      <c r="AA632" s="2263"/>
      <c r="AB632" s="2263"/>
      <c r="AC632" s="2263"/>
      <c r="AD632" s="2263"/>
      <c r="AE632" s="2263"/>
      <c r="AF632" s="2263"/>
      <c r="AG632" s="2263"/>
      <c r="AH632" s="1615"/>
      <c r="AI632" s="18"/>
      <c r="AJ632" s="18"/>
      <c r="AK632" s="18"/>
      <c r="AL632" s="18"/>
      <c r="AM632" s="18"/>
      <c r="AN632" s="18"/>
      <c r="AO632" s="18"/>
      <c r="AP632" s="18"/>
      <c r="AQ632" s="18"/>
    </row>
    <row r="633" spans="1:43" s="592" customFormat="1" ht="15" hidden="1" customHeight="1" thickBot="1">
      <c r="A633" s="606"/>
      <c r="C633" s="1508"/>
      <c r="D633" s="1508"/>
      <c r="E633" s="1508"/>
      <c r="F633" s="1508"/>
      <c r="G633" s="1508"/>
      <c r="H633" s="1508"/>
      <c r="I633" s="1508"/>
      <c r="J633" s="1508"/>
      <c r="K633" s="1508"/>
      <c r="L633" s="1508"/>
      <c r="M633" s="1508"/>
      <c r="N633" s="1508"/>
      <c r="O633" s="1508"/>
      <c r="P633" s="1508"/>
      <c r="Q633" s="1508"/>
      <c r="R633" s="1508"/>
      <c r="S633" s="1508"/>
      <c r="T633" s="1508"/>
      <c r="U633" s="1508"/>
      <c r="V633" s="1508"/>
      <c r="W633" s="1508"/>
      <c r="X633" s="1508"/>
      <c r="Y633" s="1508"/>
      <c r="Z633" s="1508"/>
      <c r="AA633" s="1508"/>
      <c r="AB633" s="1508"/>
      <c r="AC633" s="1508"/>
      <c r="AD633" s="1508"/>
      <c r="AE633" s="1508"/>
      <c r="AF633" s="1508"/>
      <c r="AG633" s="1508"/>
      <c r="AH633" s="1615"/>
      <c r="AI633" s="18"/>
      <c r="AJ633" s="18"/>
      <c r="AK633" s="18"/>
      <c r="AL633" s="18"/>
      <c r="AM633" s="18"/>
      <c r="AN633" s="18"/>
      <c r="AO633" s="18"/>
      <c r="AP633" s="18"/>
      <c r="AQ633" s="18"/>
    </row>
    <row r="634" spans="1:43" s="592" customFormat="1" ht="15" hidden="1" customHeight="1" thickBot="1">
      <c r="A634" s="606"/>
      <c r="C634" s="1508"/>
      <c r="D634" s="1917" t="s">
        <v>1</v>
      </c>
      <c r="E634" s="1917"/>
      <c r="F634" s="1917"/>
      <c r="G634" s="1917"/>
      <c r="H634" s="1917"/>
      <c r="I634" s="1917"/>
      <c r="J634" s="1917"/>
      <c r="K634" s="1917"/>
      <c r="L634" s="1917" t="s">
        <v>489</v>
      </c>
      <c r="M634" s="1917"/>
      <c r="N634" s="1917"/>
      <c r="O634" s="1917"/>
      <c r="P634" s="1917"/>
      <c r="Q634" s="1917"/>
      <c r="R634" s="1917"/>
      <c r="S634" s="1917" t="s">
        <v>104</v>
      </c>
      <c r="T634" s="1917"/>
      <c r="U634" s="1917"/>
      <c r="V634" s="1917"/>
      <c r="W634" s="1917"/>
      <c r="X634" s="1917"/>
      <c r="Y634" s="1917"/>
      <c r="Z634" s="1917" t="s">
        <v>490</v>
      </c>
      <c r="AA634" s="1917"/>
      <c r="AB634" s="1917"/>
      <c r="AC634" s="1917"/>
      <c r="AD634" s="1917"/>
      <c r="AE634" s="1917"/>
      <c r="AF634" s="1917"/>
      <c r="AG634" s="1917"/>
      <c r="AH634" s="1615"/>
      <c r="AI634" s="18"/>
      <c r="AJ634" s="18"/>
      <c r="AK634" s="18"/>
      <c r="AL634" s="18"/>
      <c r="AM634" s="18"/>
      <c r="AN634" s="18"/>
      <c r="AO634" s="18"/>
      <c r="AP634" s="18"/>
      <c r="AQ634" s="18"/>
    </row>
    <row r="635" spans="1:43" s="592" customFormat="1" ht="15" hidden="1" customHeight="1">
      <c r="A635" s="606"/>
      <c r="C635" s="1508"/>
      <c r="D635" s="2276" t="s">
        <v>115</v>
      </c>
      <c r="E635" s="2276"/>
      <c r="F635" s="2276"/>
      <c r="G635" s="2276"/>
      <c r="H635" s="2276"/>
      <c r="I635" s="2276"/>
      <c r="J635" s="2276"/>
      <c r="K635" s="2276"/>
      <c r="L635" s="2273"/>
      <c r="M635" s="2273"/>
      <c r="N635" s="2273"/>
      <c r="O635" s="2273"/>
      <c r="P635" s="2273"/>
      <c r="Q635" s="2273"/>
      <c r="R635" s="2273"/>
      <c r="S635" s="2273"/>
      <c r="T635" s="2273"/>
      <c r="U635" s="2273"/>
      <c r="V635" s="2273"/>
      <c r="W635" s="2273"/>
      <c r="X635" s="2273"/>
      <c r="Y635" s="2273"/>
      <c r="Z635" s="2273"/>
      <c r="AA635" s="2273"/>
      <c r="AB635" s="2273"/>
      <c r="AC635" s="2273"/>
      <c r="AD635" s="2273"/>
      <c r="AE635" s="2273"/>
      <c r="AF635" s="2273"/>
      <c r="AG635" s="2273"/>
      <c r="AH635" s="1615"/>
      <c r="AI635" s="18"/>
      <c r="AJ635" s="18"/>
      <c r="AK635" s="18"/>
      <c r="AL635" s="18"/>
      <c r="AM635" s="18"/>
      <c r="AN635" s="18"/>
      <c r="AO635" s="18"/>
      <c r="AP635" s="18"/>
      <c r="AQ635" s="18"/>
    </row>
    <row r="636" spans="1:43" s="592" customFormat="1" ht="15" hidden="1" customHeight="1">
      <c r="A636" s="606"/>
      <c r="C636" s="1508"/>
      <c r="D636" s="2277" t="s">
        <v>116</v>
      </c>
      <c r="E636" s="2277"/>
      <c r="F636" s="2277"/>
      <c r="G636" s="2277"/>
      <c r="H636" s="2277"/>
      <c r="I636" s="2277"/>
      <c r="J636" s="2277"/>
      <c r="K636" s="2277"/>
      <c r="L636" s="2272"/>
      <c r="M636" s="2272"/>
      <c r="N636" s="2272"/>
      <c r="O636" s="2272"/>
      <c r="P636" s="2272"/>
      <c r="Q636" s="2272"/>
      <c r="R636" s="2272"/>
      <c r="S636" s="2272"/>
      <c r="T636" s="2272"/>
      <c r="U636" s="2272"/>
      <c r="V636" s="2272"/>
      <c r="W636" s="2272"/>
      <c r="X636" s="2272"/>
      <c r="Y636" s="2272"/>
      <c r="Z636" s="2272"/>
      <c r="AA636" s="2272"/>
      <c r="AB636" s="2272"/>
      <c r="AC636" s="2272"/>
      <c r="AD636" s="2272"/>
      <c r="AE636" s="2272"/>
      <c r="AF636" s="2272"/>
      <c r="AG636" s="2272"/>
      <c r="AH636" s="1615"/>
      <c r="AI636" s="18"/>
      <c r="AJ636" s="18"/>
      <c r="AK636" s="18"/>
      <c r="AL636" s="18"/>
      <c r="AM636" s="18"/>
      <c r="AN636" s="18"/>
      <c r="AO636" s="18"/>
      <c r="AP636" s="18"/>
      <c r="AQ636" s="18"/>
    </row>
    <row r="637" spans="1:43" s="592" customFormat="1" ht="14.4" hidden="1" thickBot="1">
      <c r="A637" s="606"/>
      <c r="C637" s="1508"/>
      <c r="D637" s="2262" t="s">
        <v>108</v>
      </c>
      <c r="E637" s="2262"/>
      <c r="F637" s="2262"/>
      <c r="G637" s="2262"/>
      <c r="H637" s="2262"/>
      <c r="I637" s="2262"/>
      <c r="J637" s="2262"/>
      <c r="K637" s="2262"/>
      <c r="L637" s="2278">
        <f>L635+L636</f>
        <v>0</v>
      </c>
      <c r="M637" s="2279"/>
      <c r="N637" s="2279"/>
      <c r="O637" s="2279"/>
      <c r="P637" s="2279"/>
      <c r="Q637" s="2279"/>
      <c r="R637" s="2280"/>
      <c r="S637" s="2278">
        <f>S635+S636</f>
        <v>0</v>
      </c>
      <c r="T637" s="2279"/>
      <c r="U637" s="2279"/>
      <c r="V637" s="2279"/>
      <c r="W637" s="2279"/>
      <c r="X637" s="2279"/>
      <c r="Y637" s="2280"/>
      <c r="Z637" s="2278">
        <f>Z635+Z636</f>
        <v>0</v>
      </c>
      <c r="AA637" s="2279"/>
      <c r="AB637" s="2279"/>
      <c r="AC637" s="2279"/>
      <c r="AD637" s="2279"/>
      <c r="AE637" s="2279"/>
      <c r="AF637" s="2279"/>
      <c r="AG637" s="2280"/>
      <c r="AH637" s="1615"/>
      <c r="AI637" s="18"/>
      <c r="AJ637" s="18"/>
      <c r="AK637" s="18"/>
      <c r="AL637" s="18"/>
      <c r="AM637" s="18"/>
      <c r="AN637" s="18"/>
      <c r="AO637" s="18"/>
      <c r="AP637" s="18"/>
      <c r="AQ637" s="18"/>
    </row>
    <row r="638" spans="1:43" s="592" customFormat="1" ht="13.8" hidden="1">
      <c r="A638" s="606"/>
      <c r="C638" s="1508"/>
      <c r="D638" s="1508"/>
      <c r="E638" s="1508"/>
      <c r="F638" s="1508"/>
      <c r="G638" s="1508"/>
      <c r="H638" s="1508"/>
      <c r="I638" s="1508"/>
      <c r="J638" s="1508"/>
      <c r="K638" s="1508"/>
      <c r="L638" s="1508"/>
      <c r="M638" s="1508"/>
      <c r="N638" s="1508"/>
      <c r="O638" s="1508"/>
      <c r="P638" s="1508"/>
      <c r="Q638" s="1508"/>
      <c r="R638" s="1508"/>
      <c r="S638" s="1508"/>
      <c r="T638" s="1508"/>
      <c r="U638" s="1508"/>
      <c r="V638" s="1508"/>
      <c r="W638" s="1508"/>
      <c r="X638" s="1508"/>
      <c r="Y638" s="1508"/>
      <c r="Z638" s="1508"/>
      <c r="AA638" s="1508"/>
      <c r="AB638" s="1508"/>
      <c r="AC638" s="1508"/>
      <c r="AD638" s="1508"/>
      <c r="AE638" s="1508"/>
      <c r="AF638" s="1508"/>
      <c r="AG638" s="1508"/>
      <c r="AH638" s="1615"/>
      <c r="AI638" s="18"/>
      <c r="AJ638" s="18"/>
      <c r="AK638" s="18"/>
      <c r="AL638" s="18"/>
      <c r="AM638" s="18"/>
      <c r="AN638" s="18"/>
      <c r="AO638" s="18"/>
      <c r="AP638" s="18"/>
      <c r="AQ638" s="18"/>
    </row>
    <row r="639" spans="1:43" s="592" customFormat="1" ht="14.4" hidden="1" thickBot="1">
      <c r="A639" s="606"/>
      <c r="C639" s="1508"/>
      <c r="D639" s="2281" t="s">
        <v>118</v>
      </c>
      <c r="E639" s="2281"/>
      <c r="F639" s="2281"/>
      <c r="G639" s="2281"/>
      <c r="H639" s="2281"/>
      <c r="I639" s="2281"/>
      <c r="J639" s="2281"/>
      <c r="K639" s="2281"/>
      <c r="L639" s="2281"/>
      <c r="M639" s="2281"/>
      <c r="N639" s="1917" t="s">
        <v>103</v>
      </c>
      <c r="O639" s="1917"/>
      <c r="P639" s="1917"/>
      <c r="Q639" s="1917"/>
      <c r="R639" s="1917"/>
      <c r="S639" s="1917"/>
      <c r="T639" s="1917"/>
      <c r="U639" s="1917"/>
      <c r="V639" s="1917"/>
      <c r="W639" s="1917"/>
      <c r="X639" s="1917" t="s">
        <v>490</v>
      </c>
      <c r="Y639" s="1917"/>
      <c r="Z639" s="1917"/>
      <c r="AA639" s="1917"/>
      <c r="AB639" s="1917"/>
      <c r="AC639" s="1917"/>
      <c r="AD639" s="1917"/>
      <c r="AE639" s="1917"/>
      <c r="AF639" s="1917"/>
      <c r="AG639" s="1917"/>
      <c r="AH639" s="1615"/>
      <c r="AI639" s="18"/>
      <c r="AJ639" s="18"/>
      <c r="AK639" s="18"/>
      <c r="AL639" s="18"/>
      <c r="AM639" s="18"/>
      <c r="AN639" s="18"/>
      <c r="AO639" s="18"/>
      <c r="AP639" s="18"/>
      <c r="AQ639" s="18"/>
    </row>
    <row r="640" spans="1:43" s="592" customFormat="1" ht="13.8" hidden="1">
      <c r="A640" s="606"/>
      <c r="C640" s="1508"/>
      <c r="D640" s="2265" t="s">
        <v>119</v>
      </c>
      <c r="E640" s="2265"/>
      <c r="F640" s="2265"/>
      <c r="G640" s="2265"/>
      <c r="H640" s="2265"/>
      <c r="I640" s="2265"/>
      <c r="J640" s="2265"/>
      <c r="K640" s="2265"/>
      <c r="L640" s="2265"/>
      <c r="M640" s="2265"/>
      <c r="N640" s="2282"/>
      <c r="O640" s="2273"/>
      <c r="P640" s="2273"/>
      <c r="Q640" s="2273"/>
      <c r="R640" s="2273"/>
      <c r="S640" s="2273"/>
      <c r="T640" s="2273"/>
      <c r="U640" s="2273"/>
      <c r="V640" s="2273"/>
      <c r="W640" s="2273"/>
      <c r="X640" s="2273"/>
      <c r="Y640" s="2273"/>
      <c r="Z640" s="2273"/>
      <c r="AA640" s="2273"/>
      <c r="AB640" s="2273"/>
      <c r="AC640" s="2273"/>
      <c r="AD640" s="2273"/>
      <c r="AE640" s="2273"/>
      <c r="AF640" s="2273"/>
      <c r="AG640" s="2273"/>
      <c r="AH640" s="1615"/>
      <c r="AI640" s="18"/>
      <c r="AJ640" s="18"/>
      <c r="AK640" s="18"/>
      <c r="AL640" s="18"/>
      <c r="AM640" s="18"/>
      <c r="AN640" s="18"/>
      <c r="AO640" s="18"/>
      <c r="AP640" s="18"/>
      <c r="AQ640" s="18"/>
    </row>
    <row r="641" spans="1:43" s="592" customFormat="1" ht="13.8" hidden="1">
      <c r="A641" s="606"/>
      <c r="C641" s="1508"/>
      <c r="D641" s="2022" t="s">
        <v>111</v>
      </c>
      <c r="E641" s="2023"/>
      <c r="F641" s="2023"/>
      <c r="G641" s="2023"/>
      <c r="H641" s="2023"/>
      <c r="I641" s="2023"/>
      <c r="J641" s="2023"/>
      <c r="K641" s="2023"/>
      <c r="L641" s="2023"/>
      <c r="M641" s="2024"/>
      <c r="N641" s="2283"/>
      <c r="O641" s="2272"/>
      <c r="P641" s="2272"/>
      <c r="Q641" s="2272"/>
      <c r="R641" s="2272"/>
      <c r="S641" s="2272"/>
      <c r="T641" s="2272"/>
      <c r="U641" s="2272"/>
      <c r="V641" s="2272"/>
      <c r="W641" s="2272"/>
      <c r="X641" s="2272"/>
      <c r="Y641" s="2272"/>
      <c r="Z641" s="2272"/>
      <c r="AA641" s="2272"/>
      <c r="AB641" s="2272"/>
      <c r="AC641" s="2272"/>
      <c r="AD641" s="2272"/>
      <c r="AE641" s="2272"/>
      <c r="AF641" s="2272"/>
      <c r="AG641" s="2272"/>
      <c r="AH641" s="1615"/>
      <c r="AI641" s="18"/>
      <c r="AJ641" s="18"/>
      <c r="AK641" s="18"/>
      <c r="AL641" s="18"/>
      <c r="AM641" s="18"/>
      <c r="AN641" s="18"/>
      <c r="AO641" s="18"/>
      <c r="AP641" s="18"/>
      <c r="AQ641" s="18"/>
    </row>
    <row r="642" spans="1:43" s="592" customFormat="1" ht="13.8" hidden="1">
      <c r="A642" s="606"/>
      <c r="C642" s="1508"/>
      <c r="D642" s="2022" t="s">
        <v>120</v>
      </c>
      <c r="E642" s="2023"/>
      <c r="F642" s="2023"/>
      <c r="G642" s="2023"/>
      <c r="H642" s="2023"/>
      <c r="I642" s="2023"/>
      <c r="J642" s="2023"/>
      <c r="K642" s="2023"/>
      <c r="L642" s="2023"/>
      <c r="M642" s="2024"/>
      <c r="N642" s="2283"/>
      <c r="O642" s="2272"/>
      <c r="P642" s="2272"/>
      <c r="Q642" s="2272"/>
      <c r="R642" s="2272"/>
      <c r="S642" s="2272"/>
      <c r="T642" s="2272"/>
      <c r="U642" s="2272"/>
      <c r="V642" s="2272"/>
      <c r="W642" s="2272"/>
      <c r="X642" s="2272"/>
      <c r="Y642" s="2272"/>
      <c r="Z642" s="2272"/>
      <c r="AA642" s="2272"/>
      <c r="AB642" s="2272"/>
      <c r="AC642" s="2272"/>
      <c r="AD642" s="2272"/>
      <c r="AE642" s="2272"/>
      <c r="AF642" s="2272"/>
      <c r="AG642" s="2272"/>
      <c r="AH642" s="1615"/>
      <c r="AI642" s="18"/>
      <c r="AJ642" s="18"/>
      <c r="AK642" s="18"/>
      <c r="AL642" s="18"/>
      <c r="AM642" s="18"/>
      <c r="AN642" s="18"/>
      <c r="AO642" s="18"/>
      <c r="AP642" s="18"/>
      <c r="AQ642" s="18"/>
    </row>
    <row r="643" spans="1:43" s="592" customFormat="1" ht="14.4" hidden="1" thickBot="1">
      <c r="A643" s="606"/>
      <c r="C643" s="1508"/>
      <c r="D643" s="2029" t="s">
        <v>113</v>
      </c>
      <c r="E643" s="2030"/>
      <c r="F643" s="2030"/>
      <c r="G643" s="2030"/>
      <c r="H643" s="2030"/>
      <c r="I643" s="2030"/>
      <c r="J643" s="2030"/>
      <c r="K643" s="2030"/>
      <c r="L643" s="2030"/>
      <c r="M643" s="2031"/>
      <c r="N643" s="2284"/>
      <c r="O643" s="2263"/>
      <c r="P643" s="2263"/>
      <c r="Q643" s="2263"/>
      <c r="R643" s="2263"/>
      <c r="S643" s="2263"/>
      <c r="T643" s="2263"/>
      <c r="U643" s="2263"/>
      <c r="V643" s="2263"/>
      <c r="W643" s="2263"/>
      <c r="X643" s="2263"/>
      <c r="Y643" s="2263"/>
      <c r="Z643" s="2263"/>
      <c r="AA643" s="2263"/>
      <c r="AB643" s="2263"/>
      <c r="AC643" s="2263"/>
      <c r="AD643" s="2263"/>
      <c r="AE643" s="2263"/>
      <c r="AF643" s="2263"/>
      <c r="AG643" s="2263"/>
      <c r="AH643" s="1615"/>
      <c r="AI643" s="18"/>
      <c r="AJ643" s="18"/>
      <c r="AK643" s="18"/>
      <c r="AL643" s="18"/>
      <c r="AM643" s="18"/>
      <c r="AN643" s="18"/>
      <c r="AO643" s="18"/>
      <c r="AP643" s="18"/>
      <c r="AQ643" s="18"/>
    </row>
    <row r="644" spans="1:43" s="592" customFormat="1" ht="15" hidden="1" customHeight="1" thickTop="1">
      <c r="A644" s="606">
        <v>15</v>
      </c>
      <c r="C644" s="1508"/>
      <c r="D644" s="1508"/>
      <c r="E644" s="1508"/>
      <c r="F644" s="1508"/>
      <c r="G644" s="1508"/>
      <c r="H644" s="1508"/>
      <c r="I644" s="1508"/>
      <c r="J644" s="1508"/>
      <c r="K644" s="1508"/>
      <c r="L644" s="1508"/>
      <c r="M644" s="1508"/>
      <c r="N644" s="1508"/>
      <c r="O644" s="1508"/>
      <c r="P644" s="1508"/>
      <c r="Q644" s="1508"/>
      <c r="R644" s="1508"/>
      <c r="S644" s="1508"/>
      <c r="T644" s="1508"/>
      <c r="U644" s="1508"/>
      <c r="V644" s="1508"/>
      <c r="W644" s="1508"/>
      <c r="X644" s="1508"/>
      <c r="Y644" s="1508"/>
      <c r="Z644" s="1508"/>
      <c r="AA644" s="1508"/>
      <c r="AB644" s="1508"/>
      <c r="AC644" s="1508"/>
      <c r="AD644" s="1508"/>
      <c r="AE644" s="1508"/>
      <c r="AF644" s="1508"/>
      <c r="AG644" s="1508"/>
      <c r="AH644" s="1615"/>
      <c r="AI644" s="600" t="s">
        <v>123</v>
      </c>
      <c r="AJ644" s="603" t="s">
        <v>455</v>
      </c>
      <c r="AK644" s="600" t="s">
        <v>459</v>
      </c>
      <c r="AL644" s="603" t="s">
        <v>457</v>
      </c>
      <c r="AM644" s="600" t="s">
        <v>89</v>
      </c>
      <c r="AN644" s="18"/>
      <c r="AO644" s="600" t="s">
        <v>89</v>
      </c>
      <c r="AP644" s="18"/>
      <c r="AQ644" s="18"/>
    </row>
    <row r="645" spans="1:43" s="592" customFormat="1" ht="15" hidden="1" customHeight="1">
      <c r="A645" s="606"/>
      <c r="C645" s="1508"/>
      <c r="D645" s="1508"/>
      <c r="E645" s="1508"/>
      <c r="F645" s="1508"/>
      <c r="G645" s="1508"/>
      <c r="H645" s="1508"/>
      <c r="I645" s="1508"/>
      <c r="J645" s="1508"/>
      <c r="K645" s="1508"/>
      <c r="L645" s="1508"/>
      <c r="M645" s="1508"/>
      <c r="N645" s="1508"/>
      <c r="O645" s="1508"/>
      <c r="P645" s="1508"/>
      <c r="Q645" s="1508"/>
      <c r="R645" s="1508"/>
      <c r="S645" s="1508"/>
      <c r="T645" s="1508"/>
      <c r="U645" s="1508"/>
      <c r="V645" s="1508"/>
      <c r="W645" s="1508"/>
      <c r="X645" s="1508"/>
      <c r="Y645" s="1508"/>
      <c r="Z645" s="1508"/>
      <c r="AA645" s="1508"/>
      <c r="AB645" s="1508"/>
      <c r="AC645" s="1508"/>
      <c r="AD645" s="1508"/>
      <c r="AE645" s="1508"/>
      <c r="AF645" s="1508"/>
      <c r="AG645" s="1508"/>
      <c r="AH645" s="1615"/>
      <c r="AI645" s="625"/>
      <c r="AJ645" s="626"/>
      <c r="AK645" s="626"/>
      <c r="AL645" s="626"/>
      <c r="AM645" s="627">
        <f t="shared" ref="AM645:AM650" si="6">SUM(I652:AB652)-AC652</f>
        <v>0</v>
      </c>
      <c r="AN645" s="18"/>
      <c r="AO645" s="633">
        <f>AC652-BS!$E$63-BS!$E$51</f>
        <v>1</v>
      </c>
      <c r="AP645" s="18"/>
      <c r="AQ645" s="18"/>
    </row>
    <row r="646" spans="1:43" s="592" customFormat="1" ht="20.100000000000001" customHeight="1">
      <c r="A646" s="606"/>
      <c r="D646" s="1639" t="s">
        <v>3351</v>
      </c>
      <c r="AH646" s="1615"/>
      <c r="AI646" s="619"/>
      <c r="AJ646" s="620"/>
      <c r="AK646" s="620"/>
      <c r="AL646" s="620"/>
      <c r="AM646" s="621">
        <f t="shared" si="6"/>
        <v>0</v>
      </c>
      <c r="AN646" s="18"/>
      <c r="AO646" s="628">
        <f>AC653-BS!$E$64-BS!$E$65-BS!$E$52-BS!$E$53</f>
        <v>0</v>
      </c>
      <c r="AP646" s="18"/>
      <c r="AQ646" s="18"/>
    </row>
    <row r="647" spans="1:43" s="592" customFormat="1" ht="20.100000000000001" customHeight="1">
      <c r="A647" s="606"/>
      <c r="AH647" s="1615"/>
      <c r="AI647" s="619"/>
      <c r="AJ647" s="620"/>
      <c r="AK647" s="620"/>
      <c r="AL647" s="620"/>
      <c r="AM647" s="621">
        <f t="shared" si="6"/>
        <v>0</v>
      </c>
      <c r="AN647" s="18"/>
      <c r="AO647" s="628">
        <f>AC654-BS!$E$68-BS!$E$69-BS!$E$57-BS!$E$56</f>
        <v>0</v>
      </c>
      <c r="AP647" s="18"/>
      <c r="AQ647" s="18"/>
    </row>
    <row r="648" spans="1:43" s="592" customFormat="1" ht="20.100000000000001" customHeight="1">
      <c r="A648" s="606"/>
      <c r="D648" s="2289" t="s">
        <v>1416</v>
      </c>
      <c r="E648" s="2289"/>
      <c r="F648" s="2289"/>
      <c r="G648" s="2289"/>
      <c r="H648" s="2289"/>
      <c r="I648" s="2289"/>
      <c r="J648" s="2289"/>
      <c r="K648" s="2289"/>
      <c r="L648" s="2289"/>
      <c r="M648" s="2289"/>
      <c r="N648" s="2289"/>
      <c r="O648" s="2289"/>
      <c r="P648" s="2289"/>
      <c r="Q648" s="2289"/>
      <c r="R648" s="2289"/>
      <c r="S648" s="2289"/>
      <c r="T648" s="2289"/>
      <c r="U648" s="2289"/>
      <c r="V648" s="2289"/>
      <c r="W648" s="2289"/>
      <c r="X648" s="2289"/>
      <c r="Y648" s="2289"/>
      <c r="Z648" s="2289"/>
      <c r="AA648" s="2289"/>
      <c r="AB648" s="2289"/>
      <c r="AC648" s="2289"/>
      <c r="AD648" s="2289"/>
      <c r="AE648" s="2289"/>
      <c r="AF648" s="2289"/>
      <c r="AG648" s="2289"/>
      <c r="AH648" s="1615"/>
      <c r="AI648" s="619"/>
      <c r="AJ648" s="620"/>
      <c r="AK648" s="620"/>
      <c r="AL648" s="620"/>
      <c r="AM648" s="621">
        <f t="shared" si="6"/>
        <v>0</v>
      </c>
      <c r="AN648" s="18"/>
      <c r="AO648" s="628">
        <f>AC655-BS!$E$70-BS!$E$58</f>
        <v>0</v>
      </c>
      <c r="AP648" s="18"/>
      <c r="AQ648" s="18"/>
    </row>
    <row r="649" spans="1:43" s="592" customFormat="1" ht="20.100000000000001" customHeight="1" thickBot="1">
      <c r="A649" s="606"/>
      <c r="AH649" s="1615"/>
      <c r="AI649" s="619"/>
      <c r="AJ649" s="620"/>
      <c r="AK649" s="620"/>
      <c r="AL649" s="620"/>
      <c r="AM649" s="621">
        <f t="shared" si="6"/>
        <v>0</v>
      </c>
      <c r="AN649" s="18"/>
      <c r="AO649" s="628">
        <f>AC656-BS!E54-BS!E55-BS!E58-BS!E59-BS!E61-BS!E67-BS!E71-BS!E72-BS!E73-BS!E74</f>
        <v>0</v>
      </c>
      <c r="AP649" s="18"/>
      <c r="AQ649" s="18"/>
    </row>
    <row r="650" spans="1:43" s="592" customFormat="1" ht="27.75" customHeight="1" thickBot="1">
      <c r="A650" s="606"/>
      <c r="D650" s="1874" t="s">
        <v>122</v>
      </c>
      <c r="E650" s="1874"/>
      <c r="F650" s="1874"/>
      <c r="G650" s="1874"/>
      <c r="H650" s="1874"/>
      <c r="I650" s="1874" t="s">
        <v>2</v>
      </c>
      <c r="J650" s="1874"/>
      <c r="K650" s="1874"/>
      <c r="L650" s="1874"/>
      <c r="M650" s="1874"/>
      <c r="N650" s="1874"/>
      <c r="O650" s="1874"/>
      <c r="P650" s="1874"/>
      <c r="Q650" s="1874"/>
      <c r="R650" s="1874"/>
      <c r="S650" s="1874"/>
      <c r="T650" s="1874"/>
      <c r="U650" s="1874"/>
      <c r="V650" s="1874"/>
      <c r="W650" s="1874"/>
      <c r="X650" s="1874"/>
      <c r="Y650" s="1874"/>
      <c r="Z650" s="1874"/>
      <c r="AA650" s="1874"/>
      <c r="AB650" s="1874"/>
      <c r="AC650" s="1874"/>
      <c r="AD650" s="1874"/>
      <c r="AE650" s="1874"/>
      <c r="AF650" s="1874"/>
      <c r="AG650" s="1874"/>
      <c r="AH650" s="1615"/>
      <c r="AI650" s="622">
        <f>SUM(I650:M656)-I657</f>
        <v>0</v>
      </c>
      <c r="AJ650" s="623">
        <f>SUM(N652:R656)-N657</f>
        <v>0</v>
      </c>
      <c r="AK650" s="623">
        <f>SUM(S652:W656)-S657</f>
        <v>0</v>
      </c>
      <c r="AL650" s="623">
        <f>SUM(X652:AB656)-X657</f>
        <v>0</v>
      </c>
      <c r="AM650" s="624">
        <f t="shared" si="6"/>
        <v>0</v>
      </c>
      <c r="AN650" s="18"/>
      <c r="AO650" s="630">
        <f>AC657-BS!$E$50-BS!$E$62</f>
        <v>1</v>
      </c>
      <c r="AP650" s="18"/>
      <c r="AQ650" s="18"/>
    </row>
    <row r="651" spans="1:43" s="592" customFormat="1" ht="48" customHeight="1" thickBot="1">
      <c r="A651" s="606"/>
      <c r="D651" s="1874"/>
      <c r="E651" s="1874"/>
      <c r="F651" s="1874"/>
      <c r="G651" s="1874"/>
      <c r="H651" s="1874"/>
      <c r="I651" s="1997" t="s">
        <v>87</v>
      </c>
      <c r="J651" s="1997"/>
      <c r="K651" s="1997"/>
      <c r="L651" s="1997"/>
      <c r="M651" s="1997"/>
      <c r="N651" s="1997" t="s">
        <v>455</v>
      </c>
      <c r="O651" s="1997"/>
      <c r="P651" s="1997"/>
      <c r="Q651" s="1997"/>
      <c r="R651" s="1997"/>
      <c r="S651" s="1997" t="s">
        <v>88</v>
      </c>
      <c r="T651" s="1997"/>
      <c r="U651" s="1997"/>
      <c r="V651" s="1997"/>
      <c r="W651" s="1997"/>
      <c r="X651" s="1997" t="s">
        <v>457</v>
      </c>
      <c r="Y651" s="1997"/>
      <c r="Z651" s="1997"/>
      <c r="AA651" s="1997"/>
      <c r="AB651" s="1997"/>
      <c r="AC651" s="1997" t="s">
        <v>89</v>
      </c>
      <c r="AD651" s="1997"/>
      <c r="AE651" s="1997"/>
      <c r="AF651" s="1997"/>
      <c r="AG651" s="1997"/>
      <c r="AH651" s="1615"/>
      <c r="AI651" s="18"/>
      <c r="AJ651" s="18"/>
      <c r="AK651" s="18"/>
      <c r="AL651" s="18"/>
      <c r="AM651" s="18"/>
      <c r="AN651" s="18"/>
      <c r="AO651" s="18"/>
      <c r="AP651" s="18"/>
      <c r="AQ651" s="18"/>
    </row>
    <row r="652" spans="1:43" s="592" customFormat="1" ht="24.75" customHeight="1">
      <c r="A652" s="606"/>
      <c r="D652" s="2290" t="s">
        <v>125</v>
      </c>
      <c r="E652" s="2291"/>
      <c r="F652" s="2291"/>
      <c r="G652" s="2291"/>
      <c r="H652" s="2292"/>
      <c r="I652" s="2293">
        <v>175522</v>
      </c>
      <c r="J652" s="2294"/>
      <c r="K652" s="2294"/>
      <c r="L652" s="2294"/>
      <c r="M652" s="2294"/>
      <c r="N652" s="2295"/>
      <c r="O652" s="2294"/>
      <c r="P652" s="2294"/>
      <c r="Q652" s="2294"/>
      <c r="R652" s="2294"/>
      <c r="S652" s="2294"/>
      <c r="T652" s="2294"/>
      <c r="U652" s="2294"/>
      <c r="V652" s="2294"/>
      <c r="W652" s="2294"/>
      <c r="X652" s="2295"/>
      <c r="Y652" s="2294"/>
      <c r="Z652" s="2294"/>
      <c r="AA652" s="2294"/>
      <c r="AB652" s="2294"/>
      <c r="AC652" s="2296">
        <f>SUM(I652:AB652)</f>
        <v>175522</v>
      </c>
      <c r="AD652" s="2296"/>
      <c r="AE652" s="2296"/>
      <c r="AF652" s="2296"/>
      <c r="AG652" s="2297"/>
      <c r="AH652" s="1615"/>
      <c r="AI652" s="18"/>
      <c r="AJ652" s="18"/>
      <c r="AK652" s="18"/>
      <c r="AL652" s="18"/>
      <c r="AM652" s="18"/>
      <c r="AN652" s="18"/>
      <c r="AO652" s="18"/>
      <c r="AP652" s="18"/>
      <c r="AQ652" s="18"/>
    </row>
    <row r="653" spans="1:43" s="592" customFormat="1" ht="24.75" customHeight="1">
      <c r="A653" s="606"/>
      <c r="D653" s="2068" t="s">
        <v>1807</v>
      </c>
      <c r="E653" s="2069"/>
      <c r="F653" s="2069"/>
      <c r="G653" s="2069"/>
      <c r="H653" s="2070"/>
      <c r="I653" s="2285">
        <v>0</v>
      </c>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7">
        <f>SUM(I653:AB653)</f>
        <v>0</v>
      </c>
      <c r="AD653" s="2287"/>
      <c r="AE653" s="2287"/>
      <c r="AF653" s="2287"/>
      <c r="AG653" s="2288"/>
      <c r="AH653" s="1615"/>
      <c r="AI653" s="18"/>
      <c r="AJ653" s="18"/>
      <c r="AK653" s="18"/>
      <c r="AL653" s="18"/>
      <c r="AM653" s="18"/>
      <c r="AN653" s="18"/>
      <c r="AO653" s="18"/>
      <c r="AP653" s="18"/>
      <c r="AQ653" s="18"/>
    </row>
    <row r="654" spans="1:43" s="592" customFormat="1" ht="24.75" customHeight="1">
      <c r="A654" s="606"/>
      <c r="D654" s="2068" t="s">
        <v>1808</v>
      </c>
      <c r="E654" s="2069"/>
      <c r="F654" s="2069"/>
      <c r="G654" s="2069"/>
      <c r="H654" s="2070"/>
      <c r="I654" s="2285">
        <v>0</v>
      </c>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7">
        <f>SUM(I654:AB654)</f>
        <v>0</v>
      </c>
      <c r="AD654" s="2287"/>
      <c r="AE654" s="2287"/>
      <c r="AF654" s="2287"/>
      <c r="AG654" s="2288"/>
      <c r="AH654" s="1615"/>
      <c r="AI654" s="18"/>
      <c r="AJ654" s="18"/>
      <c r="AK654" s="18"/>
      <c r="AL654" s="18"/>
      <c r="AM654" s="18"/>
      <c r="AN654" s="18"/>
      <c r="AO654" s="18"/>
      <c r="AP654" s="18"/>
      <c r="AQ654" s="18"/>
    </row>
    <row r="655" spans="1:43" s="592" customFormat="1" ht="36.75" customHeight="1">
      <c r="A655" s="606"/>
      <c r="D655" s="2068" t="s">
        <v>127</v>
      </c>
      <c r="E655" s="2069"/>
      <c r="F655" s="2069"/>
      <c r="G655" s="2069"/>
      <c r="H655" s="2070"/>
      <c r="I655" s="2285">
        <v>0</v>
      </c>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7">
        <f>SUM(I655:AB655)</f>
        <v>0</v>
      </c>
      <c r="AD655" s="2287"/>
      <c r="AE655" s="2287"/>
      <c r="AF655" s="2287"/>
      <c r="AG655" s="2288"/>
      <c r="AH655" s="1615"/>
      <c r="AI655" s="18"/>
      <c r="AJ655" s="18"/>
      <c r="AK655" s="18"/>
      <c r="AL655" s="18"/>
      <c r="AM655" s="18"/>
      <c r="AN655" s="18"/>
      <c r="AO655" s="18"/>
      <c r="AP655" s="18"/>
      <c r="AQ655" s="18"/>
    </row>
    <row r="656" spans="1:43" s="592" customFormat="1" ht="24.75" customHeight="1">
      <c r="A656" s="606"/>
      <c r="D656" s="2068" t="s">
        <v>128</v>
      </c>
      <c r="E656" s="2069"/>
      <c r="F656" s="2069"/>
      <c r="G656" s="2069"/>
      <c r="H656" s="2070"/>
      <c r="I656" s="2285"/>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7">
        <f>SUM(I656:AB656)</f>
        <v>0</v>
      </c>
      <c r="AD656" s="2287"/>
      <c r="AE656" s="2287"/>
      <c r="AF656" s="2287"/>
      <c r="AG656" s="2288"/>
      <c r="AH656" s="1615"/>
      <c r="AI656" s="18"/>
      <c r="AJ656" s="18"/>
      <c r="AK656" s="18"/>
      <c r="AL656" s="18"/>
      <c r="AM656" s="18"/>
      <c r="AN656" s="18"/>
      <c r="AO656" s="18"/>
      <c r="AP656" s="18"/>
      <c r="AQ656" s="18"/>
    </row>
    <row r="657" spans="1:43" s="592" customFormat="1" ht="24.75" customHeight="1" thickBot="1">
      <c r="A657" s="606"/>
      <c r="D657" s="2191" t="s">
        <v>129</v>
      </c>
      <c r="E657" s="2191"/>
      <c r="F657" s="2191"/>
      <c r="G657" s="2191"/>
      <c r="H657" s="2191"/>
      <c r="I657" s="2298">
        <f>SUM(I652:M656)</f>
        <v>175522</v>
      </c>
      <c r="J657" s="2299"/>
      <c r="K657" s="2299"/>
      <c r="L657" s="2299"/>
      <c r="M657" s="2299"/>
      <c r="N657" s="2299">
        <f>SUM(N652:R656)</f>
        <v>0</v>
      </c>
      <c r="O657" s="2299"/>
      <c r="P657" s="2299"/>
      <c r="Q657" s="2299"/>
      <c r="R657" s="2299"/>
      <c r="S657" s="2299">
        <f>SUM(S652:W656)</f>
        <v>0</v>
      </c>
      <c r="T657" s="2299"/>
      <c r="U657" s="2299"/>
      <c r="V657" s="2299"/>
      <c r="W657" s="2299"/>
      <c r="X657" s="2299">
        <f>SUM(X652:AB656)</f>
        <v>0</v>
      </c>
      <c r="Y657" s="2299"/>
      <c r="Z657" s="2299"/>
      <c r="AA657" s="2299"/>
      <c r="AB657" s="2299"/>
      <c r="AC657" s="2299">
        <f>SUM(AC652:AG656)</f>
        <v>175522</v>
      </c>
      <c r="AD657" s="2299"/>
      <c r="AE657" s="2299"/>
      <c r="AF657" s="2299"/>
      <c r="AG657" s="2300"/>
      <c r="AH657" s="1615"/>
      <c r="AI657" s="18"/>
      <c r="AJ657" s="18"/>
      <c r="AK657" s="18"/>
      <c r="AL657" s="18"/>
      <c r="AM657" s="18"/>
      <c r="AN657" s="18"/>
      <c r="AO657" s="18"/>
      <c r="AP657" s="18"/>
      <c r="AQ657" s="18"/>
    </row>
    <row r="658" spans="1:43" s="592" customFormat="1" ht="13.8">
      <c r="A658" s="606"/>
      <c r="AH658" s="1615"/>
      <c r="AI658" s="18"/>
      <c r="AJ658" s="18"/>
      <c r="AK658" s="18"/>
      <c r="AL658" s="18"/>
      <c r="AM658" s="18"/>
      <c r="AN658" s="18"/>
      <c r="AO658" s="18"/>
      <c r="AP658" s="18"/>
      <c r="AQ658" s="18"/>
    </row>
    <row r="659" spans="1:43" s="592" customFormat="1" ht="29.25" customHeight="1">
      <c r="A659" s="606"/>
      <c r="D659" s="2208" t="s">
        <v>3344</v>
      </c>
      <c r="E659" s="2301"/>
      <c r="F659" s="2301"/>
      <c r="G659" s="2301"/>
      <c r="H659" s="2301"/>
      <c r="I659" s="2301"/>
      <c r="J659" s="2301"/>
      <c r="K659" s="2301"/>
      <c r="L659" s="2301"/>
      <c r="M659" s="2301"/>
      <c r="N659" s="2301"/>
      <c r="O659" s="2301"/>
      <c r="P659" s="2301"/>
      <c r="Q659" s="2301"/>
      <c r="R659" s="2301"/>
      <c r="S659" s="2301"/>
      <c r="T659" s="2301"/>
      <c r="U659" s="2301"/>
      <c r="V659" s="2301"/>
      <c r="W659" s="2301"/>
      <c r="X659" s="2301"/>
      <c r="Y659" s="2301"/>
      <c r="Z659" s="2301"/>
      <c r="AA659" s="2301"/>
      <c r="AB659" s="2301"/>
      <c r="AC659" s="2301"/>
      <c r="AD659" s="2301"/>
      <c r="AE659" s="2301"/>
      <c r="AF659" s="2301"/>
      <c r="AG659" s="2301"/>
      <c r="AH659" s="1615"/>
      <c r="AI659" s="18"/>
      <c r="AJ659" s="18"/>
      <c r="AK659" s="18"/>
      <c r="AL659" s="18"/>
      <c r="AM659" s="18"/>
      <c r="AN659" s="18"/>
      <c r="AO659" s="18"/>
      <c r="AP659" s="18"/>
      <c r="AQ659" s="18"/>
    </row>
    <row r="660" spans="1:43" s="592" customFormat="1" ht="13.8">
      <c r="A660" s="606"/>
      <c r="AH660" s="1615"/>
      <c r="AI660" s="18"/>
      <c r="AJ660" s="18"/>
      <c r="AK660" s="625"/>
      <c r="AL660" s="626"/>
      <c r="AM660" s="631"/>
      <c r="AN660" s="18"/>
      <c r="AO660" s="633"/>
      <c r="AP660" s="18"/>
      <c r="AQ660" s="18"/>
    </row>
    <row r="661" spans="1:43" s="592" customFormat="1" ht="13.8">
      <c r="A661" s="606"/>
      <c r="D661" s="2208" t="s">
        <v>3345</v>
      </c>
      <c r="E661" s="2301"/>
      <c r="F661" s="2301"/>
      <c r="G661" s="2301"/>
      <c r="H661" s="2301"/>
      <c r="I661" s="2301"/>
      <c r="J661" s="2301"/>
      <c r="K661" s="2301"/>
      <c r="L661" s="2301"/>
      <c r="M661" s="2301"/>
      <c r="N661" s="2301"/>
      <c r="O661" s="2301"/>
      <c r="P661" s="2301"/>
      <c r="Q661" s="2301"/>
      <c r="R661" s="2301"/>
      <c r="S661" s="2301"/>
      <c r="T661" s="2301"/>
      <c r="U661" s="2301"/>
      <c r="V661" s="2301"/>
      <c r="W661" s="2301"/>
      <c r="X661" s="2301"/>
      <c r="Y661" s="2301"/>
      <c r="Z661" s="2301"/>
      <c r="AA661" s="2301"/>
      <c r="AB661" s="2301"/>
      <c r="AC661" s="2301"/>
      <c r="AD661" s="2301"/>
      <c r="AE661" s="2301"/>
      <c r="AF661" s="2301"/>
      <c r="AG661" s="2301"/>
      <c r="AH661" s="1615"/>
      <c r="AI661" s="18"/>
      <c r="AJ661" s="18"/>
      <c r="AK661" s="619"/>
      <c r="AL661" s="620"/>
      <c r="AM661" s="621">
        <f>SUM(M667:Z667)-AA667</f>
        <v>0</v>
      </c>
      <c r="AN661" s="18"/>
      <c r="AO661" s="628">
        <f>AA667-BS!$D$54</f>
        <v>0</v>
      </c>
      <c r="AP661" s="18"/>
      <c r="AQ661" s="18"/>
    </row>
    <row r="662" spans="1:43" s="592" customFormat="1" ht="13.8">
      <c r="A662" s="606"/>
      <c r="AH662" s="1615"/>
      <c r="AI662" s="18"/>
      <c r="AJ662" s="18"/>
      <c r="AK662" s="619"/>
      <c r="AL662" s="620"/>
      <c r="AM662" s="621">
        <f>SUM(M668:Z668)-AA668</f>
        <v>0</v>
      </c>
      <c r="AN662" s="18"/>
      <c r="AO662" s="628">
        <f>AA668-BS!$D$52-BS!$D$53</f>
        <v>0</v>
      </c>
      <c r="AP662" s="18"/>
      <c r="AQ662" s="18"/>
    </row>
    <row r="663" spans="1:43" s="592" customFormat="1" ht="27.75" customHeight="1">
      <c r="A663" s="606"/>
      <c r="D663" s="2208" t="s">
        <v>3352</v>
      </c>
      <c r="E663" s="2301"/>
      <c r="F663" s="2301"/>
      <c r="G663" s="2301"/>
      <c r="H663" s="2301"/>
      <c r="I663" s="2301"/>
      <c r="J663" s="2301"/>
      <c r="K663" s="2301"/>
      <c r="L663" s="2301"/>
      <c r="M663" s="2301"/>
      <c r="N663" s="2301"/>
      <c r="O663" s="2301"/>
      <c r="P663" s="2301"/>
      <c r="Q663" s="2301"/>
      <c r="R663" s="2301"/>
      <c r="S663" s="2301"/>
      <c r="T663" s="2301"/>
      <c r="U663" s="2301"/>
      <c r="V663" s="2301"/>
      <c r="W663" s="2301"/>
      <c r="X663" s="2301"/>
      <c r="Y663" s="2301"/>
      <c r="Z663" s="2301"/>
      <c r="AA663" s="2301"/>
      <c r="AB663" s="2301"/>
      <c r="AC663" s="2301"/>
      <c r="AD663" s="2301"/>
      <c r="AE663" s="2301"/>
      <c r="AF663" s="2301"/>
      <c r="AG663" s="2301"/>
      <c r="AH663" s="1615"/>
      <c r="AI663" s="18"/>
      <c r="AJ663" s="18"/>
      <c r="AK663" s="619"/>
      <c r="AL663" s="620"/>
      <c r="AM663" s="621">
        <f>SUM(M670:Z670)-AA670</f>
        <v>0</v>
      </c>
      <c r="AN663" s="18"/>
      <c r="AO663" s="628">
        <f>AA670-BS!$D$58</f>
        <v>0</v>
      </c>
      <c r="AP663" s="18"/>
      <c r="AQ663" s="18"/>
    </row>
    <row r="664" spans="1:43" s="592" customFormat="1" ht="14.4" thickBot="1">
      <c r="A664" s="606"/>
      <c r="AH664" s="1615"/>
      <c r="AI664" s="18"/>
      <c r="AJ664" s="18"/>
      <c r="AK664" s="619"/>
      <c r="AL664" s="620"/>
      <c r="AM664" s="621">
        <f>SUM(M671:Z671)-AA671</f>
        <v>0</v>
      </c>
      <c r="AN664" s="18"/>
      <c r="AO664" s="628">
        <f>AA671-BS!E55-BS!E59-BS!E60-BS!E61</f>
        <v>0</v>
      </c>
      <c r="AP664" s="18"/>
      <c r="AQ664" s="18"/>
    </row>
    <row r="665" spans="1:43" s="592" customFormat="1" ht="27.75" customHeight="1" thickBot="1">
      <c r="A665" s="606"/>
      <c r="D665" s="1874" t="s">
        <v>131</v>
      </c>
      <c r="E665" s="1874"/>
      <c r="F665" s="1874"/>
      <c r="G665" s="1874"/>
      <c r="H665" s="1874"/>
      <c r="I665" s="1874"/>
      <c r="J665" s="1874"/>
      <c r="K665" s="1874"/>
      <c r="L665" s="1874"/>
      <c r="M665" s="1874" t="s">
        <v>132</v>
      </c>
      <c r="N665" s="1874"/>
      <c r="O665" s="1874"/>
      <c r="P665" s="1874"/>
      <c r="Q665" s="1874"/>
      <c r="R665" s="1874"/>
      <c r="S665" s="1874"/>
      <c r="T665" s="1874" t="s">
        <v>133</v>
      </c>
      <c r="U665" s="1874"/>
      <c r="V665" s="1874"/>
      <c r="W665" s="1874"/>
      <c r="X665" s="1874"/>
      <c r="Y665" s="1874"/>
      <c r="Z665" s="1874"/>
      <c r="AA665" s="1874" t="s">
        <v>129</v>
      </c>
      <c r="AB665" s="1874"/>
      <c r="AC665" s="1874"/>
      <c r="AD665" s="1874"/>
      <c r="AE665" s="1874"/>
      <c r="AF665" s="1874"/>
      <c r="AG665" s="1874"/>
      <c r="AH665" s="1615"/>
      <c r="AI665" s="18"/>
      <c r="AJ665" s="620"/>
      <c r="AK665" s="622">
        <f>SUM(M667:S671)-M672</f>
        <v>0</v>
      </c>
      <c r="AL665" s="623">
        <f>SUM(T667:Z671)-T672</f>
        <v>0</v>
      </c>
      <c r="AM665" s="624">
        <f>SUM(AA667:AG671)-AA672</f>
        <v>0</v>
      </c>
      <c r="AN665" s="18"/>
      <c r="AO665" s="630">
        <f>AA672-BS!$D$50</f>
        <v>0</v>
      </c>
      <c r="AP665" s="18"/>
      <c r="AQ665" s="18"/>
    </row>
    <row r="666" spans="1:43" s="592" customFormat="1" ht="27.75" customHeight="1" thickBot="1">
      <c r="A666" s="606"/>
      <c r="D666" s="2303" t="s">
        <v>134</v>
      </c>
      <c r="E666" s="2303"/>
      <c r="F666" s="2303"/>
      <c r="G666" s="2303"/>
      <c r="H666" s="2303"/>
      <c r="I666" s="2303"/>
      <c r="J666" s="2303"/>
      <c r="K666" s="2303"/>
      <c r="L666" s="2303"/>
      <c r="M666" s="2303"/>
      <c r="N666" s="2303"/>
      <c r="O666" s="2303"/>
      <c r="P666" s="2303"/>
      <c r="Q666" s="2303"/>
      <c r="R666" s="2303"/>
      <c r="S666" s="2303"/>
      <c r="T666" s="2303"/>
      <c r="U666" s="2303"/>
      <c r="V666" s="2303"/>
      <c r="W666" s="2303"/>
      <c r="X666" s="2303"/>
      <c r="Y666" s="2303"/>
      <c r="Z666" s="2303"/>
      <c r="AA666" s="2303"/>
      <c r="AB666" s="2303"/>
      <c r="AC666" s="2303"/>
      <c r="AD666" s="2303"/>
      <c r="AE666" s="2303"/>
      <c r="AF666" s="2303"/>
      <c r="AG666" s="2303"/>
      <c r="AI666" s="18"/>
      <c r="AJ666" s="18"/>
      <c r="AK666" s="18"/>
      <c r="AL666" s="18"/>
      <c r="AM666" s="18"/>
      <c r="AN666" s="18"/>
      <c r="AO666" s="18"/>
      <c r="AP666" s="18"/>
      <c r="AQ666" s="18"/>
    </row>
    <row r="667" spans="1:43" s="592" customFormat="1" ht="22.5" customHeight="1">
      <c r="A667" s="606"/>
      <c r="D667" s="2067" t="s">
        <v>135</v>
      </c>
      <c r="E667" s="2067"/>
      <c r="F667" s="2067"/>
      <c r="G667" s="2067"/>
      <c r="H667" s="2067"/>
      <c r="I667" s="2067"/>
      <c r="J667" s="2067"/>
      <c r="K667" s="2067"/>
      <c r="L667" s="2067"/>
      <c r="M667" s="2020"/>
      <c r="N667" s="2020"/>
      <c r="O667" s="2020"/>
      <c r="P667" s="2020"/>
      <c r="Q667" s="2020"/>
      <c r="R667" s="2020"/>
      <c r="S667" s="2020"/>
      <c r="T667" s="1908"/>
      <c r="U667" s="1909"/>
      <c r="V667" s="1909"/>
      <c r="W667" s="1909"/>
      <c r="X667" s="1909"/>
      <c r="Y667" s="1909"/>
      <c r="Z667" s="1910"/>
      <c r="AA667" s="2185">
        <f>M667+T667</f>
        <v>0</v>
      </c>
      <c r="AB667" s="2185"/>
      <c r="AC667" s="2185"/>
      <c r="AD667" s="2185"/>
      <c r="AE667" s="2185"/>
      <c r="AF667" s="2185"/>
      <c r="AG667" s="2185"/>
      <c r="AI667" s="18"/>
      <c r="AJ667" s="18"/>
      <c r="AK667" s="625"/>
      <c r="AL667" s="626"/>
      <c r="AM667" s="627">
        <f t="shared" ref="AM667:AM673" si="7">SUM(M674:Z674)-AA674</f>
        <v>0</v>
      </c>
      <c r="AN667" s="18"/>
      <c r="AO667" s="633">
        <f>AA674-BS!$D$66</f>
        <v>0</v>
      </c>
      <c r="AP667" s="18"/>
      <c r="AQ667" s="18"/>
    </row>
    <row r="668" spans="1:43" s="592" customFormat="1" ht="22.5" customHeight="1">
      <c r="A668" s="606"/>
      <c r="D668" s="1898" t="s">
        <v>1809</v>
      </c>
      <c r="E668" s="1898"/>
      <c r="F668" s="1898"/>
      <c r="G668" s="1898"/>
      <c r="H668" s="1898"/>
      <c r="I668" s="1898"/>
      <c r="J668" s="1898"/>
      <c r="K668" s="1898"/>
      <c r="L668" s="1898"/>
      <c r="M668" s="1907"/>
      <c r="N668" s="1907"/>
      <c r="O668" s="1907"/>
      <c r="P668" s="1907"/>
      <c r="Q668" s="1907"/>
      <c r="R668" s="1907"/>
      <c r="S668" s="1907"/>
      <c r="T668" s="1907"/>
      <c r="U668" s="1907"/>
      <c r="V668" s="1907"/>
      <c r="W668" s="1907"/>
      <c r="X668" s="1907"/>
      <c r="Y668" s="1907"/>
      <c r="Z668" s="1907"/>
      <c r="AA668" s="2186">
        <f>M668+T668</f>
        <v>0</v>
      </c>
      <c r="AB668" s="2186"/>
      <c r="AC668" s="2186"/>
      <c r="AD668" s="2186"/>
      <c r="AE668" s="2186"/>
      <c r="AF668" s="2186"/>
      <c r="AG668" s="2186"/>
      <c r="AI668" s="18"/>
      <c r="AJ668" s="18"/>
      <c r="AK668" s="619"/>
      <c r="AL668" s="620"/>
      <c r="AM668" s="621">
        <f t="shared" si="7"/>
        <v>0</v>
      </c>
      <c r="AN668" s="18"/>
      <c r="AO668" s="628">
        <f>AA675-BS!$D$64-BS!$D$65</f>
        <v>-26117</v>
      </c>
      <c r="AP668" s="18"/>
      <c r="AQ668" s="18"/>
    </row>
    <row r="669" spans="1:43" s="592" customFormat="1" ht="22.5" customHeight="1">
      <c r="A669" s="606"/>
      <c r="D669" s="1898" t="s">
        <v>136</v>
      </c>
      <c r="E669" s="1898"/>
      <c r="F669" s="1898"/>
      <c r="G669" s="1898"/>
      <c r="H669" s="1898"/>
      <c r="I669" s="1898"/>
      <c r="J669" s="1898"/>
      <c r="K669" s="1898"/>
      <c r="L669" s="1898"/>
      <c r="M669" s="1907"/>
      <c r="N669" s="1907"/>
      <c r="O669" s="1907"/>
      <c r="P669" s="1907"/>
      <c r="Q669" s="1907"/>
      <c r="R669" s="1907"/>
      <c r="S669" s="1907"/>
      <c r="T669" s="1907"/>
      <c r="U669" s="1907"/>
      <c r="V669" s="1907"/>
      <c r="W669" s="1907"/>
      <c r="X669" s="1907"/>
      <c r="Y669" s="1907"/>
      <c r="Z669" s="1907"/>
      <c r="AA669" s="2186">
        <f>M669+T669</f>
        <v>0</v>
      </c>
      <c r="AB669" s="2186"/>
      <c r="AC669" s="2186"/>
      <c r="AD669" s="2186"/>
      <c r="AE669" s="2186"/>
      <c r="AF669" s="2186"/>
      <c r="AG669" s="2186"/>
      <c r="AI669" s="18"/>
      <c r="AJ669" s="18"/>
      <c r="AK669" s="619"/>
      <c r="AL669" s="620"/>
      <c r="AM669" s="621">
        <f t="shared" si="7"/>
        <v>0</v>
      </c>
      <c r="AN669" s="18"/>
      <c r="AO669" s="628">
        <f>AA676-BS!$D$68-BS!$D$69</f>
        <v>-578427</v>
      </c>
      <c r="AP669" s="18"/>
      <c r="AQ669" s="18"/>
    </row>
    <row r="670" spans="1:43" s="592" customFormat="1" ht="22.5" customHeight="1">
      <c r="A670" s="606"/>
      <c r="D670" s="1898" t="s">
        <v>127</v>
      </c>
      <c r="E670" s="1898"/>
      <c r="F670" s="1898"/>
      <c r="G670" s="1898"/>
      <c r="H670" s="1898"/>
      <c r="I670" s="1898"/>
      <c r="J670" s="1898"/>
      <c r="K670" s="1898"/>
      <c r="L670" s="1898"/>
      <c r="M670" s="1907"/>
      <c r="N670" s="1907"/>
      <c r="O670" s="1907"/>
      <c r="P670" s="1907"/>
      <c r="Q670" s="1907"/>
      <c r="R670" s="1907"/>
      <c r="S670" s="1907"/>
      <c r="T670" s="1907"/>
      <c r="U670" s="1907"/>
      <c r="V670" s="1907"/>
      <c r="W670" s="1907"/>
      <c r="X670" s="1907"/>
      <c r="Y670" s="1907"/>
      <c r="Z670" s="1907"/>
      <c r="AA670" s="2186">
        <f>M670+T670</f>
        <v>0</v>
      </c>
      <c r="AB670" s="2186"/>
      <c r="AC670" s="2186"/>
      <c r="AD670" s="2186"/>
      <c r="AE670" s="2186"/>
      <c r="AF670" s="2186"/>
      <c r="AG670" s="2186"/>
      <c r="AI670" s="18"/>
      <c r="AJ670" s="18"/>
      <c r="AK670" s="619"/>
      <c r="AL670" s="620"/>
      <c r="AM670" s="621">
        <f t="shared" si="7"/>
        <v>0</v>
      </c>
      <c r="AN670" s="18"/>
      <c r="AO670" s="628">
        <f>AA677-BS!$D$70</f>
        <v>0</v>
      </c>
      <c r="AP670" s="18"/>
      <c r="AQ670" s="18"/>
    </row>
    <row r="671" spans="1:43" s="592" customFormat="1" ht="22.5" customHeight="1" thickBot="1">
      <c r="A671" s="606"/>
      <c r="D671" s="2019" t="s">
        <v>128</v>
      </c>
      <c r="E671" s="2019"/>
      <c r="F671" s="2019"/>
      <c r="G671" s="2019"/>
      <c r="H671" s="2019"/>
      <c r="I671" s="2019"/>
      <c r="J671" s="2019"/>
      <c r="K671" s="2019"/>
      <c r="L671" s="2019"/>
      <c r="M671" s="1888"/>
      <c r="N671" s="1889"/>
      <c r="O671" s="1889"/>
      <c r="P671" s="1889"/>
      <c r="Q671" s="1889"/>
      <c r="R671" s="1889"/>
      <c r="S671" s="1890"/>
      <c r="T671" s="1907"/>
      <c r="U671" s="1907"/>
      <c r="V671" s="1907"/>
      <c r="W671" s="1907"/>
      <c r="X671" s="1907"/>
      <c r="Y671" s="1907"/>
      <c r="Z671" s="1907"/>
      <c r="AA671" s="2186">
        <f>M671+T671</f>
        <v>0</v>
      </c>
      <c r="AB671" s="2186"/>
      <c r="AC671" s="2186"/>
      <c r="AD671" s="2186"/>
      <c r="AE671" s="2186"/>
      <c r="AF671" s="2186"/>
      <c r="AG671" s="2186"/>
      <c r="AI671" s="18"/>
      <c r="AJ671" s="18"/>
      <c r="AK671" s="619"/>
      <c r="AL671" s="620"/>
      <c r="AM671" s="621">
        <f t="shared" si="7"/>
        <v>0</v>
      </c>
      <c r="AN671" s="18"/>
      <c r="AO671" s="629">
        <f>AA677-BS!$D$71</f>
        <v>0</v>
      </c>
      <c r="AP671" s="18"/>
      <c r="AQ671" s="18"/>
    </row>
    <row r="672" spans="1:43" s="1531" customFormat="1" ht="22.5" customHeight="1" thickBot="1">
      <c r="A672" s="1530"/>
      <c r="D672" s="2304" t="s">
        <v>137</v>
      </c>
      <c r="E672" s="2304"/>
      <c r="F672" s="2304"/>
      <c r="G672" s="2304"/>
      <c r="H672" s="2304"/>
      <c r="I672" s="2304"/>
      <c r="J672" s="2304"/>
      <c r="K672" s="2304"/>
      <c r="L672" s="2304"/>
      <c r="M672" s="2305">
        <f>SUM(M667:S671)</f>
        <v>0</v>
      </c>
      <c r="N672" s="2305"/>
      <c r="O672" s="2305"/>
      <c r="P672" s="2305"/>
      <c r="Q672" s="2305"/>
      <c r="R672" s="2305"/>
      <c r="S672" s="2305"/>
      <c r="T672" s="2305">
        <f>SUM(T667:Z671)</f>
        <v>0</v>
      </c>
      <c r="U672" s="2305"/>
      <c r="V672" s="2305"/>
      <c r="W672" s="2305"/>
      <c r="X672" s="2305"/>
      <c r="Y672" s="2305"/>
      <c r="Z672" s="2305"/>
      <c r="AA672" s="2305">
        <f>SUM(AA667:AG671)</f>
        <v>0</v>
      </c>
      <c r="AB672" s="2305"/>
      <c r="AC672" s="2305"/>
      <c r="AD672" s="2305"/>
      <c r="AE672" s="2305"/>
      <c r="AF672" s="2305"/>
      <c r="AG672" s="2305"/>
      <c r="AI672" s="1532"/>
      <c r="AJ672" s="1532"/>
      <c r="AK672" s="1581"/>
      <c r="AL672" s="1604"/>
      <c r="AM672" s="1580">
        <f t="shared" si="7"/>
        <v>0</v>
      </c>
      <c r="AN672" s="1532"/>
      <c r="AO672" s="1605">
        <f>AA679-BS!$D$72</f>
        <v>-14549</v>
      </c>
      <c r="AP672" s="1532"/>
      <c r="AQ672" s="1532"/>
    </row>
    <row r="673" spans="1:43" s="1531" customFormat="1" ht="22.5" customHeight="1" thickBot="1">
      <c r="A673" s="1530"/>
      <c r="D673" s="2304" t="s">
        <v>138</v>
      </c>
      <c r="E673" s="2304"/>
      <c r="F673" s="2304"/>
      <c r="G673" s="2304"/>
      <c r="H673" s="2304"/>
      <c r="I673" s="2304"/>
      <c r="J673" s="2304"/>
      <c r="K673" s="2304"/>
      <c r="L673" s="2304"/>
      <c r="M673" s="2304"/>
      <c r="N673" s="2304"/>
      <c r="O673" s="2304"/>
      <c r="P673" s="2304"/>
      <c r="Q673" s="2304"/>
      <c r="R673" s="2304"/>
      <c r="S673" s="2304"/>
      <c r="T673" s="2304"/>
      <c r="U673" s="2304"/>
      <c r="V673" s="2304"/>
      <c r="W673" s="2304"/>
      <c r="X673" s="2304"/>
      <c r="Y673" s="2304"/>
      <c r="Z673" s="2304"/>
      <c r="AA673" s="2304"/>
      <c r="AB673" s="2304"/>
      <c r="AC673" s="2304"/>
      <c r="AD673" s="2304"/>
      <c r="AE673" s="2304"/>
      <c r="AF673" s="2304"/>
      <c r="AG673" s="2304"/>
      <c r="AI673" s="1532"/>
      <c r="AJ673" s="1532"/>
      <c r="AK673" s="1581"/>
      <c r="AL673" s="1604"/>
      <c r="AM673" s="1580">
        <f t="shared" si="7"/>
        <v>0</v>
      </c>
      <c r="AN673" s="1532"/>
      <c r="AO673" s="1605">
        <f>AA680-BS!$D$67-BS!$D$71-BS!$D$73-BS!$D$74</f>
        <v>-1540</v>
      </c>
      <c r="AP673" s="1532"/>
      <c r="AQ673" s="1532"/>
    </row>
    <row r="674" spans="1:43" s="1531" customFormat="1" ht="22.5" customHeight="1">
      <c r="A674" s="1530"/>
      <c r="D674" s="2306" t="s">
        <v>139</v>
      </c>
      <c r="E674" s="2306"/>
      <c r="F674" s="2306"/>
      <c r="G674" s="2306"/>
      <c r="H674" s="2306"/>
      <c r="I674" s="2306"/>
      <c r="J674" s="2306"/>
      <c r="K674" s="2306"/>
      <c r="L674" s="2306"/>
      <c r="M674" s="2035">
        <f>1201763-17635</f>
        <v>1184128</v>
      </c>
      <c r="N674" s="2035"/>
      <c r="O674" s="2035"/>
      <c r="P674" s="2035"/>
      <c r="Q674" s="2035"/>
      <c r="R674" s="2035"/>
      <c r="S674" s="2035"/>
      <c r="T674" s="2035">
        <v>627670</v>
      </c>
      <c r="U674" s="2035"/>
      <c r="V674" s="2035"/>
      <c r="W674" s="2035"/>
      <c r="X674" s="2035"/>
      <c r="Y674" s="2035"/>
      <c r="Z674" s="2035"/>
      <c r="AA674" s="2307">
        <f t="shared" ref="AA674:AA680" si="8">M674+T674</f>
        <v>1811798</v>
      </c>
      <c r="AB674" s="2307"/>
      <c r="AC674" s="2307"/>
      <c r="AD674" s="2307"/>
      <c r="AE674" s="2307"/>
      <c r="AF674" s="2307"/>
      <c r="AG674" s="2307"/>
      <c r="AI674" s="1532"/>
      <c r="AJ674" s="1532"/>
      <c r="AK674" s="1606">
        <f>SUM(M674:S680)-M681</f>
        <v>0</v>
      </c>
      <c r="AL674" s="1607">
        <f>SUM(T674:Z680)-T681</f>
        <v>0</v>
      </c>
      <c r="AM674" s="1608">
        <f>SUM(AA674:AG680)-AA681</f>
        <v>0</v>
      </c>
      <c r="AN674" s="1532"/>
      <c r="AO674" s="1609">
        <f>AA681-BS!$D$62</f>
        <v>-620633</v>
      </c>
      <c r="AP674" s="1532"/>
      <c r="AQ674" s="1532"/>
    </row>
    <row r="675" spans="1:43" s="1531" customFormat="1" ht="22.5" customHeight="1">
      <c r="A675" s="1530"/>
      <c r="D675" s="2309" t="s">
        <v>1810</v>
      </c>
      <c r="E675" s="2309"/>
      <c r="F675" s="2309"/>
      <c r="G675" s="2309"/>
      <c r="H675" s="2309"/>
      <c r="I675" s="2309"/>
      <c r="J675" s="2309"/>
      <c r="K675" s="2309"/>
      <c r="L675" s="2309"/>
      <c r="M675" s="1934"/>
      <c r="N675" s="1934"/>
      <c r="O675" s="1934"/>
      <c r="P675" s="1934"/>
      <c r="Q675" s="1934"/>
      <c r="R675" s="1934"/>
      <c r="S675" s="1934"/>
      <c r="T675" s="1934">
        <v>0</v>
      </c>
      <c r="U675" s="1934"/>
      <c r="V675" s="1934"/>
      <c r="W675" s="1934"/>
      <c r="X675" s="1934"/>
      <c r="Y675" s="1934"/>
      <c r="Z675" s="1934"/>
      <c r="AA675" s="2308">
        <f t="shared" si="8"/>
        <v>0</v>
      </c>
      <c r="AB675" s="2308"/>
      <c r="AC675" s="2308"/>
      <c r="AD675" s="2308"/>
      <c r="AE675" s="2308"/>
      <c r="AF675" s="2308"/>
      <c r="AG675" s="2308"/>
      <c r="AI675" s="1532"/>
      <c r="AJ675" s="1532"/>
      <c r="AK675" s="1532"/>
      <c r="AL675" s="1532"/>
      <c r="AM675" s="1532"/>
      <c r="AN675" s="1532"/>
      <c r="AO675" s="1532"/>
      <c r="AP675" s="1532"/>
      <c r="AQ675" s="1532"/>
    </row>
    <row r="676" spans="1:43" s="1531" customFormat="1" ht="22.5" customHeight="1">
      <c r="A676" s="1530"/>
      <c r="D676" s="2309" t="s">
        <v>136</v>
      </c>
      <c r="E676" s="2309"/>
      <c r="F676" s="2309"/>
      <c r="G676" s="2309"/>
      <c r="H676" s="2309"/>
      <c r="I676" s="2309"/>
      <c r="J676" s="2309"/>
      <c r="K676" s="2309"/>
      <c r="L676" s="2309"/>
      <c r="M676" s="1934">
        <v>26117</v>
      </c>
      <c r="N676" s="1934"/>
      <c r="O676" s="1934"/>
      <c r="P676" s="1934"/>
      <c r="Q676" s="1934"/>
      <c r="R676" s="1934"/>
      <c r="S676" s="1934"/>
      <c r="T676" s="1934"/>
      <c r="U676" s="1934"/>
      <c r="V676" s="1934"/>
      <c r="W676" s="1934"/>
      <c r="X676" s="1934"/>
      <c r="Y676" s="1934"/>
      <c r="Z676" s="1934"/>
      <c r="AA676" s="2308">
        <f t="shared" si="8"/>
        <v>26117</v>
      </c>
      <c r="AB676" s="2308"/>
      <c r="AC676" s="2308"/>
      <c r="AD676" s="2308"/>
      <c r="AE676" s="2308"/>
      <c r="AF676" s="2308"/>
      <c r="AG676" s="2308"/>
      <c r="AI676" s="1532"/>
      <c r="AJ676" s="1532"/>
      <c r="AK676" s="1532"/>
      <c r="AL676" s="1532"/>
      <c r="AM676" s="1532"/>
      <c r="AN676" s="1532"/>
      <c r="AO676" s="1532"/>
      <c r="AP676" s="1532"/>
      <c r="AQ676" s="1532"/>
    </row>
    <row r="677" spans="1:43" s="1531" customFormat="1" ht="22.5" customHeight="1">
      <c r="A677" s="1530"/>
      <c r="D677" s="2309" t="s">
        <v>127</v>
      </c>
      <c r="E677" s="2309"/>
      <c r="F677" s="2309"/>
      <c r="G677" s="2309"/>
      <c r="H677" s="2309"/>
      <c r="I677" s="2309"/>
      <c r="J677" s="2309"/>
      <c r="K677" s="2309"/>
      <c r="L677" s="2309"/>
      <c r="M677" s="1934"/>
      <c r="N677" s="1934"/>
      <c r="O677" s="1934"/>
      <c r="P677" s="1934"/>
      <c r="Q677" s="1934"/>
      <c r="R677" s="1934"/>
      <c r="S677" s="1934"/>
      <c r="T677" s="1934"/>
      <c r="U677" s="1934"/>
      <c r="V677" s="1934"/>
      <c r="W677" s="1934"/>
      <c r="X677" s="1934"/>
      <c r="Y677" s="1934"/>
      <c r="Z677" s="1934"/>
      <c r="AA677" s="2308">
        <f t="shared" si="8"/>
        <v>0</v>
      </c>
      <c r="AB677" s="2308"/>
      <c r="AC677" s="2308"/>
      <c r="AD677" s="2308"/>
      <c r="AE677" s="2308"/>
      <c r="AF677" s="2308"/>
      <c r="AG677" s="2308"/>
      <c r="AI677" s="1532"/>
      <c r="AJ677" s="1532"/>
      <c r="AK677" s="1532"/>
      <c r="AL677" s="1532"/>
      <c r="AM677" s="1532"/>
      <c r="AN677" s="1532"/>
      <c r="AO677" s="1532"/>
      <c r="AP677" s="1532"/>
      <c r="AQ677" s="1532"/>
    </row>
    <row r="678" spans="1:43" s="1531" customFormat="1" ht="22.5" customHeight="1">
      <c r="A678" s="1530">
        <v>17</v>
      </c>
      <c r="D678" s="2309" t="s">
        <v>140</v>
      </c>
      <c r="E678" s="2309"/>
      <c r="F678" s="2309"/>
      <c r="G678" s="2309"/>
      <c r="H678" s="2309"/>
      <c r="I678" s="2309"/>
      <c r="J678" s="2309"/>
      <c r="K678" s="2309"/>
      <c r="L678" s="2309"/>
      <c r="M678" s="2061"/>
      <c r="N678" s="2061"/>
      <c r="O678" s="2061"/>
      <c r="P678" s="2061"/>
      <c r="Q678" s="2061"/>
      <c r="R678" s="2061"/>
      <c r="S678" s="2061"/>
      <c r="T678" s="1934"/>
      <c r="U678" s="1934"/>
      <c r="V678" s="1934"/>
      <c r="W678" s="1934"/>
      <c r="X678" s="1934"/>
      <c r="Y678" s="1934"/>
      <c r="Z678" s="1934"/>
      <c r="AA678" s="2308">
        <f t="shared" si="8"/>
        <v>0</v>
      </c>
      <c r="AB678" s="2308"/>
      <c r="AC678" s="2308"/>
      <c r="AD678" s="2308"/>
      <c r="AE678" s="2308"/>
      <c r="AF678" s="2308"/>
      <c r="AG678" s="2308"/>
      <c r="AI678" s="1532"/>
      <c r="AJ678" s="1532"/>
      <c r="AK678" s="1532"/>
      <c r="AL678" s="1532"/>
      <c r="AM678" s="1532"/>
      <c r="AN678" s="1532"/>
      <c r="AO678" s="1532"/>
      <c r="AP678" s="1532"/>
      <c r="AQ678" s="1532"/>
    </row>
    <row r="679" spans="1:43" s="1531" customFormat="1" ht="22.5" customHeight="1">
      <c r="A679" s="1530"/>
      <c r="D679" s="2309" t="s">
        <v>141</v>
      </c>
      <c r="E679" s="2309"/>
      <c r="F679" s="2309"/>
      <c r="G679" s="2309"/>
      <c r="H679" s="2309"/>
      <c r="I679" s="2309"/>
      <c r="J679" s="2309"/>
      <c r="K679" s="2309"/>
      <c r="L679" s="2309"/>
      <c r="M679" s="1934"/>
      <c r="N679" s="1934"/>
      <c r="O679" s="1934"/>
      <c r="P679" s="1934"/>
      <c r="Q679" s="1934"/>
      <c r="R679" s="1934"/>
      <c r="S679" s="1934"/>
      <c r="T679" s="1934"/>
      <c r="U679" s="1934"/>
      <c r="V679" s="1934"/>
      <c r="W679" s="1934"/>
      <c r="X679" s="1934"/>
      <c r="Y679" s="1934"/>
      <c r="Z679" s="1934"/>
      <c r="AA679" s="2308">
        <f t="shared" si="8"/>
        <v>0</v>
      </c>
      <c r="AB679" s="2308"/>
      <c r="AC679" s="2308"/>
      <c r="AD679" s="2308"/>
      <c r="AE679" s="2308"/>
      <c r="AF679" s="2308"/>
      <c r="AG679" s="2308"/>
      <c r="AI679" s="1532"/>
      <c r="AJ679" s="1532"/>
      <c r="AK679" s="1532"/>
      <c r="AL679" s="1532"/>
      <c r="AM679" s="1532"/>
      <c r="AN679" s="1532"/>
      <c r="AO679" s="1532"/>
      <c r="AP679" s="1532"/>
      <c r="AQ679" s="1532"/>
    </row>
    <row r="680" spans="1:43" s="1531" customFormat="1" ht="22.5" customHeight="1" thickBot="1">
      <c r="A680" s="1530"/>
      <c r="D680" s="2310" t="s">
        <v>128</v>
      </c>
      <c r="E680" s="2310"/>
      <c r="F680" s="2310"/>
      <c r="G680" s="2310"/>
      <c r="H680" s="2310"/>
      <c r="I680" s="2310"/>
      <c r="J680" s="2310"/>
      <c r="K680" s="2310"/>
      <c r="L680" s="2310"/>
      <c r="M680" s="2312"/>
      <c r="N680" s="2313"/>
      <c r="O680" s="2313"/>
      <c r="P680" s="2313"/>
      <c r="Q680" s="2313"/>
      <c r="R680" s="2313"/>
      <c r="S680" s="2314"/>
      <c r="T680" s="1934">
        <v>0</v>
      </c>
      <c r="U680" s="1934"/>
      <c r="V680" s="1934"/>
      <c r="W680" s="1934"/>
      <c r="X680" s="1934"/>
      <c r="Y680" s="1934"/>
      <c r="Z680" s="1934"/>
      <c r="AA680" s="2308">
        <f t="shared" si="8"/>
        <v>0</v>
      </c>
      <c r="AB680" s="2308"/>
      <c r="AC680" s="2308"/>
      <c r="AD680" s="2308"/>
      <c r="AE680" s="2308"/>
      <c r="AF680" s="2308"/>
      <c r="AG680" s="2308"/>
      <c r="AI680" s="1532"/>
      <c r="AJ680" s="1532"/>
      <c r="AK680" s="1532"/>
      <c r="AL680" s="1532"/>
      <c r="AM680" s="1532"/>
      <c r="AN680" s="1532"/>
      <c r="AO680" s="1532"/>
      <c r="AP680" s="1532"/>
      <c r="AQ680" s="1532"/>
    </row>
    <row r="681" spans="1:43" s="1531" customFormat="1" ht="25.5" customHeight="1" thickBot="1">
      <c r="A681" s="1530"/>
      <c r="D681" s="2311" t="s">
        <v>142</v>
      </c>
      <c r="E681" s="2311"/>
      <c r="F681" s="2311"/>
      <c r="G681" s="2311"/>
      <c r="H681" s="2311"/>
      <c r="I681" s="2311"/>
      <c r="J681" s="2311"/>
      <c r="K681" s="2311"/>
      <c r="L681" s="2311"/>
      <c r="M681" s="2305">
        <f>SUM(M674:S680)</f>
        <v>1210245</v>
      </c>
      <c r="N681" s="2305"/>
      <c r="O681" s="2305"/>
      <c r="P681" s="2305"/>
      <c r="Q681" s="2305"/>
      <c r="R681" s="2305"/>
      <c r="S681" s="2305"/>
      <c r="T681" s="2305">
        <f>SUM(T674:Z680)</f>
        <v>627670</v>
      </c>
      <c r="U681" s="2305"/>
      <c r="V681" s="2305"/>
      <c r="W681" s="2305"/>
      <c r="X681" s="2305"/>
      <c r="Y681" s="2305"/>
      <c r="Z681" s="2305"/>
      <c r="AA681" s="2305">
        <f>SUM(AA674:AG680)</f>
        <v>1837915</v>
      </c>
      <c r="AB681" s="2305"/>
      <c r="AC681" s="2305"/>
      <c r="AD681" s="2305"/>
      <c r="AE681" s="2305"/>
      <c r="AF681" s="2305"/>
      <c r="AG681" s="2305"/>
      <c r="AI681" s="1532"/>
      <c r="AJ681" s="1532"/>
      <c r="AK681" s="1532"/>
      <c r="AL681" s="1532"/>
      <c r="AM681" s="1532"/>
      <c r="AN681" s="1532"/>
      <c r="AO681" s="1532"/>
      <c r="AP681" s="1532"/>
      <c r="AQ681" s="1532"/>
    </row>
    <row r="682" spans="1:43" s="1531" customFormat="1" ht="13.5" customHeight="1">
      <c r="A682" s="1530"/>
      <c r="D682" s="1610"/>
      <c r="E682" s="1610"/>
      <c r="F682" s="1610"/>
      <c r="G682" s="1610"/>
      <c r="H682" s="1610"/>
      <c r="I682" s="1610"/>
      <c r="J682" s="1610"/>
      <c r="K682" s="1610"/>
      <c r="L682" s="1616"/>
      <c r="M682" s="1617"/>
      <c r="N682" s="1617"/>
      <c r="O682" s="1617"/>
      <c r="P682" s="1617"/>
      <c r="Q682" s="1617"/>
      <c r="R682" s="1617"/>
      <c r="S682" s="1617"/>
      <c r="T682" s="1617"/>
      <c r="U682" s="1617"/>
      <c r="V682" s="1617"/>
      <c r="W682" s="1617"/>
      <c r="X682" s="1617"/>
      <c r="Y682" s="1617"/>
      <c r="Z682" s="1617"/>
      <c r="AA682" s="1617"/>
      <c r="AB682" s="1617"/>
      <c r="AC682" s="1617"/>
      <c r="AD682" s="1617"/>
      <c r="AE682" s="1617"/>
      <c r="AF682" s="1617"/>
      <c r="AG682" s="1617"/>
      <c r="AI682" s="1532"/>
      <c r="AJ682" s="1532"/>
      <c r="AK682" s="1532"/>
      <c r="AL682" s="1532"/>
      <c r="AM682" s="1532"/>
      <c r="AN682" s="1532"/>
      <c r="AO682" s="1532"/>
      <c r="AP682" s="1532"/>
      <c r="AQ682" s="1532"/>
    </row>
    <row r="683" spans="1:43" s="1531" customFormat="1" ht="13.8">
      <c r="A683" s="1530"/>
      <c r="D683" s="2182" t="s">
        <v>3277</v>
      </c>
      <c r="E683" s="2182"/>
      <c r="F683" s="2182"/>
      <c r="G683" s="2182"/>
      <c r="H683" s="2182"/>
      <c r="I683" s="2182"/>
      <c r="J683" s="2182"/>
      <c r="K683" s="2182"/>
      <c r="L683" s="2182"/>
      <c r="M683" s="2182"/>
      <c r="N683" s="2182"/>
      <c r="O683" s="2182"/>
      <c r="P683" s="2182"/>
      <c r="Q683" s="2182"/>
      <c r="R683" s="2182"/>
      <c r="S683" s="2182"/>
      <c r="T683" s="2182"/>
      <c r="U683" s="2182"/>
      <c r="V683" s="2182"/>
      <c r="W683" s="2182"/>
      <c r="X683" s="2182"/>
      <c r="Y683" s="2182"/>
      <c r="Z683" s="2182"/>
      <c r="AA683" s="2182"/>
      <c r="AB683" s="2182"/>
      <c r="AC683" s="2182"/>
      <c r="AD683" s="2182"/>
      <c r="AE683" s="2182"/>
      <c r="AF683" s="2182"/>
      <c r="AG683" s="2182"/>
      <c r="AI683" s="1532"/>
      <c r="AJ683" s="1532"/>
      <c r="AK683" s="1532"/>
      <c r="AL683" s="1532"/>
      <c r="AM683" s="1532"/>
      <c r="AN683" s="1532"/>
      <c r="AO683" s="1532"/>
      <c r="AP683" s="1532"/>
      <c r="AQ683" s="1532"/>
    </row>
    <row r="684" spans="1:43" s="1531" customFormat="1" ht="13.8">
      <c r="A684" s="1530"/>
      <c r="D684" s="2182"/>
      <c r="E684" s="2182"/>
      <c r="F684" s="2182"/>
      <c r="G684" s="2182"/>
      <c r="H684" s="2182"/>
      <c r="I684" s="2182"/>
      <c r="J684" s="2182"/>
      <c r="K684" s="2182"/>
      <c r="L684" s="2182"/>
      <c r="M684" s="2182"/>
      <c r="N684" s="2182"/>
      <c r="O684" s="2182"/>
      <c r="P684" s="2182"/>
      <c r="Q684" s="2182"/>
      <c r="R684" s="2182"/>
      <c r="S684" s="2182"/>
      <c r="T684" s="2182"/>
      <c r="U684" s="2182"/>
      <c r="V684" s="2182"/>
      <c r="W684" s="2182"/>
      <c r="X684" s="2182"/>
      <c r="Y684" s="2182"/>
      <c r="Z684" s="2182"/>
      <c r="AA684" s="2182"/>
      <c r="AB684" s="2182"/>
      <c r="AC684" s="2182"/>
      <c r="AD684" s="2182"/>
      <c r="AE684" s="2182"/>
      <c r="AF684" s="2182"/>
      <c r="AG684" s="2182"/>
      <c r="AI684" s="1532"/>
      <c r="AJ684" s="1532"/>
      <c r="AK684" s="1532"/>
      <c r="AL684" s="1532"/>
      <c r="AM684" s="1532"/>
      <c r="AN684" s="1532"/>
      <c r="AO684" s="1532"/>
      <c r="AP684" s="1532"/>
      <c r="AQ684" s="1532"/>
    </row>
    <row r="685" spans="1:43" s="592" customFormat="1" ht="23.25" customHeight="1">
      <c r="A685" s="606"/>
      <c r="D685" s="1639" t="s">
        <v>3353</v>
      </c>
      <c r="AI685" s="18"/>
      <c r="AJ685" s="18"/>
      <c r="AK685" s="18"/>
      <c r="AL685" s="634"/>
      <c r="AM685" s="621"/>
      <c r="AN685" s="18"/>
      <c r="AO685" s="634">
        <f>N692-BS!$D$67</f>
        <v>0</v>
      </c>
      <c r="AP685" s="621">
        <f>X692-BS!$G$67</f>
        <v>0</v>
      </c>
      <c r="AQ685" s="18"/>
    </row>
    <row r="686" spans="1:43" s="592" customFormat="1" ht="23.25" customHeight="1">
      <c r="A686" s="606"/>
      <c r="AI686" s="18"/>
      <c r="AJ686" s="18"/>
      <c r="AK686" s="18"/>
      <c r="AL686" s="619"/>
      <c r="AM686" s="632"/>
      <c r="AN686" s="18"/>
      <c r="AO686" s="634" t="e">
        <f>#REF!</f>
        <v>#REF!</v>
      </c>
      <c r="AP686" s="621" t="e">
        <f>#REF!</f>
        <v>#REF!</v>
      </c>
      <c r="AQ686" s="18"/>
    </row>
    <row r="687" spans="1:43" s="592" customFormat="1" ht="23.25" customHeight="1">
      <c r="A687" s="606"/>
      <c r="D687" s="2316" t="s">
        <v>1417</v>
      </c>
      <c r="E687" s="2316"/>
      <c r="F687" s="2316"/>
      <c r="G687" s="2316"/>
      <c r="H687" s="2316"/>
      <c r="I687" s="2316"/>
      <c r="J687" s="2316"/>
      <c r="K687" s="2316"/>
      <c r="L687" s="2316"/>
      <c r="M687" s="2316"/>
      <c r="N687" s="2316"/>
      <c r="O687" s="2316"/>
      <c r="P687" s="2316"/>
      <c r="Q687" s="2316"/>
      <c r="R687" s="2316"/>
      <c r="S687" s="2316"/>
      <c r="T687" s="2316"/>
      <c r="U687" s="2316"/>
      <c r="V687" s="2316"/>
      <c r="W687" s="2316"/>
      <c r="X687" s="2316"/>
      <c r="Y687" s="2316"/>
      <c r="Z687" s="2316"/>
      <c r="AA687" s="2316"/>
      <c r="AB687" s="2316"/>
      <c r="AC687" s="2316"/>
      <c r="AD687" s="2316"/>
      <c r="AE687" s="2316"/>
      <c r="AF687" s="2316"/>
      <c r="AG687" s="2316"/>
      <c r="AI687" s="18"/>
      <c r="AJ687" s="18"/>
      <c r="AK687" s="18"/>
      <c r="AL687" s="622">
        <f>SUM(N690:W693)-N694</f>
        <v>0</v>
      </c>
      <c r="AM687" s="624">
        <f>SUM(X690:AG693)-X694</f>
        <v>0</v>
      </c>
      <c r="AN687" s="18"/>
      <c r="AO687" s="622">
        <f>N694-SUM(BS!$D$81:$D$82)</f>
        <v>0</v>
      </c>
      <c r="AP687" s="624">
        <f>X694-SUM(BS!$G$81:$G$82)</f>
        <v>0</v>
      </c>
      <c r="AQ687" s="18"/>
    </row>
    <row r="688" spans="1:43" s="592" customFormat="1" ht="14.4" thickBot="1">
      <c r="A688" s="606"/>
      <c r="AI688" s="18"/>
      <c r="AJ688" s="18"/>
      <c r="AK688" s="18"/>
      <c r="AL688" s="18"/>
      <c r="AM688" s="18"/>
      <c r="AN688" s="18"/>
      <c r="AO688" s="18"/>
      <c r="AP688" s="18"/>
      <c r="AQ688" s="18"/>
    </row>
    <row r="689" spans="1:43" s="592" customFormat="1" ht="14.4" thickBot="1">
      <c r="A689" s="606"/>
      <c r="D689" s="1939" t="s">
        <v>131</v>
      </c>
      <c r="E689" s="1940"/>
      <c r="F689" s="1940"/>
      <c r="G689" s="1940"/>
      <c r="H689" s="1940"/>
      <c r="I689" s="1940"/>
      <c r="J689" s="1940"/>
      <c r="K689" s="1940"/>
      <c r="L689" s="1940"/>
      <c r="M689" s="1941"/>
      <c r="N689" s="1939" t="s">
        <v>2</v>
      </c>
      <c r="O689" s="1940"/>
      <c r="P689" s="1940"/>
      <c r="Q689" s="1940"/>
      <c r="R689" s="1940"/>
      <c r="S689" s="1940"/>
      <c r="T689" s="1940"/>
      <c r="U689" s="1940"/>
      <c r="V689" s="1940"/>
      <c r="W689" s="1941"/>
      <c r="X689" s="1939" t="s">
        <v>3</v>
      </c>
      <c r="Y689" s="1940"/>
      <c r="Z689" s="1940"/>
      <c r="AA689" s="1940"/>
      <c r="AB689" s="1940"/>
      <c r="AC689" s="1940"/>
      <c r="AD689" s="1940"/>
      <c r="AE689" s="1940"/>
      <c r="AF689" s="1940"/>
      <c r="AG689" s="1941"/>
      <c r="AI689" s="18"/>
      <c r="AJ689" s="18"/>
      <c r="AK689" s="18"/>
      <c r="AL689" s="18"/>
      <c r="AM689" s="18"/>
      <c r="AN689" s="18"/>
      <c r="AO689" s="18"/>
      <c r="AP689" s="18"/>
      <c r="AQ689" s="18"/>
    </row>
    <row r="690" spans="1:43" s="592" customFormat="1" ht="23.25" customHeight="1">
      <c r="A690" s="606"/>
      <c r="D690" s="2319" t="s">
        <v>155</v>
      </c>
      <c r="E690" s="2320"/>
      <c r="F690" s="2320"/>
      <c r="G690" s="2320"/>
      <c r="H690" s="2320"/>
      <c r="I690" s="2320"/>
      <c r="J690" s="2320"/>
      <c r="K690" s="2320"/>
      <c r="L690" s="2320"/>
      <c r="M690" s="2321"/>
      <c r="N690" s="2322">
        <v>15001</v>
      </c>
      <c r="O690" s="1894"/>
      <c r="P690" s="1894"/>
      <c r="Q690" s="1894"/>
      <c r="R690" s="1894"/>
      <c r="S690" s="1894"/>
      <c r="T690" s="1894"/>
      <c r="U690" s="1894"/>
      <c r="V690" s="1894"/>
      <c r="W690" s="1894"/>
      <c r="X690" s="2322">
        <v>11781</v>
      </c>
      <c r="Y690" s="1894"/>
      <c r="Z690" s="1894"/>
      <c r="AA690" s="1894"/>
      <c r="AB690" s="1894"/>
      <c r="AC690" s="1894"/>
      <c r="AD690" s="1894"/>
      <c r="AE690" s="1894"/>
      <c r="AF690" s="1894"/>
      <c r="AG690" s="1894"/>
      <c r="AI690" s="18"/>
      <c r="AJ690" s="18"/>
      <c r="AK690" s="18"/>
      <c r="AL690" s="18"/>
      <c r="AM690" s="18"/>
      <c r="AN690" s="18"/>
      <c r="AO690" s="18"/>
      <c r="AP690" s="18"/>
      <c r="AQ690" s="18"/>
    </row>
    <row r="691" spans="1:43" s="592" customFormat="1" ht="23.25" customHeight="1">
      <c r="A691" s="606"/>
      <c r="D691" s="2068" t="s">
        <v>1811</v>
      </c>
      <c r="E691" s="2069"/>
      <c r="F691" s="2069"/>
      <c r="G691" s="2069"/>
      <c r="H691" s="2069"/>
      <c r="I691" s="2069"/>
      <c r="J691" s="2069"/>
      <c r="K691" s="2069"/>
      <c r="L691" s="2069"/>
      <c r="M691" s="2070"/>
      <c r="N691" s="1890">
        <v>51552</v>
      </c>
      <c r="O691" s="1907"/>
      <c r="P691" s="1907"/>
      <c r="Q691" s="1907"/>
      <c r="R691" s="1907"/>
      <c r="S691" s="1907"/>
      <c r="T691" s="1907"/>
      <c r="U691" s="1907"/>
      <c r="V691" s="1907"/>
      <c r="W691" s="1907"/>
      <c r="X691" s="1890">
        <v>151690</v>
      </c>
      <c r="Y691" s="1907"/>
      <c r="Z691" s="1907"/>
      <c r="AA691" s="1907"/>
      <c r="AB691" s="1907"/>
      <c r="AC691" s="1907"/>
      <c r="AD691" s="1907"/>
      <c r="AE691" s="1907"/>
      <c r="AF691" s="1907"/>
      <c r="AG691" s="1907"/>
      <c r="AI691" s="18"/>
      <c r="AJ691" s="18"/>
      <c r="AK691" s="18"/>
      <c r="AL691" s="18"/>
      <c r="AM691" s="18"/>
      <c r="AN691" s="18"/>
      <c r="AO691" s="18"/>
      <c r="AP691" s="18"/>
      <c r="AQ691" s="18"/>
    </row>
    <row r="692" spans="1:43" s="592" customFormat="1" ht="23.25" customHeight="1">
      <c r="A692" s="606"/>
      <c r="D692" s="2302" t="s">
        <v>1812</v>
      </c>
      <c r="E692" s="2069"/>
      <c r="F692" s="2069"/>
      <c r="G692" s="2069"/>
      <c r="H692" s="2069"/>
      <c r="I692" s="2069"/>
      <c r="J692" s="2069"/>
      <c r="K692" s="2069"/>
      <c r="L692" s="2069"/>
      <c r="M692" s="2070"/>
      <c r="N692" s="1890">
        <v>0</v>
      </c>
      <c r="O692" s="1907"/>
      <c r="P692" s="1907"/>
      <c r="Q692" s="1907"/>
      <c r="R692" s="1907"/>
      <c r="S692" s="1907"/>
      <c r="T692" s="1907"/>
      <c r="U692" s="1907"/>
      <c r="V692" s="1907"/>
      <c r="W692" s="1907"/>
      <c r="X692" s="1890">
        <v>0</v>
      </c>
      <c r="Y692" s="1907"/>
      <c r="Z692" s="1907"/>
      <c r="AA692" s="1907"/>
      <c r="AB692" s="1907"/>
      <c r="AC692" s="1907"/>
      <c r="AD692" s="1907"/>
      <c r="AE692" s="1907"/>
      <c r="AF692" s="1907"/>
      <c r="AG692" s="1907"/>
      <c r="AI692" s="18"/>
      <c r="AJ692" s="18"/>
      <c r="AK692" s="18"/>
      <c r="AL692" s="18"/>
      <c r="AM692" s="18"/>
      <c r="AN692" s="18"/>
      <c r="AO692" s="18"/>
      <c r="AP692" s="18"/>
      <c r="AQ692" s="18"/>
    </row>
    <row r="693" spans="1:43" s="592" customFormat="1" ht="23.25" customHeight="1" thickBot="1">
      <c r="A693" s="606"/>
      <c r="D693" s="2068" t="s">
        <v>158</v>
      </c>
      <c r="E693" s="2069"/>
      <c r="F693" s="2069"/>
      <c r="G693" s="2069"/>
      <c r="H693" s="2069"/>
      <c r="I693" s="2069"/>
      <c r="J693" s="2069"/>
      <c r="K693" s="2069"/>
      <c r="L693" s="2069"/>
      <c r="M693" s="2070"/>
      <c r="N693" s="1890">
        <v>0</v>
      </c>
      <c r="O693" s="1907"/>
      <c r="P693" s="1907"/>
      <c r="Q693" s="1907"/>
      <c r="R693" s="1907"/>
      <c r="S693" s="1907"/>
      <c r="T693" s="1907"/>
      <c r="U693" s="1907"/>
      <c r="V693" s="1907"/>
      <c r="W693" s="1907"/>
      <c r="X693" s="1890">
        <v>0</v>
      </c>
      <c r="Y693" s="1907"/>
      <c r="Z693" s="1907"/>
      <c r="AA693" s="1907"/>
      <c r="AB693" s="1907"/>
      <c r="AC693" s="1907"/>
      <c r="AD693" s="1907"/>
      <c r="AE693" s="1907"/>
      <c r="AF693" s="1907"/>
      <c r="AG693" s="1907"/>
      <c r="AI693" s="18"/>
      <c r="AJ693" s="18"/>
      <c r="AK693" s="18"/>
      <c r="AL693" s="18"/>
      <c r="AM693" s="18"/>
      <c r="AN693" s="18"/>
      <c r="AO693" s="18"/>
      <c r="AP693" s="18"/>
      <c r="AQ693" s="18"/>
    </row>
    <row r="694" spans="1:43" s="592" customFormat="1" ht="15" customHeight="1" thickTop="1" thickBot="1">
      <c r="A694" s="18" t="s">
        <v>1418</v>
      </c>
      <c r="D694" s="2198" t="s">
        <v>14</v>
      </c>
      <c r="E694" s="2199"/>
      <c r="F694" s="2199"/>
      <c r="G694" s="2199"/>
      <c r="H694" s="2199"/>
      <c r="I694" s="2199"/>
      <c r="J694" s="2199"/>
      <c r="K694" s="2199"/>
      <c r="L694" s="2199"/>
      <c r="M694" s="2200"/>
      <c r="N694" s="2317">
        <f>SUM(N690:W693)</f>
        <v>66553</v>
      </c>
      <c r="O694" s="2318"/>
      <c r="P694" s="2318"/>
      <c r="Q694" s="2318"/>
      <c r="R694" s="2318"/>
      <c r="S694" s="2318"/>
      <c r="T694" s="2318"/>
      <c r="U694" s="2318"/>
      <c r="V694" s="2318"/>
      <c r="W694" s="2318"/>
      <c r="X694" s="2317">
        <f>SUM(X690:AG693)</f>
        <v>163471</v>
      </c>
      <c r="Y694" s="2318"/>
      <c r="Z694" s="2318"/>
      <c r="AA694" s="2318"/>
      <c r="AB694" s="2318"/>
      <c r="AC694" s="2318"/>
      <c r="AD694" s="2318"/>
      <c r="AE694" s="2318"/>
      <c r="AF694" s="2318"/>
      <c r="AG694" s="2318"/>
      <c r="AI694" s="18"/>
      <c r="AJ694" s="1662" t="s">
        <v>32</v>
      </c>
      <c r="AK694" s="1662" t="s">
        <v>27</v>
      </c>
      <c r="AL694" s="1662" t="s">
        <v>28</v>
      </c>
      <c r="AM694" s="1662" t="s">
        <v>2425</v>
      </c>
      <c r="AN694" s="1662" t="s">
        <v>30</v>
      </c>
      <c r="AO694" s="1662" t="s">
        <v>30</v>
      </c>
      <c r="AP694" s="18"/>
      <c r="AQ694" s="18"/>
    </row>
    <row r="695" spans="1:43" s="592" customFormat="1" ht="28.5" customHeight="1" thickBot="1">
      <c r="A695" s="606"/>
      <c r="AI695" s="18"/>
      <c r="AJ695" s="1669"/>
      <c r="AK695" s="1669"/>
      <c r="AL695" s="1669"/>
      <c r="AM695" s="1669"/>
      <c r="AN695" s="1669"/>
      <c r="AO695" s="1663"/>
      <c r="AP695" s="18"/>
      <c r="AQ695" s="18"/>
    </row>
    <row r="696" spans="1:43" s="617" customFormat="1" ht="24.75" customHeight="1" thickTop="1">
      <c r="A696" s="640"/>
      <c r="D696" s="2315" t="s">
        <v>3348</v>
      </c>
      <c r="E696" s="2315"/>
      <c r="F696" s="2315"/>
      <c r="G696" s="2315"/>
      <c r="H696" s="2315"/>
      <c r="I696" s="2315"/>
      <c r="J696" s="2315"/>
      <c r="K696" s="2315"/>
      <c r="L696" s="2315"/>
      <c r="M696" s="2315"/>
      <c r="N696" s="2315"/>
      <c r="O696" s="2315"/>
      <c r="P696" s="2315"/>
      <c r="Q696" s="2315"/>
      <c r="R696" s="2315"/>
      <c r="S696" s="2315"/>
      <c r="T696" s="2315"/>
      <c r="U696" s="2315"/>
      <c r="V696" s="2315"/>
      <c r="W696" s="2315"/>
      <c r="X696" s="2315"/>
      <c r="Y696" s="2315"/>
      <c r="Z696" s="2315"/>
      <c r="AA696" s="2315"/>
      <c r="AB696" s="2315"/>
      <c r="AC696" s="2315"/>
      <c r="AD696" s="2315"/>
      <c r="AE696" s="2315"/>
      <c r="AF696" s="2315"/>
      <c r="AG696" s="2315"/>
      <c r="AI696" s="597"/>
      <c r="AJ696" s="619"/>
      <c r="AK696" s="620"/>
      <c r="AL696" s="620"/>
      <c r="AM696" s="620"/>
      <c r="AN696" s="621">
        <f>SUM(N703:AC703)-AD703</f>
        <v>0</v>
      </c>
      <c r="AO696" s="350"/>
      <c r="AP696" s="597"/>
      <c r="AQ696" s="597"/>
    </row>
    <row r="697" spans="1:43" s="617" customFormat="1" ht="24.75" customHeight="1">
      <c r="A697" s="640"/>
      <c r="D697" s="2315"/>
      <c r="E697" s="2315"/>
      <c r="F697" s="2315"/>
      <c r="G697" s="2315"/>
      <c r="H697" s="2315"/>
      <c r="I697" s="2315"/>
      <c r="J697" s="2315"/>
      <c r="K697" s="2315"/>
      <c r="L697" s="2315"/>
      <c r="M697" s="2315"/>
      <c r="N697" s="2315"/>
      <c r="O697" s="2315"/>
      <c r="P697" s="2315"/>
      <c r="Q697" s="2315"/>
      <c r="R697" s="2315"/>
      <c r="S697" s="2315"/>
      <c r="T697" s="2315"/>
      <c r="U697" s="2315"/>
      <c r="V697" s="2315"/>
      <c r="W697" s="2315"/>
      <c r="X697" s="2315"/>
      <c r="Y697" s="2315"/>
      <c r="Z697" s="2315"/>
      <c r="AA697" s="2315"/>
      <c r="AB697" s="2315"/>
      <c r="AC697" s="2315"/>
      <c r="AD697" s="2315"/>
      <c r="AE697" s="2315"/>
      <c r="AF697" s="2315"/>
      <c r="AG697" s="2315"/>
      <c r="AI697" s="597"/>
      <c r="AJ697" s="619"/>
      <c r="AK697" s="620"/>
      <c r="AL697" s="620"/>
      <c r="AM697" s="620"/>
      <c r="AN697" s="621">
        <f>SUM(N704:AC704)-AD704</f>
        <v>0</v>
      </c>
      <c r="AO697" s="350"/>
      <c r="AP697" s="597"/>
      <c r="AQ697" s="597"/>
    </row>
    <row r="698" spans="1:43" s="617" customFormat="1" ht="11.25" customHeight="1">
      <c r="A698" s="640"/>
      <c r="D698" s="2315"/>
      <c r="E698" s="2315"/>
      <c r="F698" s="2315"/>
      <c r="G698" s="2315"/>
      <c r="H698" s="2315"/>
      <c r="I698" s="2315"/>
      <c r="J698" s="2315"/>
      <c r="K698" s="2315"/>
      <c r="L698" s="2315"/>
      <c r="M698" s="2315"/>
      <c r="N698" s="2315"/>
      <c r="O698" s="2315"/>
      <c r="P698" s="2315"/>
      <c r="Q698" s="2315"/>
      <c r="R698" s="2315"/>
      <c r="S698" s="2315"/>
      <c r="T698" s="2315"/>
      <c r="U698" s="2315"/>
      <c r="V698" s="2315"/>
      <c r="W698" s="2315"/>
      <c r="X698" s="2315"/>
      <c r="Y698" s="2315"/>
      <c r="Z698" s="2315"/>
      <c r="AA698" s="2315"/>
      <c r="AB698" s="2315"/>
      <c r="AC698" s="2315"/>
      <c r="AD698" s="2315"/>
      <c r="AE698" s="2315"/>
      <c r="AF698" s="2315"/>
      <c r="AG698" s="2315"/>
      <c r="AI698" s="597"/>
      <c r="AJ698" s="619"/>
      <c r="AK698" s="620"/>
      <c r="AL698" s="620"/>
      <c r="AM698" s="620"/>
      <c r="AN698" s="621">
        <f>SUM(N705:AC705)-AD705</f>
        <v>0</v>
      </c>
      <c r="AO698" s="350"/>
      <c r="AP698" s="597"/>
      <c r="AQ698" s="597"/>
    </row>
    <row r="699" spans="1:43" s="1543" customFormat="1" ht="24.75" hidden="1" customHeight="1" thickBot="1">
      <c r="A699" s="1542"/>
      <c r="D699" s="1508" t="s">
        <v>3244</v>
      </c>
      <c r="E699" s="1508"/>
      <c r="F699" s="1508"/>
      <c r="G699" s="1508"/>
      <c r="H699" s="1508"/>
      <c r="I699" s="1508"/>
      <c r="J699" s="1508"/>
      <c r="K699" s="1508"/>
      <c r="L699" s="1508"/>
      <c r="M699" s="1508"/>
      <c r="N699" s="1508"/>
      <c r="O699" s="1508"/>
      <c r="P699" s="1508"/>
      <c r="Q699" s="1508"/>
      <c r="R699" s="1508"/>
      <c r="S699" s="1508"/>
      <c r="T699" s="1508"/>
      <c r="U699" s="1508"/>
      <c r="V699" s="1508"/>
      <c r="W699" s="1508"/>
      <c r="X699" s="1508"/>
      <c r="Y699" s="1508"/>
      <c r="Z699" s="1508"/>
      <c r="AA699" s="1508"/>
      <c r="AB699" s="1508"/>
      <c r="AC699" s="1508"/>
      <c r="AD699" s="1508"/>
      <c r="AE699" s="1508"/>
      <c r="AF699" s="1508"/>
      <c r="AG699" s="1508"/>
      <c r="AI699" s="1544"/>
      <c r="AJ699" s="1545"/>
      <c r="AK699" s="1546"/>
      <c r="AL699" s="1546"/>
      <c r="AM699" s="1546"/>
      <c r="AN699" s="1547">
        <f>SUM(N706:AC706)-AD706</f>
        <v>0</v>
      </c>
      <c r="AO699" s="1548"/>
      <c r="AP699" s="1544"/>
      <c r="AQ699" s="1544"/>
    </row>
    <row r="700" spans="1:43" s="1543" customFormat="1" ht="24.75" hidden="1" customHeight="1" thickBot="1">
      <c r="A700" s="1542"/>
      <c r="D700" s="1917" t="s">
        <v>159</v>
      </c>
      <c r="E700" s="1917"/>
      <c r="F700" s="1917"/>
      <c r="G700" s="1917"/>
      <c r="H700" s="1917"/>
      <c r="I700" s="1917"/>
      <c r="J700" s="1917"/>
      <c r="K700" s="1917"/>
      <c r="L700" s="1917"/>
      <c r="M700" s="1917"/>
      <c r="N700" s="1917" t="s">
        <v>2</v>
      </c>
      <c r="O700" s="1917"/>
      <c r="P700" s="1917"/>
      <c r="Q700" s="1917"/>
      <c r="R700" s="1917"/>
      <c r="S700" s="1917"/>
      <c r="T700" s="1917"/>
      <c r="U700" s="1917"/>
      <c r="V700" s="1917"/>
      <c r="W700" s="1917"/>
      <c r="X700" s="1917"/>
      <c r="Y700" s="1917"/>
      <c r="Z700" s="1917"/>
      <c r="AA700" s="1917"/>
      <c r="AB700" s="1917"/>
      <c r="AC700" s="1917"/>
      <c r="AD700" s="1917"/>
      <c r="AE700" s="1917"/>
      <c r="AF700" s="1917"/>
      <c r="AG700" s="1917"/>
      <c r="AI700" s="1544"/>
      <c r="AJ700" s="1545"/>
      <c r="AK700" s="1546"/>
      <c r="AL700" s="1546"/>
      <c r="AM700" s="1546"/>
      <c r="AN700" s="1547">
        <f>SUM(N707:AC707)-AD707</f>
        <v>0</v>
      </c>
      <c r="AO700" s="1548"/>
      <c r="AP700" s="1544"/>
      <c r="AQ700" s="1544"/>
    </row>
    <row r="701" spans="1:43" s="1543" customFormat="1" ht="24.75" hidden="1" customHeight="1" thickBot="1">
      <c r="A701" s="1542"/>
      <c r="D701" s="1917"/>
      <c r="E701" s="1917"/>
      <c r="F701" s="1917"/>
      <c r="G701" s="1917"/>
      <c r="H701" s="1917"/>
      <c r="I701" s="1917"/>
      <c r="J701" s="1917"/>
      <c r="K701" s="1917"/>
      <c r="L701" s="1917"/>
      <c r="M701" s="1917"/>
      <c r="N701" s="1917" t="s">
        <v>32</v>
      </c>
      <c r="O701" s="1917"/>
      <c r="P701" s="1917"/>
      <c r="Q701" s="1917"/>
      <c r="R701" s="1917" t="s">
        <v>27</v>
      </c>
      <c r="S701" s="1917"/>
      <c r="T701" s="1917"/>
      <c r="U701" s="1917"/>
      <c r="V701" s="1917" t="s">
        <v>28</v>
      </c>
      <c r="W701" s="1917"/>
      <c r="X701" s="1917"/>
      <c r="Y701" s="1917"/>
      <c r="Z701" s="1917" t="s">
        <v>29</v>
      </c>
      <c r="AA701" s="1917"/>
      <c r="AB701" s="1917"/>
      <c r="AC701" s="1917"/>
      <c r="AD701" s="1917" t="s">
        <v>30</v>
      </c>
      <c r="AE701" s="1917"/>
      <c r="AF701" s="1917"/>
      <c r="AG701" s="1917"/>
      <c r="AI701" s="1544"/>
      <c r="AJ701" s="1549">
        <f>SUM(N702:Q707)-N708</f>
        <v>0</v>
      </c>
      <c r="AK701" s="1550">
        <f>SUM(R702:U707)-R708</f>
        <v>0</v>
      </c>
      <c r="AL701" s="1550">
        <f>SUM(V702:Y707)-V708</f>
        <v>0</v>
      </c>
      <c r="AM701" s="1550">
        <f>SUM(Z702:AC707)-Z708</f>
        <v>0</v>
      </c>
      <c r="AN701" s="1551">
        <f>SUM(AD702:AG707)-AD708</f>
        <v>0</v>
      </c>
      <c r="AO701" s="1552">
        <f>AD708-SUM(BS!$D$76:$D$79)</f>
        <v>0</v>
      </c>
      <c r="AP701" s="1544"/>
      <c r="AQ701" s="1544"/>
    </row>
    <row r="702" spans="1:43" s="1508" customFormat="1" ht="13.8" hidden="1">
      <c r="A702" s="1506"/>
      <c r="D702" s="2276" t="s">
        <v>160</v>
      </c>
      <c r="E702" s="2276"/>
      <c r="F702" s="2276"/>
      <c r="G702" s="2276"/>
      <c r="H702" s="2276"/>
      <c r="I702" s="2276"/>
      <c r="J702" s="2276"/>
      <c r="K702" s="2276"/>
      <c r="L702" s="2276"/>
      <c r="M702" s="2276"/>
      <c r="N702" s="2662"/>
      <c r="O702" s="2663"/>
      <c r="P702" s="2663"/>
      <c r="Q702" s="2664"/>
      <c r="R702" s="2662"/>
      <c r="S702" s="2663"/>
      <c r="T702" s="2663"/>
      <c r="U702" s="2664"/>
      <c r="V702" s="2662"/>
      <c r="W702" s="2663"/>
      <c r="X702" s="2663"/>
      <c r="Y702" s="2664"/>
      <c r="Z702" s="2662"/>
      <c r="AA702" s="2663"/>
      <c r="AB702" s="2663"/>
      <c r="AC702" s="2664"/>
      <c r="AD702" s="2662"/>
      <c r="AE702" s="2663"/>
      <c r="AF702" s="2663"/>
      <c r="AG702" s="2664"/>
      <c r="AI702" s="1487"/>
      <c r="AJ702" s="1487"/>
      <c r="AK702" s="1487"/>
      <c r="AL702" s="1487"/>
      <c r="AM702" s="1487"/>
      <c r="AN702" s="1487"/>
      <c r="AO702" s="1487"/>
      <c r="AP702" s="1487"/>
      <c r="AQ702" s="1487"/>
    </row>
    <row r="703" spans="1:43" s="1508" customFormat="1" ht="13.8" hidden="1">
      <c r="A703" s="1506"/>
      <c r="D703" s="2277" t="s">
        <v>161</v>
      </c>
      <c r="E703" s="2277"/>
      <c r="F703" s="2277"/>
      <c r="G703" s="2277"/>
      <c r="H703" s="2277"/>
      <c r="I703" s="2277"/>
      <c r="J703" s="2277"/>
      <c r="K703" s="2277"/>
      <c r="L703" s="2277"/>
      <c r="M703" s="2277"/>
      <c r="N703" s="2026"/>
      <c r="O703" s="2027"/>
      <c r="P703" s="2027"/>
      <c r="Q703" s="2028"/>
      <c r="R703" s="2026"/>
      <c r="S703" s="2027"/>
      <c r="T703" s="2027"/>
      <c r="U703" s="2028"/>
      <c r="V703" s="2026"/>
      <c r="W703" s="2027"/>
      <c r="X703" s="2027"/>
      <c r="Y703" s="2028"/>
      <c r="Z703" s="2026"/>
      <c r="AA703" s="2027"/>
      <c r="AB703" s="2027"/>
      <c r="AC703" s="2028"/>
      <c r="AD703" s="2026"/>
      <c r="AE703" s="2027"/>
      <c r="AF703" s="2027"/>
      <c r="AG703" s="2028"/>
      <c r="AI703" s="1487"/>
      <c r="AJ703" s="1487"/>
      <c r="AK703" s="1487"/>
      <c r="AL703" s="1487"/>
      <c r="AM703" s="1487"/>
      <c r="AN703" s="1487"/>
      <c r="AO703" s="1487"/>
      <c r="AP703" s="1487"/>
      <c r="AQ703" s="1487"/>
    </row>
    <row r="704" spans="1:43" s="1508" customFormat="1" ht="13.8" hidden="1">
      <c r="A704" s="1506"/>
      <c r="D704" s="2277" t="s">
        <v>162</v>
      </c>
      <c r="E704" s="2277"/>
      <c r="F704" s="2277"/>
      <c r="G704" s="2277"/>
      <c r="H704" s="2277"/>
      <c r="I704" s="2277"/>
      <c r="J704" s="2277"/>
      <c r="K704" s="2277"/>
      <c r="L704" s="2277"/>
      <c r="M704" s="2277"/>
      <c r="N704" s="2026"/>
      <c r="O704" s="2027"/>
      <c r="P704" s="2027"/>
      <c r="Q704" s="2028"/>
      <c r="R704" s="2026"/>
      <c r="S704" s="2027"/>
      <c r="T704" s="2027"/>
      <c r="U704" s="2028"/>
      <c r="V704" s="2026"/>
      <c r="W704" s="2027"/>
      <c r="X704" s="2027"/>
      <c r="Y704" s="2028"/>
      <c r="Z704" s="2026"/>
      <c r="AA704" s="2027"/>
      <c r="AB704" s="2027"/>
      <c r="AC704" s="2028"/>
      <c r="AD704" s="2026"/>
      <c r="AE704" s="2027"/>
      <c r="AF704" s="2027"/>
      <c r="AG704" s="2028"/>
      <c r="AI704" s="1487"/>
      <c r="AJ704" s="1487"/>
      <c r="AK704" s="1487"/>
      <c r="AL704" s="1487"/>
      <c r="AM704" s="1487"/>
      <c r="AN704" s="1487"/>
      <c r="AO704" s="1487"/>
      <c r="AP704" s="1487"/>
      <c r="AQ704" s="1487"/>
    </row>
    <row r="705" spans="1:43" s="1508" customFormat="1" ht="13.8" hidden="1">
      <c r="A705" s="1506"/>
      <c r="D705" s="2277" t="s">
        <v>163</v>
      </c>
      <c r="E705" s="2277"/>
      <c r="F705" s="2277"/>
      <c r="G705" s="2277"/>
      <c r="H705" s="2277"/>
      <c r="I705" s="2277"/>
      <c r="J705" s="2277"/>
      <c r="K705" s="2277"/>
      <c r="L705" s="2277"/>
      <c r="M705" s="2277"/>
      <c r="N705" s="2026"/>
      <c r="O705" s="2027"/>
      <c r="P705" s="2027"/>
      <c r="Q705" s="2028"/>
      <c r="R705" s="2026"/>
      <c r="S705" s="2027"/>
      <c r="T705" s="2027"/>
      <c r="U705" s="2028"/>
      <c r="V705" s="2026"/>
      <c r="W705" s="2027"/>
      <c r="X705" s="2027"/>
      <c r="Y705" s="2028"/>
      <c r="Z705" s="2026"/>
      <c r="AA705" s="2027"/>
      <c r="AB705" s="2027"/>
      <c r="AC705" s="2028"/>
      <c r="AD705" s="2026"/>
      <c r="AE705" s="2027"/>
      <c r="AF705" s="2027"/>
      <c r="AG705" s="2028"/>
      <c r="AI705" s="1487"/>
      <c r="AJ705" s="1487"/>
      <c r="AK705" s="1487"/>
      <c r="AL705" s="1487"/>
      <c r="AM705" s="1487"/>
      <c r="AN705" s="1487"/>
      <c r="AO705" s="1487"/>
      <c r="AP705" s="1487"/>
      <c r="AQ705" s="1487"/>
    </row>
    <row r="706" spans="1:43" s="1508" customFormat="1" ht="48" hidden="1" customHeight="1" thickTop="1">
      <c r="A706" s="1506">
        <v>19</v>
      </c>
      <c r="D706" s="2277" t="s">
        <v>164</v>
      </c>
      <c r="E706" s="2277"/>
      <c r="F706" s="2277"/>
      <c r="G706" s="2277"/>
      <c r="H706" s="2277"/>
      <c r="I706" s="2277"/>
      <c r="J706" s="2277"/>
      <c r="K706" s="2277"/>
      <c r="L706" s="2277"/>
      <c r="M706" s="2277"/>
      <c r="N706" s="2026"/>
      <c r="O706" s="2027"/>
      <c r="P706" s="2027"/>
      <c r="Q706" s="2028"/>
      <c r="R706" s="2026"/>
      <c r="S706" s="2027"/>
      <c r="T706" s="2027"/>
      <c r="U706" s="2028"/>
      <c r="V706" s="2026"/>
      <c r="W706" s="2027"/>
      <c r="X706" s="2027"/>
      <c r="Y706" s="2028"/>
      <c r="Z706" s="2026"/>
      <c r="AA706" s="2027"/>
      <c r="AB706" s="2027"/>
      <c r="AC706" s="2028"/>
      <c r="AD706" s="2026"/>
      <c r="AE706" s="2027"/>
      <c r="AF706" s="2027"/>
      <c r="AG706" s="2028"/>
      <c r="AI706" s="1537" t="s">
        <v>169</v>
      </c>
      <c r="AJ706" s="1537" t="s">
        <v>170</v>
      </c>
      <c r="AK706" s="1537" t="s">
        <v>88</v>
      </c>
      <c r="AL706" s="1553" t="s">
        <v>457</v>
      </c>
      <c r="AM706" s="1537" t="s">
        <v>171</v>
      </c>
      <c r="AN706" s="1487"/>
      <c r="AO706" s="1537" t="s">
        <v>171</v>
      </c>
      <c r="AP706" s="1487"/>
      <c r="AQ706" s="1487"/>
    </row>
    <row r="707" spans="1:43" s="1508" customFormat="1" ht="27.75" hidden="1" customHeight="1">
      <c r="A707" s="1506"/>
      <c r="D707" s="2277" t="s">
        <v>165</v>
      </c>
      <c r="E707" s="2277"/>
      <c r="F707" s="2277"/>
      <c r="G707" s="2277"/>
      <c r="H707" s="2277"/>
      <c r="I707" s="2277"/>
      <c r="J707" s="2277"/>
      <c r="K707" s="2277"/>
      <c r="L707" s="2277"/>
      <c r="M707" s="2277"/>
      <c r="N707" s="2026"/>
      <c r="O707" s="2027"/>
      <c r="P707" s="2027"/>
      <c r="Q707" s="2028"/>
      <c r="R707" s="2026"/>
      <c r="S707" s="2027"/>
      <c r="T707" s="2027"/>
      <c r="U707" s="2028"/>
      <c r="V707" s="2026"/>
      <c r="W707" s="2027"/>
      <c r="X707" s="2027"/>
      <c r="Y707" s="2028"/>
      <c r="Z707" s="2026"/>
      <c r="AA707" s="2027"/>
      <c r="AB707" s="2027"/>
      <c r="AC707" s="2028"/>
      <c r="AD707" s="2026"/>
      <c r="AE707" s="2027"/>
      <c r="AF707" s="2027"/>
      <c r="AG707" s="2028"/>
      <c r="AI707" s="1538"/>
      <c r="AJ707" s="1554"/>
      <c r="AK707" s="1554"/>
      <c r="AL707" s="1554"/>
      <c r="AM707" s="1541">
        <f>SUM(N714:AC714)-AD714</f>
        <v>0</v>
      </c>
      <c r="AN707" s="1487"/>
      <c r="AO707" s="1555"/>
      <c r="AP707" s="1487"/>
      <c r="AQ707" s="1487"/>
    </row>
    <row r="708" spans="1:43" s="1508" customFormat="1" ht="27.75" hidden="1" customHeight="1" thickBot="1">
      <c r="A708" s="1506"/>
      <c r="D708" s="2323" t="s">
        <v>166</v>
      </c>
      <c r="E708" s="2323"/>
      <c r="F708" s="2323"/>
      <c r="G708" s="2323"/>
      <c r="H708" s="2323"/>
      <c r="I708" s="2323"/>
      <c r="J708" s="2323"/>
      <c r="K708" s="2323"/>
      <c r="L708" s="2323"/>
      <c r="M708" s="2323"/>
      <c r="N708" s="2324">
        <f>SUM(N702:Q707)</f>
        <v>0</v>
      </c>
      <c r="O708" s="2325"/>
      <c r="P708" s="2325"/>
      <c r="Q708" s="2326"/>
      <c r="R708" s="2324">
        <f>SUM(R702:U707)</f>
        <v>0</v>
      </c>
      <c r="S708" s="2325"/>
      <c r="T708" s="2325"/>
      <c r="U708" s="2326"/>
      <c r="V708" s="2324">
        <f>SUM(V702:Y707)</f>
        <v>0</v>
      </c>
      <c r="W708" s="2325"/>
      <c r="X708" s="2325"/>
      <c r="Y708" s="2326"/>
      <c r="Z708" s="2324">
        <f>SUM(Z702:AC707)</f>
        <v>0</v>
      </c>
      <c r="AA708" s="2325"/>
      <c r="AB708" s="2325"/>
      <c r="AC708" s="2326"/>
      <c r="AD708" s="2324">
        <f>SUM(AD702:AG707)</f>
        <v>0</v>
      </c>
      <c r="AE708" s="2325"/>
      <c r="AF708" s="2325"/>
      <c r="AG708" s="2326"/>
      <c r="AI708" s="1545"/>
      <c r="AJ708" s="1546"/>
      <c r="AK708" s="1546"/>
      <c r="AL708" s="1546"/>
      <c r="AM708" s="1547">
        <f>SUM(N715:AC715)-AD715</f>
        <v>0</v>
      </c>
      <c r="AN708" s="1487"/>
      <c r="AO708" s="1548"/>
      <c r="AP708" s="1487"/>
      <c r="AQ708" s="1487"/>
    </row>
    <row r="709" spans="1:43" s="1508" customFormat="1" ht="27.75" hidden="1" customHeight="1">
      <c r="A709" s="1506"/>
      <c r="AI709" s="1549">
        <f>SUM(N714:Q715)-N716</f>
        <v>0</v>
      </c>
      <c r="AJ709" s="1550">
        <f>SUM(R714:U715)-R716</f>
        <v>0</v>
      </c>
      <c r="AK709" s="1550">
        <f>SUM(V714:Y715)-V716</f>
        <v>0</v>
      </c>
      <c r="AL709" s="1550">
        <f>SUM(Z714:AC715)-Z716</f>
        <v>0</v>
      </c>
      <c r="AM709" s="1551">
        <f>SUM(AD714:AG715)-AD716</f>
        <v>0</v>
      </c>
      <c r="AN709" s="1487"/>
      <c r="AO709" s="1552">
        <f>AD716-SUM(BS!E76:E79)</f>
        <v>0</v>
      </c>
      <c r="AP709" s="1487"/>
      <c r="AQ709" s="1487"/>
    </row>
    <row r="710" spans="1:43" s="1508" customFormat="1" ht="13.8" hidden="1">
      <c r="A710" s="1506"/>
      <c r="AI710" s="1487"/>
      <c r="AJ710" s="1487"/>
      <c r="AK710" s="1487"/>
      <c r="AL710" s="1487"/>
      <c r="AM710" s="1487"/>
      <c r="AN710" s="1487"/>
      <c r="AO710" s="1487"/>
      <c r="AP710" s="1487"/>
      <c r="AQ710" s="1487"/>
    </row>
    <row r="711" spans="1:43" s="1508" customFormat="1" ht="13.8" hidden="1">
      <c r="A711" s="1506"/>
      <c r="D711" s="2235" t="s">
        <v>1419</v>
      </c>
      <c r="E711" s="2235"/>
      <c r="F711" s="2235"/>
      <c r="G711" s="2235"/>
      <c r="H711" s="2235"/>
      <c r="I711" s="2235"/>
      <c r="J711" s="2235"/>
      <c r="K711" s="2235"/>
      <c r="L711" s="2235"/>
      <c r="M711" s="2235"/>
      <c r="N711" s="2235"/>
      <c r="O711" s="2235"/>
      <c r="P711" s="2235"/>
      <c r="Q711" s="2235"/>
      <c r="R711" s="2235"/>
      <c r="S711" s="2235"/>
      <c r="T711" s="2235"/>
      <c r="U711" s="2235"/>
      <c r="V711" s="2235"/>
      <c r="W711" s="2235"/>
      <c r="X711" s="2235"/>
      <c r="Y711" s="2235"/>
      <c r="Z711" s="2235"/>
      <c r="AA711" s="2235"/>
      <c r="AB711" s="2235"/>
      <c r="AC711" s="2235"/>
      <c r="AD711" s="2235"/>
      <c r="AE711" s="2235"/>
      <c r="AF711" s="2235"/>
      <c r="AG711" s="2235"/>
      <c r="AI711" s="1487"/>
      <c r="AJ711" s="1487"/>
      <c r="AK711" s="1487"/>
      <c r="AL711" s="1487"/>
      <c r="AM711" s="1487"/>
      <c r="AN711" s="1487"/>
      <c r="AO711" s="1487"/>
      <c r="AP711" s="1487"/>
      <c r="AQ711" s="1487"/>
    </row>
    <row r="712" spans="1:43" s="1508" customFormat="1" ht="13.8" hidden="1">
      <c r="A712" s="1506"/>
      <c r="AI712" s="1487"/>
      <c r="AJ712" s="1487"/>
      <c r="AK712" s="1487"/>
      <c r="AL712" s="1487"/>
      <c r="AM712" s="1487"/>
      <c r="AN712" s="1487"/>
      <c r="AO712" s="1487"/>
      <c r="AP712" s="1487"/>
      <c r="AQ712" s="1487"/>
    </row>
    <row r="713" spans="1:43" s="1508" customFormat="1" ht="14.4" hidden="1" thickBot="1">
      <c r="A713" s="1506"/>
      <c r="D713" s="1917" t="s">
        <v>168</v>
      </c>
      <c r="E713" s="1917"/>
      <c r="F713" s="1917"/>
      <c r="G713" s="1917"/>
      <c r="H713" s="1917"/>
      <c r="I713" s="1917"/>
      <c r="J713" s="1917"/>
      <c r="K713" s="1917"/>
      <c r="L713" s="1917"/>
      <c r="M713" s="1917"/>
      <c r="N713" s="1917" t="s">
        <v>169</v>
      </c>
      <c r="O713" s="1917"/>
      <c r="P713" s="1917"/>
      <c r="Q713" s="1917"/>
      <c r="R713" s="1917" t="s">
        <v>170</v>
      </c>
      <c r="S713" s="1917"/>
      <c r="T713" s="1917"/>
      <c r="U713" s="1917"/>
      <c r="V713" s="1917" t="s">
        <v>88</v>
      </c>
      <c r="W713" s="1917"/>
      <c r="X713" s="1917"/>
      <c r="Y713" s="1917"/>
      <c r="Z713" s="1917" t="s">
        <v>457</v>
      </c>
      <c r="AA713" s="1917"/>
      <c r="AB713" s="1917"/>
      <c r="AC713" s="1917"/>
      <c r="AD713" s="1917" t="s">
        <v>171</v>
      </c>
      <c r="AE713" s="1917"/>
      <c r="AF713" s="1917"/>
      <c r="AG713" s="1917"/>
      <c r="AI713" s="1487"/>
      <c r="AJ713" s="1487"/>
      <c r="AK713" s="1487"/>
      <c r="AL713" s="1487"/>
      <c r="AM713" s="1487"/>
      <c r="AN713" s="1487"/>
      <c r="AO713" s="1487"/>
      <c r="AP713" s="1487"/>
      <c r="AQ713" s="1487"/>
    </row>
    <row r="714" spans="1:43" s="1508" customFormat="1" ht="13.8" hidden="1">
      <c r="A714" s="1506">
        <v>20</v>
      </c>
      <c r="D714" s="2276" t="s">
        <v>164</v>
      </c>
      <c r="E714" s="2276"/>
      <c r="F714" s="2276"/>
      <c r="G714" s="2276"/>
      <c r="H714" s="2276"/>
      <c r="I714" s="2276"/>
      <c r="J714" s="2276"/>
      <c r="K714" s="2276"/>
      <c r="L714" s="2276"/>
      <c r="M714" s="2276"/>
      <c r="N714" s="2327"/>
      <c r="O714" s="2327"/>
      <c r="P714" s="2327"/>
      <c r="Q714" s="2327"/>
      <c r="R714" s="2327"/>
      <c r="S714" s="2327"/>
      <c r="T714" s="2327"/>
      <c r="U714" s="2327"/>
      <c r="V714" s="2327"/>
      <c r="W714" s="2327"/>
      <c r="X714" s="2327"/>
      <c r="Y714" s="2327"/>
      <c r="Z714" s="2327"/>
      <c r="AA714" s="2327"/>
      <c r="AB714" s="2327"/>
      <c r="AC714" s="2327"/>
      <c r="AD714" s="2327"/>
      <c r="AE714" s="2327"/>
      <c r="AF714" s="2327"/>
      <c r="AG714" s="2327"/>
      <c r="AI714" s="1487"/>
      <c r="AJ714" s="1487"/>
      <c r="AK714" s="1487"/>
      <c r="AL714" s="1487"/>
      <c r="AM714" s="1487"/>
      <c r="AN714" s="1487"/>
      <c r="AO714" s="1487"/>
      <c r="AP714" s="1487"/>
      <c r="AQ714" s="1487"/>
    </row>
    <row r="715" spans="1:43" s="1508" customFormat="1" ht="27.75" hidden="1" customHeight="1">
      <c r="A715" s="1506"/>
      <c r="D715" s="2277" t="s">
        <v>165</v>
      </c>
      <c r="E715" s="2277"/>
      <c r="F715" s="2277"/>
      <c r="G715" s="2277"/>
      <c r="H715" s="2277"/>
      <c r="I715" s="2277"/>
      <c r="J715" s="2277"/>
      <c r="K715" s="2277"/>
      <c r="L715" s="2277"/>
      <c r="M715" s="2277"/>
      <c r="N715" s="2025"/>
      <c r="O715" s="2025"/>
      <c r="P715" s="2025"/>
      <c r="Q715" s="2025"/>
      <c r="R715" s="2025"/>
      <c r="S715" s="2025"/>
      <c r="T715" s="2025"/>
      <c r="U715" s="2025"/>
      <c r="V715" s="2025"/>
      <c r="W715" s="2025"/>
      <c r="X715" s="2025"/>
      <c r="Y715" s="2025"/>
      <c r="Z715" s="2025"/>
      <c r="AA715" s="2025"/>
      <c r="AB715" s="2025"/>
      <c r="AC715" s="2025"/>
      <c r="AD715" s="2025"/>
      <c r="AE715" s="2025"/>
      <c r="AF715" s="2025"/>
      <c r="AG715" s="2025"/>
      <c r="AI715" s="1487"/>
      <c r="AJ715" s="1487"/>
      <c r="AK715" s="1487"/>
      <c r="AL715" s="1487"/>
      <c r="AM715" s="1487"/>
      <c r="AN715" s="1487"/>
      <c r="AO715" s="1487"/>
      <c r="AP715" s="1487"/>
      <c r="AQ715" s="1487"/>
    </row>
    <row r="716" spans="1:43" s="1508" customFormat="1" ht="27.75" hidden="1" customHeight="1" thickBot="1">
      <c r="A716" s="1506"/>
      <c r="D716" s="2323" t="s">
        <v>166</v>
      </c>
      <c r="E716" s="2323"/>
      <c r="F716" s="2323"/>
      <c r="G716" s="2323"/>
      <c r="H716" s="2323"/>
      <c r="I716" s="2323"/>
      <c r="J716" s="2323"/>
      <c r="K716" s="2323"/>
      <c r="L716" s="2323"/>
      <c r="M716" s="2323"/>
      <c r="N716" s="2324">
        <f>SUM(N714:Q715)</f>
        <v>0</v>
      </c>
      <c r="O716" s="2325"/>
      <c r="P716" s="2325"/>
      <c r="Q716" s="2326"/>
      <c r="R716" s="2324">
        <f>SUM(R714:U715)</f>
        <v>0</v>
      </c>
      <c r="S716" s="2325"/>
      <c r="T716" s="2325"/>
      <c r="U716" s="2326"/>
      <c r="V716" s="2324">
        <f>SUM(V714:Y715)</f>
        <v>0</v>
      </c>
      <c r="W716" s="2325"/>
      <c r="X716" s="2325"/>
      <c r="Y716" s="2326"/>
      <c r="Z716" s="2324">
        <f>SUM(Z714:AC715)</f>
        <v>0</v>
      </c>
      <c r="AA716" s="2325"/>
      <c r="AB716" s="2325"/>
      <c r="AC716" s="2326"/>
      <c r="AD716" s="2324">
        <f>SUM(AD714:AG715)</f>
        <v>0</v>
      </c>
      <c r="AE716" s="2325"/>
      <c r="AF716" s="2325"/>
      <c r="AG716" s="2326"/>
      <c r="AI716" s="1487"/>
      <c r="AJ716" s="1487"/>
      <c r="AK716" s="1487"/>
      <c r="AL716" s="1487"/>
      <c r="AM716" s="1487"/>
      <c r="AN716" s="1487"/>
      <c r="AO716" s="1487"/>
      <c r="AP716" s="1487"/>
      <c r="AQ716" s="1487"/>
    </row>
    <row r="717" spans="1:43" s="592" customFormat="1" ht="13.8" hidden="1">
      <c r="A717" s="606"/>
      <c r="AI717" s="18"/>
      <c r="AJ717" s="18"/>
      <c r="AK717" s="18"/>
      <c r="AL717" s="18"/>
      <c r="AM717" s="18"/>
      <c r="AN717" s="18"/>
      <c r="AO717" s="18"/>
      <c r="AP717" s="18"/>
      <c r="AQ717" s="18"/>
    </row>
    <row r="718" spans="1:43" s="592" customFormat="1" ht="13.8">
      <c r="A718" s="606"/>
      <c r="D718" s="2206" t="s">
        <v>3243</v>
      </c>
      <c r="E718" s="2260"/>
      <c r="F718" s="2260"/>
      <c r="G718" s="2260"/>
      <c r="H718" s="2260"/>
      <c r="I718" s="2260"/>
      <c r="J718" s="2260"/>
      <c r="K718" s="2260"/>
      <c r="L718" s="2260"/>
      <c r="M718" s="2260"/>
      <c r="N718" s="2260"/>
      <c r="O718" s="2260"/>
      <c r="P718" s="2260"/>
      <c r="Q718" s="2260"/>
      <c r="R718" s="2260"/>
      <c r="S718" s="2260"/>
      <c r="T718" s="2260"/>
      <c r="U718" s="2260"/>
      <c r="V718" s="2260"/>
      <c r="W718" s="2260"/>
      <c r="X718" s="2260"/>
      <c r="Y718" s="2260"/>
      <c r="Z718" s="2260"/>
      <c r="AA718" s="2260"/>
      <c r="AB718" s="2260"/>
      <c r="AC718" s="2260"/>
      <c r="AD718" s="2260"/>
      <c r="AE718" s="2260"/>
      <c r="AF718" s="2260"/>
      <c r="AG718" s="2260"/>
      <c r="AI718" s="18"/>
      <c r="AJ718" s="18"/>
      <c r="AK718" s="18"/>
      <c r="AL718" s="18"/>
      <c r="AM718" s="18"/>
      <c r="AN718" s="18"/>
      <c r="AO718" s="18"/>
      <c r="AP718" s="18"/>
      <c r="AQ718" s="18"/>
    </row>
    <row r="719" spans="1:43" s="592" customFormat="1" ht="13.8">
      <c r="A719" s="606"/>
      <c r="D719" s="2260"/>
      <c r="E719" s="2260"/>
      <c r="F719" s="2260"/>
      <c r="G719" s="2260"/>
      <c r="H719" s="2260"/>
      <c r="I719" s="2260"/>
      <c r="J719" s="2260"/>
      <c r="K719" s="2260"/>
      <c r="L719" s="2260"/>
      <c r="M719" s="2260"/>
      <c r="N719" s="2260"/>
      <c r="O719" s="2260"/>
      <c r="P719" s="2260"/>
      <c r="Q719" s="2260"/>
      <c r="R719" s="2260"/>
      <c r="S719" s="2260"/>
      <c r="T719" s="2260"/>
      <c r="U719" s="2260"/>
      <c r="V719" s="2260"/>
      <c r="W719" s="2260"/>
      <c r="X719" s="2260"/>
      <c r="Y719" s="2260"/>
      <c r="Z719" s="2260"/>
      <c r="AA719" s="2260"/>
      <c r="AB719" s="2260"/>
      <c r="AC719" s="2260"/>
      <c r="AD719" s="2260"/>
      <c r="AE719" s="2260"/>
      <c r="AF719" s="2260"/>
      <c r="AG719" s="2260"/>
      <c r="AI719" s="18"/>
      <c r="AJ719" s="18"/>
      <c r="AK719" s="18"/>
      <c r="AL719" s="18"/>
      <c r="AM719" s="18"/>
      <c r="AN719" s="18"/>
      <c r="AO719" s="18"/>
      <c r="AP719" s="18"/>
      <c r="AQ719" s="18"/>
    </row>
    <row r="720" spans="1:43" s="1508" customFormat="1" ht="13.8" hidden="1">
      <c r="A720" s="1506"/>
      <c r="AI720" s="1487"/>
      <c r="AJ720" s="1487"/>
      <c r="AK720" s="1487"/>
      <c r="AL720" s="1487"/>
      <c r="AM720" s="1487"/>
      <c r="AN720" s="1487"/>
      <c r="AO720" s="1487"/>
      <c r="AP720" s="1487"/>
      <c r="AQ720" s="1487"/>
    </row>
    <row r="721" spans="1:43" s="1508" customFormat="1" ht="14.4" hidden="1" thickBot="1">
      <c r="A721" s="1506"/>
      <c r="D721" s="2261" t="s">
        <v>131</v>
      </c>
      <c r="E721" s="2261"/>
      <c r="F721" s="2261"/>
      <c r="G721" s="2261"/>
      <c r="H721" s="2261"/>
      <c r="I721" s="2261"/>
      <c r="J721" s="2261"/>
      <c r="K721" s="2261"/>
      <c r="L721" s="2261"/>
      <c r="M721" s="2261"/>
      <c r="N721" s="2261"/>
      <c r="O721" s="2261"/>
      <c r="P721" s="2261"/>
      <c r="Q721" s="2261"/>
      <c r="R721" s="2261"/>
      <c r="S721" s="2261" t="s">
        <v>36</v>
      </c>
      <c r="T721" s="2261"/>
      <c r="U721" s="2261"/>
      <c r="V721" s="2261"/>
      <c r="W721" s="2261"/>
      <c r="X721" s="2261"/>
      <c r="Y721" s="2261"/>
      <c r="Z721" s="2261"/>
      <c r="AA721" s="2261"/>
      <c r="AB721" s="2261"/>
      <c r="AC721" s="2261"/>
      <c r="AD721" s="2261"/>
      <c r="AE721" s="2261"/>
      <c r="AF721" s="2261"/>
      <c r="AG721" s="2261"/>
      <c r="AI721" s="1487"/>
      <c r="AJ721" s="1487"/>
      <c r="AK721" s="1487"/>
      <c r="AL721" s="1487"/>
      <c r="AM721" s="1487"/>
      <c r="AN721" s="1487"/>
      <c r="AO721" s="1487"/>
      <c r="AP721" s="1487"/>
      <c r="AQ721" s="1487"/>
    </row>
    <row r="722" spans="1:43" s="1508" customFormat="1" ht="45" hidden="1" customHeight="1">
      <c r="A722" s="1506">
        <v>21</v>
      </c>
      <c r="D722" s="2265" t="s">
        <v>172</v>
      </c>
      <c r="E722" s="2265"/>
      <c r="F722" s="2265"/>
      <c r="G722" s="2265"/>
      <c r="H722" s="2265"/>
      <c r="I722" s="2265"/>
      <c r="J722" s="2265"/>
      <c r="K722" s="2265"/>
      <c r="L722" s="2265"/>
      <c r="M722" s="2265"/>
      <c r="N722" s="2265"/>
      <c r="O722" s="2265"/>
      <c r="P722" s="2265"/>
      <c r="Q722" s="2265"/>
      <c r="R722" s="2265"/>
      <c r="S722" s="2264">
        <v>0</v>
      </c>
      <c r="T722" s="2264"/>
      <c r="U722" s="2264"/>
      <c r="V722" s="2264"/>
      <c r="W722" s="2264"/>
      <c r="X722" s="2264"/>
      <c r="Y722" s="2264"/>
      <c r="Z722" s="2264"/>
      <c r="AA722" s="2264"/>
      <c r="AB722" s="2264"/>
      <c r="AC722" s="2264"/>
      <c r="AD722" s="2264"/>
      <c r="AE722" s="2264"/>
      <c r="AF722" s="2264"/>
      <c r="AG722" s="2264"/>
      <c r="AI722" s="1487"/>
      <c r="AJ722" s="1487"/>
      <c r="AK722" s="1487"/>
      <c r="AL722" s="1487"/>
      <c r="AM722" s="1487"/>
      <c r="AN722" s="1487"/>
      <c r="AO722" s="1487"/>
      <c r="AP722" s="1487"/>
      <c r="AQ722" s="1487"/>
    </row>
    <row r="723" spans="1:43" s="1487" customFormat="1" ht="18" hidden="1" customHeight="1" thickBot="1">
      <c r="A723" s="1506"/>
      <c r="D723" s="2262" t="s">
        <v>173</v>
      </c>
      <c r="E723" s="2262"/>
      <c r="F723" s="2262"/>
      <c r="G723" s="2262"/>
      <c r="H723" s="2262"/>
      <c r="I723" s="2262"/>
      <c r="J723" s="2262"/>
      <c r="K723" s="2262"/>
      <c r="L723" s="2262"/>
      <c r="M723" s="2262"/>
      <c r="N723" s="2262"/>
      <c r="O723" s="2262"/>
      <c r="P723" s="2262"/>
      <c r="Q723" s="2262"/>
      <c r="R723" s="2262"/>
      <c r="S723" s="2263">
        <v>0</v>
      </c>
      <c r="T723" s="2263"/>
      <c r="U723" s="2263"/>
      <c r="V723" s="2263"/>
      <c r="W723" s="2263"/>
      <c r="X723" s="2263"/>
      <c r="Y723" s="2263"/>
      <c r="Z723" s="2263"/>
      <c r="AA723" s="2263"/>
      <c r="AB723" s="2263"/>
      <c r="AC723" s="2263"/>
      <c r="AD723" s="2263"/>
      <c r="AE723" s="2263"/>
      <c r="AF723" s="2263"/>
      <c r="AG723" s="2263"/>
    </row>
    <row r="724" spans="1:43" s="1487" customFormat="1" ht="18" hidden="1" customHeight="1">
      <c r="A724" s="1506"/>
      <c r="D724" s="1508"/>
      <c r="E724" s="1508"/>
      <c r="F724" s="1508"/>
      <c r="G724" s="1508"/>
      <c r="H724" s="1508"/>
      <c r="I724" s="1508"/>
      <c r="J724" s="1508"/>
      <c r="K724" s="1508"/>
      <c r="L724" s="1508"/>
      <c r="M724" s="1508"/>
      <c r="N724" s="1508"/>
      <c r="O724" s="1508"/>
      <c r="P724" s="1508"/>
      <c r="Q724" s="1508"/>
      <c r="R724" s="1508"/>
      <c r="S724" s="1508"/>
      <c r="T724" s="1508"/>
      <c r="U724" s="1508"/>
      <c r="V724" s="1508"/>
      <c r="W724" s="1508"/>
      <c r="X724" s="1508"/>
      <c r="Y724" s="1508"/>
      <c r="Z724" s="1508"/>
      <c r="AA724" s="1508"/>
      <c r="AB724" s="1508"/>
      <c r="AC724" s="1508"/>
      <c r="AD724" s="1508"/>
      <c r="AE724" s="1508"/>
      <c r="AF724" s="1508"/>
      <c r="AG724" s="1508"/>
    </row>
    <row r="725" spans="1:43" s="1487" customFormat="1" ht="18" hidden="1" customHeight="1">
      <c r="A725" s="1506"/>
      <c r="D725" s="1508"/>
      <c r="E725" s="1508"/>
      <c r="F725" s="1508"/>
      <c r="G725" s="1508"/>
      <c r="H725" s="1508"/>
      <c r="I725" s="1508"/>
      <c r="J725" s="1508"/>
      <c r="K725" s="1508"/>
      <c r="L725" s="1508"/>
      <c r="M725" s="1508"/>
      <c r="N725" s="1508"/>
      <c r="O725" s="1508"/>
      <c r="P725" s="1508"/>
      <c r="Q725" s="1508"/>
      <c r="R725" s="1508"/>
      <c r="S725" s="1508"/>
      <c r="T725" s="1508"/>
      <c r="U725" s="1508"/>
      <c r="V725" s="1508"/>
      <c r="W725" s="1508"/>
      <c r="X725" s="1508"/>
      <c r="Y725" s="1508"/>
      <c r="Z725" s="1508"/>
      <c r="AA725" s="1508"/>
      <c r="AB725" s="1508"/>
      <c r="AC725" s="1508"/>
      <c r="AD725" s="1508"/>
      <c r="AE725" s="1508"/>
      <c r="AF725" s="1508"/>
      <c r="AG725" s="1508"/>
    </row>
    <row r="726" spans="1:43" s="1487" customFormat="1" ht="18" hidden="1" customHeight="1">
      <c r="A726" s="1506"/>
      <c r="D726" s="1950" t="s">
        <v>1420</v>
      </c>
      <c r="E726" s="1950"/>
      <c r="F726" s="1950"/>
      <c r="G726" s="1950"/>
      <c r="H726" s="1950"/>
      <c r="I726" s="1950"/>
      <c r="J726" s="1950"/>
      <c r="K726" s="1950"/>
      <c r="L726" s="1950"/>
      <c r="M726" s="1950"/>
      <c r="N726" s="1950"/>
      <c r="O726" s="1950"/>
      <c r="P726" s="1950"/>
      <c r="Q726" s="1950"/>
      <c r="R726" s="1950"/>
      <c r="S726" s="1950"/>
      <c r="T726" s="1950"/>
      <c r="U726" s="1950"/>
      <c r="V726" s="1950"/>
      <c r="W726" s="1950"/>
      <c r="X726" s="1950"/>
      <c r="Y726" s="1950"/>
      <c r="Z726" s="1950"/>
      <c r="AA726" s="1950"/>
      <c r="AB726" s="1950"/>
      <c r="AC726" s="1950"/>
      <c r="AD726" s="1950"/>
      <c r="AE726" s="1950"/>
      <c r="AF726" s="1950"/>
      <c r="AG726" s="1950"/>
    </row>
    <row r="727" spans="1:43" s="1487" customFormat="1" ht="18" hidden="1" customHeight="1">
      <c r="A727" s="1506"/>
      <c r="D727" s="1950"/>
      <c r="E727" s="1950"/>
      <c r="F727" s="1950"/>
      <c r="G727" s="1950"/>
      <c r="H727" s="1950"/>
      <c r="I727" s="1950"/>
      <c r="J727" s="1950"/>
      <c r="K727" s="1950"/>
      <c r="L727" s="1950"/>
      <c r="M727" s="1950"/>
      <c r="N727" s="1950"/>
      <c r="O727" s="1950"/>
      <c r="P727" s="1950"/>
      <c r="Q727" s="1950"/>
      <c r="R727" s="1950"/>
      <c r="S727" s="1950"/>
      <c r="T727" s="1950"/>
      <c r="U727" s="1950"/>
      <c r="V727" s="1950"/>
      <c r="W727" s="1950"/>
      <c r="X727" s="1950"/>
      <c r="Y727" s="1950"/>
      <c r="Z727" s="1950"/>
      <c r="AA727" s="1950"/>
      <c r="AB727" s="1950"/>
      <c r="AC727" s="1950"/>
      <c r="AD727" s="1950"/>
      <c r="AE727" s="1950"/>
      <c r="AF727" s="1950"/>
      <c r="AG727" s="1950"/>
    </row>
    <row r="728" spans="1:43" s="1487" customFormat="1" ht="14.25" hidden="1" customHeight="1" thickBot="1">
      <c r="A728" s="1506"/>
      <c r="D728" s="1508"/>
      <c r="E728" s="1508"/>
      <c r="F728" s="1508"/>
      <c r="G728" s="1508"/>
      <c r="H728" s="1508"/>
      <c r="I728" s="1508"/>
      <c r="J728" s="1508"/>
      <c r="K728" s="1508"/>
      <c r="L728" s="1508"/>
      <c r="M728" s="1508"/>
      <c r="N728" s="1508"/>
      <c r="O728" s="1508"/>
      <c r="P728" s="1508"/>
      <c r="Q728" s="1508"/>
      <c r="R728" s="1508"/>
      <c r="S728" s="1508"/>
      <c r="T728" s="1508"/>
      <c r="U728" s="1508"/>
      <c r="V728" s="1508"/>
      <c r="W728" s="1508"/>
      <c r="X728" s="1508"/>
      <c r="Y728" s="1508"/>
      <c r="Z728" s="1508"/>
      <c r="AA728" s="1508"/>
      <c r="AB728" s="1508"/>
      <c r="AC728" s="1508"/>
      <c r="AD728" s="1508"/>
      <c r="AE728" s="1508"/>
      <c r="AF728" s="1508"/>
      <c r="AG728" s="1508"/>
    </row>
    <row r="729" spans="1:43" s="1487" customFormat="1" ht="14.25" hidden="1" customHeight="1" thickBot="1">
      <c r="A729" s="1506"/>
      <c r="D729" s="1917" t="s">
        <v>168</v>
      </c>
      <c r="E729" s="1917"/>
      <c r="F729" s="1917"/>
      <c r="G729" s="1917"/>
      <c r="H729" s="1917"/>
      <c r="I729" s="1917"/>
      <c r="J729" s="1917"/>
      <c r="K729" s="1917"/>
      <c r="L729" s="1917" t="s">
        <v>1421</v>
      </c>
      <c r="M729" s="1917"/>
      <c r="N729" s="1917"/>
      <c r="O729" s="1917"/>
      <c r="P729" s="1917"/>
      <c r="Q729" s="1917"/>
      <c r="R729" s="1917"/>
      <c r="S729" s="1917" t="s">
        <v>463</v>
      </c>
      <c r="T729" s="1917"/>
      <c r="U729" s="1917"/>
      <c r="V729" s="1917"/>
      <c r="W729" s="1917"/>
      <c r="X729" s="1917"/>
      <c r="Y729" s="1917"/>
      <c r="Z729" s="1917" t="s">
        <v>464</v>
      </c>
      <c r="AA729" s="1917"/>
      <c r="AB729" s="1917"/>
      <c r="AC729" s="1917"/>
      <c r="AD729" s="1917"/>
      <c r="AE729" s="1917"/>
      <c r="AF729" s="1917"/>
      <c r="AG729" s="1917"/>
    </row>
    <row r="730" spans="1:43" s="1487" customFormat="1" ht="14.25" hidden="1" customHeight="1">
      <c r="A730" s="1506"/>
      <c r="D730" s="2331" t="s">
        <v>160</v>
      </c>
      <c r="E730" s="2332"/>
      <c r="F730" s="2332"/>
      <c r="G730" s="2332"/>
      <c r="H730" s="2332"/>
      <c r="I730" s="2332"/>
      <c r="J730" s="2332"/>
      <c r="K730" s="2333"/>
      <c r="L730" s="2273"/>
      <c r="M730" s="2273"/>
      <c r="N730" s="2273"/>
      <c r="O730" s="2273"/>
      <c r="P730" s="2273"/>
      <c r="Q730" s="2273"/>
      <c r="R730" s="2273"/>
      <c r="S730" s="2273"/>
      <c r="T730" s="2273"/>
      <c r="U730" s="2273"/>
      <c r="V730" s="2273"/>
      <c r="W730" s="2273"/>
      <c r="X730" s="2273"/>
      <c r="Y730" s="2273"/>
      <c r="Z730" s="2273"/>
      <c r="AA730" s="2273"/>
      <c r="AB730" s="2273"/>
      <c r="AC730" s="2273"/>
      <c r="AD730" s="2273"/>
      <c r="AE730" s="2273"/>
      <c r="AF730" s="2273"/>
      <c r="AG730" s="2273"/>
    </row>
    <row r="731" spans="1:43" s="1487" customFormat="1" ht="14.25" hidden="1" customHeight="1">
      <c r="A731" s="1506"/>
      <c r="D731" s="2328" t="s">
        <v>161</v>
      </c>
      <c r="E731" s="2329"/>
      <c r="F731" s="2329"/>
      <c r="G731" s="2329"/>
      <c r="H731" s="2329"/>
      <c r="I731" s="2329"/>
      <c r="J731" s="2329"/>
      <c r="K731" s="2330"/>
      <c r="L731" s="2272"/>
      <c r="M731" s="2272"/>
      <c r="N731" s="2272"/>
      <c r="O731" s="2272"/>
      <c r="P731" s="2272"/>
      <c r="Q731" s="2272"/>
      <c r="R731" s="2272"/>
      <c r="S731" s="2272"/>
      <c r="T731" s="2272"/>
      <c r="U731" s="2272"/>
      <c r="V731" s="2272"/>
      <c r="W731" s="2272"/>
      <c r="X731" s="2272"/>
      <c r="Y731" s="2272"/>
      <c r="Z731" s="2272"/>
      <c r="AA731" s="2272"/>
      <c r="AB731" s="2272"/>
      <c r="AC731" s="2272"/>
      <c r="AD731" s="2272"/>
      <c r="AE731" s="2272"/>
      <c r="AF731" s="2272"/>
      <c r="AG731" s="2272"/>
    </row>
    <row r="732" spans="1:43" s="1487" customFormat="1" ht="14.25" hidden="1" customHeight="1">
      <c r="A732" s="1506"/>
      <c r="D732" s="2328" t="s">
        <v>176</v>
      </c>
      <c r="E732" s="2329"/>
      <c r="F732" s="2329"/>
      <c r="G732" s="2329"/>
      <c r="H732" s="2329"/>
      <c r="I732" s="2329"/>
      <c r="J732" s="2329"/>
      <c r="K732" s="2330"/>
      <c r="L732" s="2272"/>
      <c r="M732" s="2272"/>
      <c r="N732" s="2272"/>
      <c r="O732" s="2272"/>
      <c r="P732" s="2272"/>
      <c r="Q732" s="2272"/>
      <c r="R732" s="2272"/>
      <c r="S732" s="2272"/>
      <c r="T732" s="2272"/>
      <c r="U732" s="2272"/>
      <c r="V732" s="2272"/>
      <c r="W732" s="2272"/>
      <c r="X732" s="2272"/>
      <c r="Y732" s="2272"/>
      <c r="Z732" s="2272"/>
      <c r="AA732" s="2272"/>
      <c r="AB732" s="2272"/>
      <c r="AC732" s="2272"/>
      <c r="AD732" s="2272"/>
      <c r="AE732" s="2272"/>
      <c r="AF732" s="2272"/>
      <c r="AG732" s="2272"/>
    </row>
    <row r="733" spans="1:43" s="1487" customFormat="1" ht="14.25" hidden="1" customHeight="1" thickBot="1">
      <c r="A733" s="1506"/>
      <c r="D733" s="2328" t="s">
        <v>164</v>
      </c>
      <c r="E733" s="2329"/>
      <c r="F733" s="2329"/>
      <c r="G733" s="2329"/>
      <c r="H733" s="2329"/>
      <c r="I733" s="2329"/>
      <c r="J733" s="2329"/>
      <c r="K733" s="2330"/>
      <c r="L733" s="2272"/>
      <c r="M733" s="2272"/>
      <c r="N733" s="2272"/>
      <c r="O733" s="2272"/>
      <c r="P733" s="2272"/>
      <c r="Q733" s="2272"/>
      <c r="R733" s="2272"/>
      <c r="S733" s="2272"/>
      <c r="T733" s="2272"/>
      <c r="U733" s="2272"/>
      <c r="V733" s="2272"/>
      <c r="W733" s="2272"/>
      <c r="X733" s="2272"/>
      <c r="Y733" s="2272"/>
      <c r="Z733" s="2272"/>
      <c r="AA733" s="2272"/>
      <c r="AB733" s="2272"/>
      <c r="AC733" s="2272"/>
      <c r="AD733" s="2272"/>
      <c r="AE733" s="2272"/>
      <c r="AF733" s="2272"/>
      <c r="AG733" s="2272"/>
    </row>
    <row r="734" spans="1:43" s="1487" customFormat="1" ht="28.5" hidden="1" customHeight="1" thickTop="1" thickBot="1">
      <c r="A734" s="1506">
        <v>22</v>
      </c>
      <c r="D734" s="2334" t="s">
        <v>166</v>
      </c>
      <c r="E734" s="2335"/>
      <c r="F734" s="2335"/>
      <c r="G734" s="2335"/>
      <c r="H734" s="2335"/>
      <c r="I734" s="2335"/>
      <c r="J734" s="2335"/>
      <c r="K734" s="2336"/>
      <c r="L734" s="2337">
        <f>SUM(L730:R733)</f>
        <v>0</v>
      </c>
      <c r="M734" s="2337"/>
      <c r="N734" s="2337"/>
      <c r="O734" s="2337"/>
      <c r="P734" s="2337"/>
      <c r="Q734" s="2337"/>
      <c r="R734" s="2337"/>
      <c r="S734" s="2337">
        <f>SUM(S730:Y733)</f>
        <v>0</v>
      </c>
      <c r="T734" s="2337"/>
      <c r="U734" s="2337"/>
      <c r="V734" s="2337"/>
      <c r="W734" s="2337"/>
      <c r="X734" s="2337"/>
      <c r="Y734" s="2337"/>
      <c r="Z734" s="2337">
        <f>SUM(Z730:AG733)</f>
        <v>0</v>
      </c>
      <c r="AA734" s="2337"/>
      <c r="AB734" s="2337"/>
      <c r="AC734" s="2337"/>
      <c r="AD734" s="2337"/>
      <c r="AE734" s="2337"/>
      <c r="AF734" s="2337"/>
      <c r="AG734" s="2337"/>
      <c r="AL734" s="1537" t="s">
        <v>2</v>
      </c>
      <c r="AM734" s="1537" t="s">
        <v>3</v>
      </c>
      <c r="AO734" s="1537" t="s">
        <v>2</v>
      </c>
      <c r="AP734" s="1537" t="s">
        <v>3</v>
      </c>
    </row>
    <row r="735" spans="1:43" s="1487" customFormat="1" ht="16.5" hidden="1" customHeight="1">
      <c r="A735" s="1506"/>
      <c r="AL735" s="1540">
        <f>SUM(P743:X743)-P742</f>
        <v>0</v>
      </c>
      <c r="AM735" s="1541">
        <f>SUM(Y743:AG743)-Y742</f>
        <v>0</v>
      </c>
      <c r="AO735" s="1540">
        <f>P742-BS!$D$84</f>
        <v>0</v>
      </c>
      <c r="AP735" s="1541">
        <f>Y742-BS!$G$84</f>
        <v>0</v>
      </c>
    </row>
    <row r="736" spans="1:43" ht="16.5" customHeight="1">
      <c r="AL736" s="619"/>
      <c r="AM736" s="632"/>
      <c r="AO736" s="619"/>
      <c r="AP736" s="632"/>
    </row>
    <row r="737" spans="1:42" ht="16.5" customHeight="1">
      <c r="D737" s="590" t="s">
        <v>3354</v>
      </c>
      <c r="AL737" s="619"/>
      <c r="AM737" s="632"/>
      <c r="AO737" s="619"/>
      <c r="AP737" s="632"/>
    </row>
    <row r="738" spans="1:42" ht="16.5" customHeight="1">
      <c r="AL738" s="634">
        <f>SUM(P745:X745)-P744</f>
        <v>0</v>
      </c>
      <c r="AM738" s="621">
        <f>SUM(Y745:AG745)-Y744</f>
        <v>0</v>
      </c>
      <c r="AO738" s="634">
        <f>P744-BS!$D$85</f>
        <v>0</v>
      </c>
      <c r="AP738" s="621">
        <f>Y744-BS!$G$85</f>
        <v>0</v>
      </c>
    </row>
    <row r="739" spans="1:42" ht="16.5" customHeight="1">
      <c r="D739" s="2316" t="s">
        <v>1422</v>
      </c>
      <c r="E739" s="2316"/>
      <c r="F739" s="2316"/>
      <c r="G739" s="2316"/>
      <c r="H739" s="2316"/>
      <c r="I739" s="2316"/>
      <c r="J739" s="2316"/>
      <c r="K739" s="2316"/>
      <c r="L739" s="2316"/>
      <c r="M739" s="2316"/>
      <c r="N739" s="2316"/>
      <c r="O739" s="2316"/>
      <c r="P739" s="2316"/>
      <c r="Q739" s="2316"/>
      <c r="R739" s="2316"/>
      <c r="S739" s="2316"/>
      <c r="T739" s="2316"/>
      <c r="U739" s="2316"/>
      <c r="V739" s="2316"/>
      <c r="W739" s="2316"/>
      <c r="X739" s="2316"/>
      <c r="Y739" s="2316"/>
      <c r="Z739" s="2316"/>
      <c r="AA739" s="2316"/>
      <c r="AB739" s="2316"/>
      <c r="AC739" s="2316"/>
      <c r="AD739" s="2316"/>
      <c r="AE739" s="2316"/>
      <c r="AF739" s="2316"/>
      <c r="AG739" s="2316"/>
      <c r="AL739" s="619"/>
      <c r="AM739" s="632"/>
      <c r="AO739" s="619"/>
      <c r="AP739" s="632"/>
    </row>
    <row r="740" spans="1:42" ht="16.5" customHeight="1" thickBot="1">
      <c r="AL740" s="619"/>
      <c r="AM740" s="632"/>
      <c r="AO740" s="619"/>
      <c r="AP740" s="632"/>
    </row>
    <row r="741" spans="1:42" ht="16.5" customHeight="1" thickBot="1">
      <c r="D741" s="1939" t="s">
        <v>178</v>
      </c>
      <c r="E741" s="1940"/>
      <c r="F741" s="1940"/>
      <c r="G741" s="1940"/>
      <c r="H741" s="1940"/>
      <c r="I741" s="1940"/>
      <c r="J741" s="1940"/>
      <c r="K741" s="1940"/>
      <c r="L741" s="1940"/>
      <c r="M741" s="1940"/>
      <c r="N741" s="1940"/>
      <c r="O741" s="1941"/>
      <c r="P741" s="1939" t="s">
        <v>2</v>
      </c>
      <c r="Q741" s="1940"/>
      <c r="R741" s="1940"/>
      <c r="S741" s="1940"/>
      <c r="T741" s="1940"/>
      <c r="U741" s="1940"/>
      <c r="V741" s="1940"/>
      <c r="W741" s="1940"/>
      <c r="X741" s="1941"/>
      <c r="Y741" s="1939" t="s">
        <v>3</v>
      </c>
      <c r="Z741" s="1940"/>
      <c r="AA741" s="1940"/>
      <c r="AB741" s="1940"/>
      <c r="AC741" s="1940"/>
      <c r="AD741" s="1940"/>
      <c r="AE741" s="1940"/>
      <c r="AF741" s="1940"/>
      <c r="AG741" s="1941"/>
      <c r="AL741" s="634">
        <f>SUM(P747:X747)-P746</f>
        <v>0</v>
      </c>
      <c r="AM741" s="621">
        <f>SUM(Y747:AG747)-Y746</f>
        <v>0</v>
      </c>
      <c r="AO741" s="634">
        <f>P746-BS!$D$86</f>
        <v>0</v>
      </c>
      <c r="AP741" s="621">
        <f>Y746-BS!$G$86</f>
        <v>0</v>
      </c>
    </row>
    <row r="742" spans="1:42" ht="16.5" customHeight="1" thickBot="1">
      <c r="D742" s="2346" t="s">
        <v>179</v>
      </c>
      <c r="E742" s="2347"/>
      <c r="F742" s="2347"/>
      <c r="G742" s="2347"/>
      <c r="H742" s="2347"/>
      <c r="I742" s="2347"/>
      <c r="J742" s="2347"/>
      <c r="K742" s="2347"/>
      <c r="L742" s="2347"/>
      <c r="M742" s="2347"/>
      <c r="N742" s="2347"/>
      <c r="O742" s="2348"/>
      <c r="P742" s="1875">
        <f>SUM(P743:X743)</f>
        <v>0</v>
      </c>
      <c r="Q742" s="1876"/>
      <c r="R742" s="1876"/>
      <c r="S742" s="1876"/>
      <c r="T742" s="1876"/>
      <c r="U742" s="1876"/>
      <c r="V742" s="1876"/>
      <c r="W742" s="1876"/>
      <c r="X742" s="1877"/>
      <c r="Y742" s="1875">
        <f>SUM(Y743:AG743)</f>
        <v>0</v>
      </c>
      <c r="Z742" s="1876"/>
      <c r="AA742" s="1876"/>
      <c r="AB742" s="1876"/>
      <c r="AC742" s="1876"/>
      <c r="AD742" s="1876"/>
      <c r="AE742" s="1876"/>
      <c r="AF742" s="1876"/>
      <c r="AG742" s="2349"/>
      <c r="AL742" s="619"/>
      <c r="AM742" s="632"/>
      <c r="AO742" s="619"/>
      <c r="AP742" s="632"/>
    </row>
    <row r="743" spans="1:42" ht="16.5" customHeight="1" thickBot="1">
      <c r="D743" s="2338"/>
      <c r="E743" s="2339"/>
      <c r="F743" s="2339"/>
      <c r="G743" s="2339"/>
      <c r="H743" s="2339"/>
      <c r="I743" s="2339"/>
      <c r="J743" s="2339"/>
      <c r="K743" s="2339"/>
      <c r="L743" s="2339"/>
      <c r="M743" s="2339"/>
      <c r="N743" s="2339"/>
      <c r="O743" s="2340"/>
      <c r="P743" s="2341"/>
      <c r="Q743" s="2342"/>
      <c r="R743" s="2342"/>
      <c r="S743" s="2342"/>
      <c r="T743" s="2342"/>
      <c r="U743" s="2342"/>
      <c r="V743" s="2342"/>
      <c r="W743" s="2342"/>
      <c r="X743" s="2343"/>
      <c r="Y743" s="2344"/>
      <c r="Z743" s="2342"/>
      <c r="AA743" s="2342"/>
      <c r="AB743" s="2342"/>
      <c r="AC743" s="2342"/>
      <c r="AD743" s="2342"/>
      <c r="AE743" s="2342"/>
      <c r="AF743" s="2342"/>
      <c r="AG743" s="2345"/>
      <c r="AL743" s="634">
        <f>SUM(P749:X749)-P748</f>
        <v>0</v>
      </c>
      <c r="AM743" s="621">
        <f>SUM(Y749:AG749)-Y748</f>
        <v>0</v>
      </c>
      <c r="AO743" s="634">
        <f>P748-BS!$D$87</f>
        <v>0</v>
      </c>
      <c r="AP743" s="621">
        <f>Y748-BS!$G$87</f>
        <v>0</v>
      </c>
    </row>
    <row r="744" spans="1:42" ht="16.5" customHeight="1" thickBot="1">
      <c r="D744" s="2346" t="s">
        <v>180</v>
      </c>
      <c r="E744" s="2347"/>
      <c r="F744" s="2347"/>
      <c r="G744" s="2347"/>
      <c r="H744" s="2347"/>
      <c r="I744" s="2347"/>
      <c r="J744" s="2347"/>
      <c r="K744" s="2347"/>
      <c r="L744" s="2347"/>
      <c r="M744" s="2347"/>
      <c r="N744" s="2347"/>
      <c r="O744" s="2348"/>
      <c r="P744" s="1875">
        <v>23406</v>
      </c>
      <c r="Q744" s="1876"/>
      <c r="R744" s="1876"/>
      <c r="S744" s="1876"/>
      <c r="T744" s="1876"/>
      <c r="U744" s="1876"/>
      <c r="V744" s="1876"/>
      <c r="W744" s="1876"/>
      <c r="X744" s="1877"/>
      <c r="Y744" s="1875">
        <v>22592</v>
      </c>
      <c r="Z744" s="1876"/>
      <c r="AA744" s="1876"/>
      <c r="AB744" s="1876"/>
      <c r="AC744" s="1876"/>
      <c r="AD744" s="1876"/>
      <c r="AE744" s="1876"/>
      <c r="AF744" s="1876"/>
      <c r="AG744" s="1877"/>
      <c r="AL744" s="619"/>
      <c r="AM744" s="632"/>
      <c r="AO744" s="619"/>
      <c r="AP744" s="632"/>
    </row>
    <row r="745" spans="1:42" ht="16.5" customHeight="1" thickBot="1">
      <c r="D745" s="1918" t="s">
        <v>3270</v>
      </c>
      <c r="E745" s="1919"/>
      <c r="F745" s="1919"/>
      <c r="G745" s="1919"/>
      <c r="H745" s="1919"/>
      <c r="I745" s="1919"/>
      <c r="J745" s="1919"/>
      <c r="K745" s="1919"/>
      <c r="L745" s="1919"/>
      <c r="M745" s="1919"/>
      <c r="N745" s="1919"/>
      <c r="O745" s="1920"/>
      <c r="P745" s="2075">
        <v>23406</v>
      </c>
      <c r="Q745" s="2076"/>
      <c r="R745" s="2076"/>
      <c r="S745" s="2076"/>
      <c r="T745" s="2076"/>
      <c r="U745" s="2076"/>
      <c r="V745" s="2076"/>
      <c r="W745" s="2076"/>
      <c r="X745" s="2077"/>
      <c r="Y745" s="2075">
        <v>22592</v>
      </c>
      <c r="Z745" s="2076"/>
      <c r="AA745" s="2076"/>
      <c r="AB745" s="2076"/>
      <c r="AC745" s="2076"/>
      <c r="AD745" s="2076"/>
      <c r="AE745" s="2076"/>
      <c r="AF745" s="2076"/>
      <c r="AG745" s="2077"/>
      <c r="AL745" s="642"/>
      <c r="AM745" s="643"/>
      <c r="AO745" s="642"/>
      <c r="AP745" s="643"/>
    </row>
    <row r="746" spans="1:42" ht="14.25" customHeight="1" thickBot="1">
      <c r="D746" s="2346" t="s">
        <v>181</v>
      </c>
      <c r="E746" s="2347"/>
      <c r="F746" s="2347"/>
      <c r="G746" s="2347"/>
      <c r="H746" s="2347"/>
      <c r="I746" s="2347"/>
      <c r="J746" s="2347"/>
      <c r="K746" s="2347"/>
      <c r="L746" s="2347"/>
      <c r="M746" s="2347"/>
      <c r="N746" s="2347"/>
      <c r="O746" s="2348"/>
      <c r="P746" s="1875"/>
      <c r="Q746" s="1876"/>
      <c r="R746" s="1876"/>
      <c r="S746" s="1876"/>
      <c r="T746" s="1876"/>
      <c r="U746" s="1876"/>
      <c r="V746" s="1876"/>
      <c r="W746" s="1876"/>
      <c r="X746" s="1877"/>
      <c r="Y746" s="1875">
        <f>SUM(Y747:AG747)</f>
        <v>0</v>
      </c>
      <c r="Z746" s="1876"/>
      <c r="AA746" s="1876"/>
      <c r="AB746" s="1876"/>
      <c r="AC746" s="1876"/>
      <c r="AD746" s="1876"/>
      <c r="AE746" s="1876"/>
      <c r="AF746" s="1876"/>
      <c r="AG746" s="2349"/>
    </row>
    <row r="747" spans="1:42" ht="14.25" customHeight="1" thickBot="1">
      <c r="D747" s="2290"/>
      <c r="E747" s="2291"/>
      <c r="F747" s="2291"/>
      <c r="G747" s="2291"/>
      <c r="H747" s="2291"/>
      <c r="I747" s="2291"/>
      <c r="J747" s="2291"/>
      <c r="K747" s="2291"/>
      <c r="L747" s="2291"/>
      <c r="M747" s="2291"/>
      <c r="N747" s="2291"/>
      <c r="O747" s="2292"/>
      <c r="P747" s="2350"/>
      <c r="Q747" s="2351"/>
      <c r="R747" s="2351"/>
      <c r="S747" s="2351"/>
      <c r="T747" s="2351"/>
      <c r="U747" s="2351"/>
      <c r="V747" s="2351"/>
      <c r="W747" s="2351"/>
      <c r="X747" s="2352"/>
      <c r="Y747" s="2353"/>
      <c r="Z747" s="2351"/>
      <c r="AA747" s="2351"/>
      <c r="AB747" s="2351"/>
      <c r="AC747" s="2351"/>
      <c r="AD747" s="2351"/>
      <c r="AE747" s="2351"/>
      <c r="AF747" s="2351"/>
      <c r="AG747" s="2354"/>
    </row>
    <row r="748" spans="1:42" ht="14.25" customHeight="1" thickBot="1">
      <c r="D748" s="2346" t="s">
        <v>182</v>
      </c>
      <c r="E748" s="2347"/>
      <c r="F748" s="2347"/>
      <c r="G748" s="2347"/>
      <c r="H748" s="2347"/>
      <c r="I748" s="2347"/>
      <c r="J748" s="2347"/>
      <c r="K748" s="2347"/>
      <c r="L748" s="2347"/>
      <c r="M748" s="2347"/>
      <c r="N748" s="2347"/>
      <c r="O748" s="2348"/>
      <c r="P748" s="1875">
        <f>SUM(P749:X749)</f>
        <v>0</v>
      </c>
      <c r="Q748" s="1876"/>
      <c r="R748" s="1876"/>
      <c r="S748" s="1876"/>
      <c r="T748" s="1876"/>
      <c r="U748" s="1876"/>
      <c r="V748" s="1876"/>
      <c r="W748" s="1876"/>
      <c r="X748" s="1877"/>
      <c r="Y748" s="1875">
        <f>SUM(Y749:AG749)</f>
        <v>0</v>
      </c>
      <c r="Z748" s="1876"/>
      <c r="AA748" s="1876"/>
      <c r="AB748" s="1876"/>
      <c r="AC748" s="1876"/>
      <c r="AD748" s="1876"/>
      <c r="AE748" s="1876"/>
      <c r="AF748" s="1876"/>
      <c r="AG748" s="2349"/>
    </row>
    <row r="749" spans="1:42" ht="14.25" customHeight="1" thickBot="1">
      <c r="D749" s="2290"/>
      <c r="E749" s="2291"/>
      <c r="F749" s="2291"/>
      <c r="G749" s="2291"/>
      <c r="H749" s="2291"/>
      <c r="I749" s="2291"/>
      <c r="J749" s="2291"/>
      <c r="K749" s="2291"/>
      <c r="L749" s="2291"/>
      <c r="M749" s="2291"/>
      <c r="N749" s="2291"/>
      <c r="O749" s="2292"/>
      <c r="P749" s="2075"/>
      <c r="Q749" s="2076"/>
      <c r="R749" s="2076"/>
      <c r="S749" s="2076"/>
      <c r="T749" s="2076"/>
      <c r="U749" s="2076"/>
      <c r="V749" s="2076"/>
      <c r="W749" s="2076"/>
      <c r="X749" s="2077"/>
      <c r="Y749" s="2353"/>
      <c r="Z749" s="2351"/>
      <c r="AA749" s="2351"/>
      <c r="AB749" s="2351"/>
      <c r="AC749" s="2351"/>
      <c r="AD749" s="2351"/>
      <c r="AE749" s="2351"/>
      <c r="AF749" s="2351"/>
      <c r="AG749" s="2354"/>
    </row>
    <row r="750" spans="1:42" ht="14.25" customHeight="1" thickTop="1" thickBot="1">
      <c r="AI750" s="1671" t="s">
        <v>184</v>
      </c>
      <c r="AJ750" s="1672"/>
      <c r="AK750" s="1673"/>
      <c r="AL750" s="1671" t="s">
        <v>184</v>
      </c>
      <c r="AM750" s="1672"/>
      <c r="AN750" s="1673"/>
    </row>
    <row r="751" spans="1:42" s="1487" customFormat="1" ht="42.75" hidden="1" customHeight="1" thickTop="1">
      <c r="A751" s="1506"/>
      <c r="AI751" s="1537" t="s">
        <v>185</v>
      </c>
      <c r="AJ751" s="1556" t="s">
        <v>186</v>
      </c>
      <c r="AK751" s="1556" t="s">
        <v>187</v>
      </c>
      <c r="AL751" s="1556" t="s">
        <v>185</v>
      </c>
      <c r="AM751" s="1556" t="s">
        <v>186</v>
      </c>
      <c r="AN751" s="1556" t="s">
        <v>187</v>
      </c>
    </row>
    <row r="752" spans="1:42" s="1487" customFormat="1" ht="14.25" hidden="1" customHeight="1">
      <c r="A752" s="1506"/>
      <c r="D752" s="1513" t="s">
        <v>3245</v>
      </c>
      <c r="AI752" s="1538"/>
      <c r="AJ752" s="1554"/>
      <c r="AK752" s="1554"/>
      <c r="AL752" s="1554"/>
      <c r="AM752" s="1554"/>
      <c r="AN752" s="1539"/>
    </row>
    <row r="753" spans="1:40" s="1487" customFormat="1" ht="14.25" hidden="1" customHeight="1">
      <c r="A753" s="1506"/>
      <c r="AI753" s="1545"/>
      <c r="AJ753" s="1546"/>
      <c r="AK753" s="1546"/>
      <c r="AL753" s="1546"/>
      <c r="AM753" s="1546"/>
      <c r="AN753" s="1557"/>
    </row>
    <row r="754" spans="1:40" s="1487" customFormat="1" ht="14.25" hidden="1" customHeight="1">
      <c r="A754" s="1506"/>
      <c r="D754" s="2235" t="s">
        <v>1423</v>
      </c>
      <c r="E754" s="2235"/>
      <c r="F754" s="2235"/>
      <c r="G754" s="2235"/>
      <c r="H754" s="2235"/>
      <c r="I754" s="2235"/>
      <c r="J754" s="2235"/>
      <c r="K754" s="2235"/>
      <c r="L754" s="2235"/>
      <c r="M754" s="2235"/>
      <c r="N754" s="2235"/>
      <c r="O754" s="2235"/>
      <c r="P754" s="2235"/>
      <c r="Q754" s="2235"/>
      <c r="R754" s="2235"/>
      <c r="S754" s="2235"/>
      <c r="T754" s="2235"/>
      <c r="U754" s="2235"/>
      <c r="V754" s="2235"/>
      <c r="W754" s="2235"/>
      <c r="X754" s="2235"/>
      <c r="Y754" s="2235"/>
      <c r="Z754" s="2235"/>
      <c r="AA754" s="2235"/>
      <c r="AB754" s="2235"/>
      <c r="AC754" s="2235"/>
      <c r="AD754" s="2235"/>
      <c r="AE754" s="2235"/>
      <c r="AF754" s="2235"/>
      <c r="AG754" s="2235"/>
      <c r="AI754" s="1549">
        <f>SUM(J759:M760)-J761</f>
        <v>0</v>
      </c>
      <c r="AJ754" s="1550">
        <f>SUM(N759:Q760)-N761</f>
        <v>0</v>
      </c>
      <c r="AK754" s="1550">
        <f>SUM(R759:U760)-R761</f>
        <v>0</v>
      </c>
      <c r="AL754" s="1550">
        <f>SUM(V759:Y760)-V761</f>
        <v>0</v>
      </c>
      <c r="AM754" s="1550">
        <f>SUM(Z759:AC760)-Z761</f>
        <v>0</v>
      </c>
      <c r="AN754" s="1551">
        <f>SUM(AD759:AG760)-AD761</f>
        <v>0</v>
      </c>
    </row>
    <row r="755" spans="1:40" s="1487" customFormat="1" ht="14.25" hidden="1" customHeight="1" thickBot="1">
      <c r="A755" s="1506"/>
    </row>
    <row r="756" spans="1:40" s="1487" customFormat="1" ht="14.25" hidden="1" customHeight="1" thickBot="1">
      <c r="A756" s="1506"/>
      <c r="D756" s="2261" t="s">
        <v>1</v>
      </c>
      <c r="E756" s="2261"/>
      <c r="F756" s="2261"/>
      <c r="G756" s="2261"/>
      <c r="H756" s="2261"/>
      <c r="I756" s="2261"/>
      <c r="J756" s="1917" t="s">
        <v>2</v>
      </c>
      <c r="K756" s="1917"/>
      <c r="L756" s="1917"/>
      <c r="M756" s="1917"/>
      <c r="N756" s="1917"/>
      <c r="O756" s="1917"/>
      <c r="P756" s="1917"/>
      <c r="Q756" s="1917"/>
      <c r="R756" s="1917"/>
      <c r="S756" s="1917"/>
      <c r="T756" s="1917"/>
      <c r="U756" s="1917"/>
      <c r="V756" s="1917" t="s">
        <v>3</v>
      </c>
      <c r="W756" s="1917"/>
      <c r="X756" s="1917"/>
      <c r="Y756" s="1917"/>
      <c r="Z756" s="1917"/>
      <c r="AA756" s="1917"/>
      <c r="AB756" s="1917"/>
      <c r="AC756" s="1917"/>
      <c r="AD756" s="1917"/>
      <c r="AE756" s="1917"/>
      <c r="AF756" s="1917"/>
      <c r="AG756" s="1917"/>
    </row>
    <row r="757" spans="1:40" s="1487" customFormat="1" ht="14.25" hidden="1" customHeight="1" thickBot="1">
      <c r="A757" s="1506"/>
      <c r="D757" s="2261"/>
      <c r="E757" s="2261"/>
      <c r="F757" s="2261"/>
      <c r="G757" s="2261"/>
      <c r="H757" s="2261"/>
      <c r="I757" s="2261"/>
      <c r="J757" s="2261" t="s">
        <v>184</v>
      </c>
      <c r="K757" s="2261"/>
      <c r="L757" s="2261"/>
      <c r="M757" s="2261"/>
      <c r="N757" s="2261"/>
      <c r="O757" s="2261"/>
      <c r="P757" s="2261"/>
      <c r="Q757" s="2261"/>
      <c r="R757" s="2261"/>
      <c r="S757" s="2261"/>
      <c r="T757" s="2261"/>
      <c r="U757" s="2261"/>
      <c r="V757" s="2261" t="s">
        <v>184</v>
      </c>
      <c r="W757" s="2261"/>
      <c r="X757" s="2261"/>
      <c r="Y757" s="2261"/>
      <c r="Z757" s="2261"/>
      <c r="AA757" s="2261"/>
      <c r="AB757" s="2261"/>
      <c r="AC757" s="2261"/>
      <c r="AD757" s="2261"/>
      <c r="AE757" s="2261"/>
      <c r="AF757" s="2261"/>
      <c r="AG757" s="2261"/>
    </row>
    <row r="758" spans="1:40" s="1487" customFormat="1" ht="14.25" hidden="1" customHeight="1" thickBot="1">
      <c r="A758" s="1506"/>
      <c r="D758" s="2261"/>
      <c r="E758" s="2261"/>
      <c r="F758" s="2261"/>
      <c r="G758" s="2261"/>
      <c r="H758" s="2261"/>
      <c r="I758" s="2261"/>
      <c r="J758" s="1917" t="s">
        <v>185</v>
      </c>
      <c r="K758" s="1917"/>
      <c r="L758" s="1917"/>
      <c r="M758" s="1917"/>
      <c r="N758" s="1917" t="s">
        <v>186</v>
      </c>
      <c r="O758" s="1917"/>
      <c r="P758" s="1917"/>
      <c r="Q758" s="1917"/>
      <c r="R758" s="1917" t="s">
        <v>187</v>
      </c>
      <c r="S758" s="1917"/>
      <c r="T758" s="1917"/>
      <c r="U758" s="1917"/>
      <c r="V758" s="1917" t="s">
        <v>185</v>
      </c>
      <c r="W758" s="1917"/>
      <c r="X758" s="1917"/>
      <c r="Y758" s="1917"/>
      <c r="Z758" s="1917" t="s">
        <v>186</v>
      </c>
      <c r="AA758" s="1917"/>
      <c r="AB758" s="1917"/>
      <c r="AC758" s="1917"/>
      <c r="AD758" s="1917" t="s">
        <v>187</v>
      </c>
      <c r="AE758" s="1917"/>
      <c r="AF758" s="1917"/>
      <c r="AG758" s="1917"/>
    </row>
    <row r="759" spans="1:40" s="1487" customFormat="1" ht="14.25" hidden="1" customHeight="1">
      <c r="A759" s="1506"/>
      <c r="D759" s="2268" t="s">
        <v>188</v>
      </c>
      <c r="E759" s="2268"/>
      <c r="F759" s="2268"/>
      <c r="G759" s="2268"/>
      <c r="H759" s="2268"/>
      <c r="I759" s="2268"/>
      <c r="J759" s="2273"/>
      <c r="K759" s="2273"/>
      <c r="L759" s="2273"/>
      <c r="M759" s="2273"/>
      <c r="N759" s="2273"/>
      <c r="O759" s="2273"/>
      <c r="P759" s="2273"/>
      <c r="Q759" s="2273"/>
      <c r="R759" s="2273"/>
      <c r="S759" s="2273"/>
      <c r="T759" s="2273"/>
      <c r="U759" s="2273"/>
      <c r="V759" s="2273"/>
      <c r="W759" s="2273"/>
      <c r="X759" s="2273"/>
      <c r="Y759" s="2273"/>
      <c r="Z759" s="2273"/>
      <c r="AA759" s="2273"/>
      <c r="AB759" s="2273"/>
      <c r="AC759" s="2273"/>
      <c r="AD759" s="2273"/>
      <c r="AE759" s="2273"/>
      <c r="AF759" s="2273"/>
      <c r="AG759" s="2273"/>
    </row>
    <row r="760" spans="1:40" s="1487" customFormat="1" ht="14.25" hidden="1" customHeight="1">
      <c r="A760" s="1506"/>
      <c r="D760" s="2267" t="s">
        <v>189</v>
      </c>
      <c r="E760" s="2267"/>
      <c r="F760" s="2267"/>
      <c r="G760" s="2267"/>
      <c r="H760" s="2267"/>
      <c r="I760" s="2267"/>
      <c r="J760" s="2272"/>
      <c r="K760" s="2272"/>
      <c r="L760" s="2272"/>
      <c r="M760" s="2272"/>
      <c r="N760" s="2272"/>
      <c r="O760" s="2272"/>
      <c r="P760" s="2272"/>
      <c r="Q760" s="2272"/>
      <c r="R760" s="2272"/>
      <c r="S760" s="2272"/>
      <c r="T760" s="2272"/>
      <c r="U760" s="2272"/>
      <c r="V760" s="2272"/>
      <c r="W760" s="2272"/>
      <c r="X760" s="2272"/>
      <c r="Y760" s="2272"/>
      <c r="Z760" s="2272"/>
      <c r="AA760" s="2272"/>
      <c r="AB760" s="2272"/>
      <c r="AC760" s="2272"/>
      <c r="AD760" s="2272"/>
      <c r="AE760" s="2272"/>
      <c r="AF760" s="2272"/>
      <c r="AG760" s="2272"/>
    </row>
    <row r="761" spans="1:40" s="1487" customFormat="1" ht="14.25" hidden="1" customHeight="1" thickBot="1">
      <c r="A761" s="1506"/>
      <c r="D761" s="2356" t="s">
        <v>14</v>
      </c>
      <c r="E761" s="2356"/>
      <c r="F761" s="2356"/>
      <c r="G761" s="2356"/>
      <c r="H761" s="2356"/>
      <c r="I761" s="2356"/>
      <c r="J761" s="2355">
        <f>SUM(J759:M760)</f>
        <v>0</v>
      </c>
      <c r="K761" s="2355"/>
      <c r="L761" s="2355"/>
      <c r="M761" s="2355"/>
      <c r="N761" s="2355">
        <f>SUM(N759:Q760)</f>
        <v>0</v>
      </c>
      <c r="O761" s="2355"/>
      <c r="P761" s="2355"/>
      <c r="Q761" s="2355"/>
      <c r="R761" s="2355">
        <f>SUM(R759:U760)</f>
        <v>0</v>
      </c>
      <c r="S761" s="2355"/>
      <c r="T761" s="2355"/>
      <c r="U761" s="2355"/>
      <c r="V761" s="2355">
        <f>SUM(V759:Y760)</f>
        <v>0</v>
      </c>
      <c r="W761" s="2355"/>
      <c r="X761" s="2355"/>
      <c r="Y761" s="2355"/>
      <c r="Z761" s="2355">
        <f>SUM(Z759:AC760)</f>
        <v>0</v>
      </c>
      <c r="AA761" s="2355"/>
      <c r="AB761" s="2355"/>
      <c r="AC761" s="2355"/>
      <c r="AD761" s="2355">
        <f>SUM(AD759:AG760)</f>
        <v>0</v>
      </c>
      <c r="AE761" s="2355"/>
      <c r="AF761" s="2355"/>
      <c r="AG761" s="2355"/>
    </row>
    <row r="762" spans="1:40" s="1487" customFormat="1" ht="14.25" hidden="1" customHeight="1">
      <c r="A762" s="1506"/>
    </row>
    <row r="763" spans="1:40" ht="14.25" customHeight="1" thickTop="1"/>
    <row r="764" spans="1:40" ht="14.25" customHeight="1">
      <c r="D764" s="1639" t="s">
        <v>3355</v>
      </c>
      <c r="F764" s="1487"/>
    </row>
    <row r="766" spans="1:40" ht="14.25" customHeight="1">
      <c r="D766" s="2206" t="s">
        <v>3246</v>
      </c>
      <c r="E766" s="2260"/>
      <c r="F766" s="2260"/>
      <c r="G766" s="2260"/>
      <c r="H766" s="2260"/>
      <c r="I766" s="2260"/>
      <c r="J766" s="2260"/>
      <c r="K766" s="2260"/>
      <c r="L766" s="2260"/>
      <c r="M766" s="2260"/>
      <c r="N766" s="2260"/>
      <c r="O766" s="2260"/>
      <c r="P766" s="2260"/>
      <c r="Q766" s="2260"/>
      <c r="R766" s="2260"/>
      <c r="S766" s="2260"/>
      <c r="T766" s="2260"/>
      <c r="U766" s="2260"/>
      <c r="V766" s="2260"/>
      <c r="W766" s="2260"/>
      <c r="X766" s="2260"/>
      <c r="Y766" s="2260"/>
      <c r="Z766" s="2260"/>
      <c r="AA766" s="2260"/>
      <c r="AB766" s="2260"/>
      <c r="AC766" s="2260"/>
      <c r="AD766" s="2260"/>
      <c r="AE766" s="2260"/>
      <c r="AF766" s="2260"/>
      <c r="AG766" s="2260"/>
    </row>
    <row r="767" spans="1:40" ht="15.75" hidden="1" customHeight="1" thickTop="1">
      <c r="A767" s="606" t="s">
        <v>1425</v>
      </c>
      <c r="D767" s="2260"/>
      <c r="E767" s="2260"/>
      <c r="F767" s="2260"/>
      <c r="G767" s="2260"/>
      <c r="H767" s="2260"/>
      <c r="I767" s="2260"/>
      <c r="J767" s="2260"/>
      <c r="K767" s="2260"/>
      <c r="L767" s="2260"/>
      <c r="M767" s="2260"/>
      <c r="N767" s="2260"/>
      <c r="O767" s="2260"/>
      <c r="P767" s="2260"/>
      <c r="Q767" s="2260"/>
      <c r="R767" s="2260"/>
      <c r="S767" s="2260"/>
      <c r="T767" s="2260"/>
      <c r="U767" s="2260"/>
      <c r="V767" s="2260"/>
      <c r="W767" s="2260"/>
      <c r="X767" s="2260"/>
      <c r="Y767" s="2260"/>
      <c r="Z767" s="2260"/>
      <c r="AA767" s="2260"/>
      <c r="AB767" s="2260"/>
      <c r="AC767" s="2260"/>
      <c r="AD767" s="2260"/>
      <c r="AE767" s="2260"/>
      <c r="AF767" s="2260"/>
      <c r="AG767" s="2260"/>
      <c r="AM767" s="604" t="s">
        <v>3</v>
      </c>
    </row>
    <row r="768" spans="1:40" ht="15.75" hidden="1" customHeight="1">
      <c r="AM768" s="641"/>
    </row>
    <row r="769" spans="1:39" ht="15.75" hidden="1" customHeight="1">
      <c r="D769" s="1950" t="s">
        <v>3218</v>
      </c>
      <c r="E769" s="1950"/>
      <c r="F769" s="1950"/>
      <c r="G769" s="1950"/>
      <c r="H769" s="1950"/>
      <c r="I769" s="1950"/>
      <c r="J769" s="1950"/>
      <c r="K769" s="1950"/>
      <c r="L769" s="1950"/>
      <c r="M769" s="1950"/>
      <c r="N769" s="1950"/>
      <c r="O769" s="1950"/>
      <c r="P769" s="1950"/>
      <c r="Q769" s="1950"/>
      <c r="R769" s="1950"/>
      <c r="S769" s="1950"/>
      <c r="T769" s="1950"/>
      <c r="U769" s="1950"/>
      <c r="V769" s="1950"/>
      <c r="W769" s="1950"/>
      <c r="X769" s="1950"/>
      <c r="Y769" s="1950"/>
      <c r="Z769" s="1950"/>
      <c r="AA769" s="1950"/>
      <c r="AB769" s="1950"/>
      <c r="AC769" s="1950"/>
      <c r="AD769" s="1950"/>
      <c r="AE769" s="1950"/>
      <c r="AF769" s="1950"/>
      <c r="AG769" s="1950"/>
      <c r="AM769" s="350"/>
    </row>
    <row r="770" spans="1:39" ht="15.75" hidden="1" customHeight="1">
      <c r="D770" s="1950"/>
      <c r="E770" s="1950"/>
      <c r="F770" s="1950"/>
      <c r="G770" s="1950"/>
      <c r="H770" s="1950"/>
      <c r="I770" s="1950"/>
      <c r="J770" s="1950"/>
      <c r="K770" s="1950"/>
      <c r="L770" s="1950"/>
      <c r="M770" s="1950"/>
      <c r="N770" s="1950"/>
      <c r="O770" s="1950"/>
      <c r="P770" s="1950"/>
      <c r="Q770" s="1950"/>
      <c r="R770" s="1950"/>
      <c r="S770" s="1950"/>
      <c r="T770" s="1950"/>
      <c r="U770" s="1950"/>
      <c r="V770" s="1950"/>
      <c r="W770" s="1950"/>
      <c r="X770" s="1950"/>
      <c r="Y770" s="1950"/>
      <c r="Z770" s="1950"/>
      <c r="AA770" s="1950"/>
      <c r="AB770" s="1950"/>
      <c r="AC770" s="1950"/>
      <c r="AD770" s="1950"/>
      <c r="AE770" s="1950"/>
      <c r="AF770" s="1950"/>
      <c r="AG770" s="1950"/>
      <c r="AM770" s="350"/>
    </row>
    <row r="771" spans="1:39" ht="15.75" customHeight="1">
      <c r="AM771" s="350"/>
    </row>
    <row r="772" spans="1:39" ht="15.75" customHeight="1">
      <c r="D772" s="2301" t="s">
        <v>1424</v>
      </c>
      <c r="E772" s="2301"/>
      <c r="F772" s="2301"/>
      <c r="G772" s="2301"/>
      <c r="H772" s="2301"/>
      <c r="I772" s="2301"/>
      <c r="J772" s="2301"/>
      <c r="K772" s="2301"/>
      <c r="L772" s="2301"/>
      <c r="M772" s="2301"/>
      <c r="N772" s="2301"/>
      <c r="O772" s="2301"/>
      <c r="P772" s="2301"/>
      <c r="Q772" s="2301"/>
      <c r="R772" s="2301"/>
      <c r="S772" s="2301"/>
      <c r="T772" s="2301"/>
      <c r="U772" s="2301"/>
      <c r="V772" s="2301"/>
      <c r="W772" s="2301"/>
      <c r="X772" s="2301"/>
      <c r="Y772" s="2301"/>
      <c r="Z772" s="2301"/>
      <c r="AA772" s="2301"/>
      <c r="AB772" s="2301"/>
      <c r="AC772" s="2301"/>
      <c r="AD772" s="2301"/>
      <c r="AE772" s="2301"/>
      <c r="AF772" s="2301"/>
      <c r="AG772" s="2301"/>
      <c r="AM772" s="350"/>
    </row>
    <row r="773" spans="1:39" ht="15.75" customHeight="1" thickBot="1">
      <c r="AM773" s="350"/>
    </row>
    <row r="774" spans="1:39" ht="15.75" customHeight="1" thickBot="1">
      <c r="D774" s="1874" t="s">
        <v>131</v>
      </c>
      <c r="E774" s="1874"/>
      <c r="F774" s="1874"/>
      <c r="G774" s="1874"/>
      <c r="H774" s="1874"/>
      <c r="I774" s="1874"/>
      <c r="J774" s="1874"/>
      <c r="K774" s="1874"/>
      <c r="L774" s="1874"/>
      <c r="M774" s="1874"/>
      <c r="N774" s="1874"/>
      <c r="O774" s="1874"/>
      <c r="P774" s="1874"/>
      <c r="Q774" s="1874"/>
      <c r="R774" s="1874" t="s">
        <v>3</v>
      </c>
      <c r="S774" s="1874"/>
      <c r="T774" s="1874"/>
      <c r="U774" s="1874"/>
      <c r="V774" s="1874"/>
      <c r="W774" s="1874"/>
      <c r="X774" s="1874"/>
      <c r="Y774" s="1874"/>
      <c r="Z774" s="1874"/>
      <c r="AA774" s="1874"/>
      <c r="AB774" s="1874"/>
      <c r="AC774" s="1874"/>
      <c r="AD774" s="1874"/>
      <c r="AE774" s="1874"/>
      <c r="AF774" s="1874"/>
      <c r="AG774" s="1874"/>
      <c r="AM774" s="350"/>
    </row>
    <row r="775" spans="1:39" ht="15.75" customHeight="1" thickBot="1">
      <c r="D775" s="2303" t="s">
        <v>191</v>
      </c>
      <c r="E775" s="2303"/>
      <c r="F775" s="2303"/>
      <c r="G775" s="2303"/>
      <c r="H775" s="2303"/>
      <c r="I775" s="2303"/>
      <c r="J775" s="2303"/>
      <c r="K775" s="2303"/>
      <c r="L775" s="2303"/>
      <c r="M775" s="2303"/>
      <c r="N775" s="2303"/>
      <c r="O775" s="2303"/>
      <c r="P775" s="2303"/>
      <c r="Q775" s="2303"/>
      <c r="R775" s="2359">
        <v>619513</v>
      </c>
      <c r="S775" s="2360"/>
      <c r="T775" s="2360"/>
      <c r="U775" s="2360"/>
      <c r="V775" s="2360"/>
      <c r="W775" s="2360"/>
      <c r="X775" s="2360"/>
      <c r="Y775" s="2360"/>
      <c r="Z775" s="2360"/>
      <c r="AA775" s="2360"/>
      <c r="AB775" s="2360"/>
      <c r="AC775" s="2360"/>
      <c r="AD775" s="2360"/>
      <c r="AE775" s="2360"/>
      <c r="AF775" s="2360"/>
      <c r="AG775" s="2361"/>
      <c r="AM775" s="350"/>
    </row>
    <row r="776" spans="1:39" ht="15.75" customHeight="1" thickBot="1">
      <c r="D776" s="2303" t="s">
        <v>192</v>
      </c>
      <c r="E776" s="2303"/>
      <c r="F776" s="2303"/>
      <c r="G776" s="2303"/>
      <c r="H776" s="2303"/>
      <c r="I776" s="2303"/>
      <c r="J776" s="2303"/>
      <c r="K776" s="2303"/>
      <c r="L776" s="2303"/>
      <c r="M776" s="2303"/>
      <c r="N776" s="2303"/>
      <c r="O776" s="2303"/>
      <c r="P776" s="2303"/>
      <c r="Q776" s="2303"/>
      <c r="R776" s="1874" t="s">
        <v>2</v>
      </c>
      <c r="S776" s="1874"/>
      <c r="T776" s="1874"/>
      <c r="U776" s="1874"/>
      <c r="V776" s="1874"/>
      <c r="W776" s="1874"/>
      <c r="X776" s="1874"/>
      <c r="Y776" s="1874"/>
      <c r="Z776" s="1874"/>
      <c r="AA776" s="1874"/>
      <c r="AB776" s="1874"/>
      <c r="AC776" s="1874"/>
      <c r="AD776" s="1874"/>
      <c r="AE776" s="1874"/>
      <c r="AF776" s="1874"/>
      <c r="AG776" s="1874"/>
      <c r="AM776" s="350"/>
    </row>
    <row r="777" spans="1:39" ht="15.75" customHeight="1">
      <c r="D777" s="2358" t="s">
        <v>193</v>
      </c>
      <c r="E777" s="2358"/>
      <c r="F777" s="2358"/>
      <c r="G777" s="2358"/>
      <c r="H777" s="2358"/>
      <c r="I777" s="2358"/>
      <c r="J777" s="2358"/>
      <c r="K777" s="2358"/>
      <c r="L777" s="2358"/>
      <c r="M777" s="2358"/>
      <c r="N777" s="2358"/>
      <c r="O777" s="2358"/>
      <c r="P777" s="2358"/>
      <c r="Q777" s="2358"/>
      <c r="R777" s="2181"/>
      <c r="S777" s="2181"/>
      <c r="T777" s="2181"/>
      <c r="U777" s="2181"/>
      <c r="V777" s="2181"/>
      <c r="W777" s="2181"/>
      <c r="X777" s="2181"/>
      <c r="Y777" s="2181"/>
      <c r="Z777" s="2181"/>
      <c r="AA777" s="2181"/>
      <c r="AB777" s="2181"/>
      <c r="AC777" s="2181"/>
      <c r="AD777" s="2181"/>
      <c r="AE777" s="2181"/>
      <c r="AF777" s="2181"/>
      <c r="AG777" s="2181"/>
      <c r="AM777" s="644"/>
    </row>
    <row r="778" spans="1:39" ht="15.75" customHeight="1">
      <c r="D778" s="2187" t="s">
        <v>194</v>
      </c>
      <c r="E778" s="2187"/>
      <c r="F778" s="2187"/>
      <c r="G778" s="2187"/>
      <c r="H778" s="2187"/>
      <c r="I778" s="2187"/>
      <c r="J778" s="2187"/>
      <c r="K778" s="2187"/>
      <c r="L778" s="2187"/>
      <c r="M778" s="2187"/>
      <c r="N778" s="2187"/>
      <c r="O778" s="2187"/>
      <c r="P778" s="2187"/>
      <c r="Q778" s="2187"/>
      <c r="R778" s="1907"/>
      <c r="S778" s="1907"/>
      <c r="T778" s="1907"/>
      <c r="U778" s="1907"/>
      <c r="V778" s="1907"/>
      <c r="W778" s="1907"/>
      <c r="X778" s="1907"/>
      <c r="Y778" s="1907"/>
      <c r="Z778" s="1907"/>
      <c r="AA778" s="1907"/>
      <c r="AB778" s="1907"/>
      <c r="AC778" s="1907"/>
      <c r="AD778" s="1907"/>
      <c r="AE778" s="1907"/>
      <c r="AF778" s="1907"/>
      <c r="AG778" s="1907"/>
      <c r="AM778" s="628">
        <f>SUM(R777:AG784)-R785</f>
        <v>0</v>
      </c>
    </row>
    <row r="779" spans="1:39" ht="14.25" customHeight="1">
      <c r="D779" s="2187" t="s">
        <v>195</v>
      </c>
      <c r="E779" s="2187"/>
      <c r="F779" s="2187"/>
      <c r="G779" s="2187"/>
      <c r="H779" s="2187"/>
      <c r="I779" s="2187"/>
      <c r="J779" s="2187"/>
      <c r="K779" s="2187"/>
      <c r="L779" s="2187"/>
      <c r="M779" s="2187"/>
      <c r="N779" s="2187"/>
      <c r="O779" s="2187"/>
      <c r="P779" s="2187"/>
      <c r="Q779" s="2187"/>
      <c r="R779" s="1907"/>
      <c r="S779" s="1907"/>
      <c r="T779" s="1907"/>
      <c r="U779" s="1907"/>
      <c r="V779" s="1907"/>
      <c r="W779" s="1907"/>
      <c r="X779" s="1907"/>
      <c r="Y779" s="1907"/>
      <c r="Z779" s="1907"/>
      <c r="AA779" s="1907"/>
      <c r="AB779" s="1907"/>
      <c r="AC779" s="1907"/>
      <c r="AD779" s="1907"/>
      <c r="AE779" s="1907"/>
      <c r="AF779" s="1907"/>
      <c r="AG779" s="1907"/>
      <c r="AM779" s="644"/>
    </row>
    <row r="780" spans="1:39" ht="15.75" customHeight="1">
      <c r="A780" s="606" t="s">
        <v>1426</v>
      </c>
      <c r="D780" s="2187" t="s">
        <v>196</v>
      </c>
      <c r="E780" s="2187"/>
      <c r="F780" s="2187"/>
      <c r="G780" s="2187"/>
      <c r="H780" s="2187"/>
      <c r="I780" s="2187"/>
      <c r="J780" s="2187"/>
      <c r="K780" s="2187"/>
      <c r="L780" s="2187"/>
      <c r="M780" s="2187"/>
      <c r="N780" s="2187"/>
      <c r="O780" s="2187"/>
      <c r="P780" s="2187"/>
      <c r="Q780" s="2187"/>
      <c r="R780" s="1907"/>
      <c r="S780" s="1907"/>
      <c r="T780" s="1907"/>
      <c r="U780" s="1907"/>
      <c r="V780" s="1907"/>
      <c r="W780" s="1907"/>
      <c r="X780" s="1907"/>
      <c r="Y780" s="1907"/>
      <c r="Z780" s="1907"/>
      <c r="AA780" s="1907"/>
      <c r="AB780" s="1907"/>
      <c r="AC780" s="1907"/>
      <c r="AD780" s="1907"/>
      <c r="AE780" s="1907"/>
      <c r="AF780" s="1907"/>
      <c r="AG780" s="1907"/>
      <c r="AM780" s="644"/>
    </row>
    <row r="781" spans="1:39" ht="15.75" customHeight="1">
      <c r="D781" s="2187" t="s">
        <v>197</v>
      </c>
      <c r="E781" s="2187"/>
      <c r="F781" s="2187"/>
      <c r="G781" s="2187"/>
      <c r="H781" s="2187"/>
      <c r="I781" s="2187"/>
      <c r="J781" s="2187"/>
      <c r="K781" s="2187"/>
      <c r="L781" s="2187"/>
      <c r="M781" s="2187"/>
      <c r="N781" s="2187"/>
      <c r="O781" s="2187"/>
      <c r="P781" s="2187"/>
      <c r="Q781" s="2187"/>
      <c r="R781" s="1907"/>
      <c r="S781" s="1907"/>
      <c r="T781" s="1907"/>
      <c r="U781" s="1907"/>
      <c r="V781" s="1907"/>
      <c r="W781" s="1907"/>
      <c r="X781" s="1907"/>
      <c r="Y781" s="1907"/>
      <c r="Z781" s="1907"/>
      <c r="AA781" s="1907"/>
      <c r="AB781" s="1907"/>
      <c r="AC781" s="1907"/>
      <c r="AD781" s="1907"/>
      <c r="AE781" s="1907"/>
      <c r="AF781" s="1907"/>
      <c r="AG781" s="1907"/>
      <c r="AM781" s="644"/>
    </row>
    <row r="782" spans="1:39" ht="15.75" customHeight="1">
      <c r="D782" s="2187" t="s">
        <v>198</v>
      </c>
      <c r="E782" s="2187"/>
      <c r="F782" s="2187"/>
      <c r="G782" s="2187"/>
      <c r="H782" s="2187"/>
      <c r="I782" s="2187"/>
      <c r="J782" s="2187"/>
      <c r="K782" s="2187"/>
      <c r="L782" s="2187"/>
      <c r="M782" s="2187"/>
      <c r="N782" s="2187"/>
      <c r="O782" s="2187"/>
      <c r="P782" s="2187"/>
      <c r="Q782" s="2187"/>
      <c r="R782" s="1934">
        <v>309756</v>
      </c>
      <c r="S782" s="1934"/>
      <c r="T782" s="1934"/>
      <c r="U782" s="1934"/>
      <c r="V782" s="1934"/>
      <c r="W782" s="1934"/>
      <c r="X782" s="1934"/>
      <c r="Y782" s="1934"/>
      <c r="Z782" s="1934"/>
      <c r="AA782" s="1934"/>
      <c r="AB782" s="1934"/>
      <c r="AC782" s="1934"/>
      <c r="AD782" s="1934"/>
      <c r="AE782" s="1934"/>
      <c r="AF782" s="1934"/>
      <c r="AG782" s="1934"/>
      <c r="AM782" s="644"/>
    </row>
    <row r="783" spans="1:39" ht="15.75" customHeight="1">
      <c r="D783" s="2187" t="s">
        <v>199</v>
      </c>
      <c r="E783" s="2187"/>
      <c r="F783" s="2187"/>
      <c r="G783" s="2187"/>
      <c r="H783" s="2187"/>
      <c r="I783" s="2187"/>
      <c r="J783" s="2187"/>
      <c r="K783" s="2187"/>
      <c r="L783" s="2187"/>
      <c r="M783" s="2187"/>
      <c r="N783" s="2187"/>
      <c r="O783" s="2187"/>
      <c r="P783" s="2187"/>
      <c r="Q783" s="2187"/>
      <c r="R783" s="2061">
        <v>303562</v>
      </c>
      <c r="S783" s="2061"/>
      <c r="T783" s="2061"/>
      <c r="U783" s="2061"/>
      <c r="V783" s="2061"/>
      <c r="W783" s="2061"/>
      <c r="X783" s="2061"/>
      <c r="Y783" s="2061"/>
      <c r="Z783" s="2061"/>
      <c r="AA783" s="2061"/>
      <c r="AB783" s="2061"/>
      <c r="AC783" s="2061"/>
      <c r="AD783" s="2061"/>
      <c r="AE783" s="2061"/>
      <c r="AF783" s="2061"/>
      <c r="AG783" s="2061"/>
      <c r="AM783" s="644"/>
    </row>
    <row r="784" spans="1:39" ht="15.75" customHeight="1">
      <c r="D784" s="2187" t="s">
        <v>200</v>
      </c>
      <c r="E784" s="2187"/>
      <c r="F784" s="2187"/>
      <c r="G784" s="2187"/>
      <c r="H784" s="2187"/>
      <c r="I784" s="2187"/>
      <c r="J784" s="2187"/>
      <c r="K784" s="2187"/>
      <c r="L784" s="2187"/>
      <c r="M784" s="2187"/>
      <c r="N784" s="2187"/>
      <c r="O784" s="2187"/>
      <c r="P784" s="2187"/>
      <c r="Q784" s="2187"/>
      <c r="R784" s="2061">
        <v>6195</v>
      </c>
      <c r="S784" s="2061"/>
      <c r="T784" s="2061"/>
      <c r="U784" s="2061"/>
      <c r="V784" s="2061"/>
      <c r="W784" s="2061"/>
      <c r="X784" s="2061"/>
      <c r="Y784" s="2061"/>
      <c r="Z784" s="2061"/>
      <c r="AA784" s="2061"/>
      <c r="AB784" s="2061"/>
      <c r="AC784" s="2061"/>
      <c r="AD784" s="2061"/>
      <c r="AE784" s="2061"/>
      <c r="AF784" s="2061"/>
      <c r="AG784" s="2061"/>
      <c r="AM784" s="644"/>
    </row>
    <row r="785" spans="1:41" ht="15.75" customHeight="1" thickBot="1">
      <c r="D785" s="2357" t="s">
        <v>14</v>
      </c>
      <c r="E785" s="2357"/>
      <c r="F785" s="2357"/>
      <c r="G785" s="2357"/>
      <c r="H785" s="2357"/>
      <c r="I785" s="2357"/>
      <c r="J785" s="2357"/>
      <c r="K785" s="2357"/>
      <c r="L785" s="2357"/>
      <c r="M785" s="2357"/>
      <c r="N785" s="2357"/>
      <c r="O785" s="2357"/>
      <c r="P785" s="2357"/>
      <c r="Q785" s="2357"/>
      <c r="R785" s="2362">
        <f>SUM(R777:AG784)</f>
        <v>619513</v>
      </c>
      <c r="S785" s="2363"/>
      <c r="T785" s="2363"/>
      <c r="U785" s="2363"/>
      <c r="V785" s="2363"/>
      <c r="W785" s="2363"/>
      <c r="X785" s="2363"/>
      <c r="Y785" s="2363"/>
      <c r="Z785" s="2363"/>
      <c r="AA785" s="2363"/>
      <c r="AB785" s="2363"/>
      <c r="AC785" s="2363"/>
      <c r="AD785" s="2363"/>
      <c r="AE785" s="2363"/>
      <c r="AF785" s="2363"/>
      <c r="AG785" s="2364"/>
      <c r="AM785" s="644"/>
    </row>
    <row r="786" spans="1:41" ht="15.75" customHeight="1">
      <c r="AM786" s="644"/>
    </row>
    <row r="787" spans="1:41" ht="21.75" customHeight="1">
      <c r="D787" s="590" t="s">
        <v>3356</v>
      </c>
      <c r="AL787" s="365" t="e">
        <f>I794-#REF!</f>
        <v>#REF!</v>
      </c>
      <c r="AM787" s="366">
        <f>SUM(I794:AB794)-AC794</f>
        <v>0</v>
      </c>
      <c r="AO787" s="366"/>
    </row>
    <row r="788" spans="1:41" ht="21.75" customHeight="1">
      <c r="AL788" s="365" t="e">
        <f>#REF!-#REF!</f>
        <v>#REF!</v>
      </c>
      <c r="AM788" s="366" t="e">
        <f>SUM(#REF!)-#REF!</f>
        <v>#REF!</v>
      </c>
      <c r="AO788" s="366"/>
    </row>
    <row r="789" spans="1:41" ht="21.75" customHeight="1">
      <c r="D789" s="2316" t="s">
        <v>1427</v>
      </c>
      <c r="E789" s="2316"/>
      <c r="F789" s="2316"/>
      <c r="G789" s="2316"/>
      <c r="H789" s="2316"/>
      <c r="I789" s="2316"/>
      <c r="J789" s="2316"/>
      <c r="K789" s="2316"/>
      <c r="L789" s="2316"/>
      <c r="M789" s="2316"/>
      <c r="N789" s="2316"/>
      <c r="O789" s="2316"/>
      <c r="P789" s="2316"/>
      <c r="Q789" s="2316"/>
      <c r="R789" s="2316"/>
      <c r="S789" s="2316"/>
      <c r="T789" s="2316"/>
      <c r="U789" s="2316"/>
      <c r="V789" s="2316"/>
      <c r="W789" s="2316"/>
      <c r="X789" s="2316"/>
      <c r="Y789" s="2316"/>
      <c r="Z789" s="2316"/>
      <c r="AA789" s="2316"/>
      <c r="AB789" s="2316"/>
      <c r="AC789" s="2316"/>
      <c r="AD789" s="2316"/>
      <c r="AE789" s="2316"/>
      <c r="AF789" s="2316"/>
      <c r="AG789" s="2316"/>
      <c r="AL789" s="365" t="e">
        <f>#REF!-#REF!</f>
        <v>#REF!</v>
      </c>
      <c r="AM789" s="366" t="e">
        <f>SUM(#REF!)-#REF!</f>
        <v>#REF!</v>
      </c>
      <c r="AO789" s="366"/>
    </row>
    <row r="790" spans="1:41" ht="21.75" customHeight="1" thickBot="1">
      <c r="AL790" s="365" t="e">
        <f>#REF!-#REF!</f>
        <v>#REF!</v>
      </c>
      <c r="AM790" s="366" t="e">
        <f>SUM(#REF!)-#REF!</f>
        <v>#REF!</v>
      </c>
      <c r="AO790" s="366"/>
    </row>
    <row r="791" spans="1:41" ht="21.75" customHeight="1" thickBot="1">
      <c r="D791" s="1874" t="s">
        <v>1</v>
      </c>
      <c r="E791" s="1874"/>
      <c r="F791" s="1874"/>
      <c r="G791" s="1874"/>
      <c r="H791" s="1874"/>
      <c r="I791" s="1973" t="s">
        <v>2</v>
      </c>
      <c r="J791" s="1974"/>
      <c r="K791" s="1974"/>
      <c r="L791" s="1974"/>
      <c r="M791" s="1974"/>
      <c r="N791" s="1974"/>
      <c r="O791" s="1974"/>
      <c r="P791" s="1974"/>
      <c r="Q791" s="1974"/>
      <c r="R791" s="1974"/>
      <c r="S791" s="1974"/>
      <c r="T791" s="1974"/>
      <c r="U791" s="1974"/>
      <c r="V791" s="1974"/>
      <c r="W791" s="1974"/>
      <c r="X791" s="1974"/>
      <c r="Y791" s="1974"/>
      <c r="Z791" s="1974"/>
      <c r="AA791" s="1974"/>
      <c r="AB791" s="1974"/>
      <c r="AC791" s="1974"/>
      <c r="AD791" s="1974"/>
      <c r="AE791" s="1974"/>
      <c r="AF791" s="1974"/>
      <c r="AG791" s="1975"/>
      <c r="AL791" s="365" t="e">
        <f>#REF!-AC804</f>
        <v>#REF!</v>
      </c>
      <c r="AM791" s="366" t="e">
        <f>SUM(#REF!)-#REF!</f>
        <v>#REF!</v>
      </c>
      <c r="AO791" s="366"/>
    </row>
    <row r="792" spans="1:41" ht="28.5" customHeight="1" thickBot="1">
      <c r="D792" s="1874"/>
      <c r="E792" s="1874"/>
      <c r="F792" s="1874"/>
      <c r="G792" s="1874"/>
      <c r="H792" s="1874"/>
      <c r="I792" s="1997" t="s">
        <v>32</v>
      </c>
      <c r="J792" s="1997"/>
      <c r="K792" s="1997"/>
      <c r="L792" s="1997"/>
      <c r="M792" s="1997"/>
      <c r="N792" s="1997" t="s">
        <v>124</v>
      </c>
      <c r="O792" s="1997"/>
      <c r="P792" s="1997"/>
      <c r="Q792" s="1997"/>
      <c r="R792" s="1997"/>
      <c r="S792" s="1997" t="s">
        <v>210</v>
      </c>
      <c r="T792" s="1997"/>
      <c r="U792" s="1997"/>
      <c r="V792" s="1997"/>
      <c r="W792" s="1997"/>
      <c r="X792" s="1997" t="s">
        <v>211</v>
      </c>
      <c r="Y792" s="1997"/>
      <c r="Z792" s="1997"/>
      <c r="AA792" s="1997"/>
      <c r="AB792" s="1997"/>
      <c r="AC792" s="1939" t="s">
        <v>30</v>
      </c>
      <c r="AD792" s="1940"/>
      <c r="AE792" s="1940"/>
      <c r="AF792" s="1940"/>
      <c r="AG792" s="1941"/>
      <c r="AL792" s="365">
        <f>I795-AC805</f>
        <v>0</v>
      </c>
      <c r="AM792" s="366">
        <f>SUM(I795:AB795)-AC795</f>
        <v>0</v>
      </c>
      <c r="AO792" s="367">
        <f>AC795-BS!$D$152-BS!$D$153</f>
        <v>-1</v>
      </c>
    </row>
    <row r="793" spans="1:41" ht="21.75" customHeight="1" thickBot="1">
      <c r="D793" s="2346" t="s">
        <v>212</v>
      </c>
      <c r="E793" s="2347"/>
      <c r="F793" s="2347"/>
      <c r="G793" s="2347"/>
      <c r="H793" s="2348"/>
      <c r="I793" s="2370">
        <f>SUM(I794:M794)</f>
        <v>0</v>
      </c>
      <c r="J793" s="2371"/>
      <c r="K793" s="2371"/>
      <c r="L793" s="2371"/>
      <c r="M793" s="2371"/>
      <c r="N793" s="2370"/>
      <c r="O793" s="2371"/>
      <c r="P793" s="2371"/>
      <c r="Q793" s="2371"/>
      <c r="R793" s="2371"/>
      <c r="S793" s="2370"/>
      <c r="T793" s="2371"/>
      <c r="U793" s="2371"/>
      <c r="V793" s="2371"/>
      <c r="W793" s="2371"/>
      <c r="X793" s="2370">
        <f>SUM(X794:AB794)</f>
        <v>0</v>
      </c>
      <c r="Y793" s="2371"/>
      <c r="Z793" s="2371"/>
      <c r="AA793" s="2371"/>
      <c r="AB793" s="2371"/>
      <c r="AC793" s="2372">
        <f t="shared" ref="AC793:AC798" si="9">SUM(I793:AB793)</f>
        <v>0</v>
      </c>
      <c r="AD793" s="2373"/>
      <c r="AE793" s="2373"/>
      <c r="AF793" s="2373"/>
      <c r="AG793" s="2374"/>
      <c r="AL793" s="365">
        <f>I796-AC806</f>
        <v>0</v>
      </c>
      <c r="AM793" s="366">
        <f>SUM(I796:AB796)-AC796</f>
        <v>0</v>
      </c>
      <c r="AO793" s="366"/>
    </row>
    <row r="794" spans="1:41" ht="21.75" customHeight="1" thickBot="1">
      <c r="D794" s="2319"/>
      <c r="E794" s="2320"/>
      <c r="F794" s="2320"/>
      <c r="G794" s="2320"/>
      <c r="H794" s="2321"/>
      <c r="I794" s="2375"/>
      <c r="J794" s="2376"/>
      <c r="K794" s="2376"/>
      <c r="L794" s="2376"/>
      <c r="M794" s="2376"/>
      <c r="N794" s="2376"/>
      <c r="O794" s="2376"/>
      <c r="P794" s="2376"/>
      <c r="Q794" s="2376"/>
      <c r="R794" s="2376"/>
      <c r="S794" s="2376"/>
      <c r="T794" s="2376"/>
      <c r="U794" s="2376"/>
      <c r="V794" s="2376"/>
      <c r="W794" s="2376"/>
      <c r="X794" s="2376"/>
      <c r="Y794" s="2376"/>
      <c r="Z794" s="2376"/>
      <c r="AA794" s="2376"/>
      <c r="AB794" s="2376"/>
      <c r="AC794" s="2377">
        <f t="shared" si="9"/>
        <v>0</v>
      </c>
      <c r="AD794" s="2193"/>
      <c r="AE794" s="2193"/>
      <c r="AF794" s="2193"/>
      <c r="AG794" s="2194"/>
      <c r="AL794" s="365">
        <f>I797-AC807</f>
        <v>0</v>
      </c>
      <c r="AM794" s="366">
        <f>SUM(I797:AB797)-AC797</f>
        <v>0</v>
      </c>
      <c r="AO794" s="644"/>
    </row>
    <row r="795" spans="1:41" ht="24" customHeight="1" thickBot="1">
      <c r="D795" s="2346" t="s">
        <v>213</v>
      </c>
      <c r="E795" s="2347"/>
      <c r="F795" s="2347"/>
      <c r="G795" s="2347"/>
      <c r="H795" s="2348"/>
      <c r="I795" s="2370">
        <f>SUM(I796:M798)</f>
        <v>25547</v>
      </c>
      <c r="J795" s="2371"/>
      <c r="K795" s="2371"/>
      <c r="L795" s="2371"/>
      <c r="M795" s="2371"/>
      <c r="N795" s="2370">
        <f>SUM(N796:R798)</f>
        <v>14717</v>
      </c>
      <c r="O795" s="2371"/>
      <c r="P795" s="2371"/>
      <c r="Q795" s="2371"/>
      <c r="R795" s="2371"/>
      <c r="S795" s="2370">
        <f>SUM(S796:W798)</f>
        <v>-25547</v>
      </c>
      <c r="T795" s="2371"/>
      <c r="U795" s="2371"/>
      <c r="V795" s="2371"/>
      <c r="W795" s="2371"/>
      <c r="X795" s="2370">
        <f>SUM(X796:AB798)</f>
        <v>0</v>
      </c>
      <c r="Y795" s="2371"/>
      <c r="Z795" s="2371"/>
      <c r="AA795" s="2371"/>
      <c r="AB795" s="2371"/>
      <c r="AC795" s="2372">
        <f>SUM(I795:AB795)</f>
        <v>14717</v>
      </c>
      <c r="AD795" s="2373"/>
      <c r="AE795" s="2373"/>
      <c r="AF795" s="2373"/>
      <c r="AG795" s="2374"/>
      <c r="AL795" s="618"/>
      <c r="AM795" s="345"/>
    </row>
    <row r="796" spans="1:41" ht="25.5" customHeight="1">
      <c r="D796" s="2381" t="s">
        <v>3220</v>
      </c>
      <c r="E796" s="2291"/>
      <c r="F796" s="2291"/>
      <c r="G796" s="2291"/>
      <c r="H796" s="2292"/>
      <c r="I796" s="2293">
        <v>21551</v>
      </c>
      <c r="J796" s="2294"/>
      <c r="K796" s="2294"/>
      <c r="L796" s="2294"/>
      <c r="M796" s="2294"/>
      <c r="N796" s="2294">
        <v>10979</v>
      </c>
      <c r="O796" s="2294"/>
      <c r="P796" s="2294"/>
      <c r="Q796" s="2294"/>
      <c r="R796" s="2294"/>
      <c r="S796" s="2294">
        <v>-21551</v>
      </c>
      <c r="T796" s="2294"/>
      <c r="U796" s="2294"/>
      <c r="V796" s="2294"/>
      <c r="W796" s="2294"/>
      <c r="X796" s="2294"/>
      <c r="Y796" s="2294"/>
      <c r="Z796" s="2294"/>
      <c r="AA796" s="2294"/>
      <c r="AB796" s="2294"/>
      <c r="AC796" s="2377">
        <f>SUM(I796:AB796)</f>
        <v>10979</v>
      </c>
      <c r="AD796" s="2193"/>
      <c r="AE796" s="2193"/>
      <c r="AF796" s="2193"/>
      <c r="AG796" s="2194"/>
      <c r="AL796" s="618"/>
    </row>
    <row r="797" spans="1:41" ht="14.25" customHeight="1" thickBot="1">
      <c r="A797" s="606" t="s">
        <v>1429</v>
      </c>
      <c r="D797" s="2083" t="s">
        <v>3221</v>
      </c>
      <c r="E797" s="2069"/>
      <c r="F797" s="2069"/>
      <c r="G797" s="2069"/>
      <c r="H797" s="2070"/>
      <c r="I797" s="2285">
        <v>3996</v>
      </c>
      <c r="J797" s="2286"/>
      <c r="K797" s="2286"/>
      <c r="L797" s="2286"/>
      <c r="M797" s="2286"/>
      <c r="N797" s="2286">
        <v>3738</v>
      </c>
      <c r="O797" s="2286"/>
      <c r="P797" s="2286"/>
      <c r="Q797" s="2286"/>
      <c r="R797" s="2286"/>
      <c r="S797" s="2286">
        <v>-3996</v>
      </c>
      <c r="T797" s="2286"/>
      <c r="U797" s="2286"/>
      <c r="V797" s="2286"/>
      <c r="W797" s="2286"/>
      <c r="X797" s="2286"/>
      <c r="Y797" s="2286"/>
      <c r="Z797" s="2286"/>
      <c r="AA797" s="2286"/>
      <c r="AB797" s="2286"/>
      <c r="AC797" s="2382">
        <f>SUM(I797:AB797)</f>
        <v>3738</v>
      </c>
      <c r="AD797" s="2196"/>
      <c r="AE797" s="2196"/>
      <c r="AF797" s="2196"/>
      <c r="AG797" s="2197"/>
      <c r="AL797" s="618"/>
    </row>
    <row r="798" spans="1:41" ht="15" customHeight="1" thickTop="1" thickBot="1">
      <c r="D798" s="2015" t="s">
        <v>287</v>
      </c>
      <c r="E798" s="2016"/>
      <c r="F798" s="2016"/>
      <c r="G798" s="2016"/>
      <c r="H798" s="2017"/>
      <c r="I798" s="1895"/>
      <c r="J798" s="1896"/>
      <c r="K798" s="1896"/>
      <c r="L798" s="1896"/>
      <c r="M798" s="2378"/>
      <c r="N798" s="2379"/>
      <c r="O798" s="2379"/>
      <c r="P798" s="2379"/>
      <c r="Q798" s="2379"/>
      <c r="R798" s="2379"/>
      <c r="S798" s="2379"/>
      <c r="T798" s="2379"/>
      <c r="U798" s="2379"/>
      <c r="V798" s="2379"/>
      <c r="W798" s="2379"/>
      <c r="X798" s="2379"/>
      <c r="Y798" s="2379"/>
      <c r="Z798" s="2379"/>
      <c r="AA798" s="2379"/>
      <c r="AB798" s="2379"/>
      <c r="AC798" s="2380">
        <f t="shared" si="9"/>
        <v>0</v>
      </c>
      <c r="AD798" s="2363"/>
      <c r="AE798" s="2363"/>
      <c r="AF798" s="2363"/>
      <c r="AG798" s="2364"/>
      <c r="AL798" s="618"/>
      <c r="AM798" s="600" t="s">
        <v>30</v>
      </c>
      <c r="AO798" s="600" t="s">
        <v>30</v>
      </c>
    </row>
    <row r="799" spans="1:41" ht="10.199999999999999">
      <c r="AM799" s="366" t="e">
        <f>SUM(#REF!)-#REF!</f>
        <v>#REF!</v>
      </c>
      <c r="AO799" s="366"/>
    </row>
    <row r="800" spans="1:41" ht="10.8" thickBot="1">
      <c r="AM800" s="366" t="e">
        <f>SUM(#REF!)-#REF!</f>
        <v>#REF!</v>
      </c>
      <c r="AO800" s="366"/>
    </row>
    <row r="801" spans="1:42" ht="21.75" customHeight="1" thickBot="1">
      <c r="D801" s="1874" t="s">
        <v>1</v>
      </c>
      <c r="E801" s="1874"/>
      <c r="F801" s="1874"/>
      <c r="G801" s="1874"/>
      <c r="H801" s="1874"/>
      <c r="I801" s="1973" t="s">
        <v>3</v>
      </c>
      <c r="J801" s="1974"/>
      <c r="K801" s="1974"/>
      <c r="L801" s="1974"/>
      <c r="M801" s="1974"/>
      <c r="N801" s="1974"/>
      <c r="O801" s="1974"/>
      <c r="P801" s="1974"/>
      <c r="Q801" s="1974"/>
      <c r="R801" s="1974"/>
      <c r="S801" s="1974"/>
      <c r="T801" s="1974"/>
      <c r="U801" s="1974"/>
      <c r="V801" s="1974"/>
      <c r="W801" s="1974"/>
      <c r="X801" s="1974"/>
      <c r="Y801" s="1974"/>
      <c r="Z801" s="1974"/>
      <c r="AA801" s="1974"/>
      <c r="AB801" s="1974"/>
      <c r="AC801" s="1974"/>
      <c r="AD801" s="1974"/>
      <c r="AE801" s="1974"/>
      <c r="AF801" s="1974"/>
      <c r="AG801" s="1975"/>
      <c r="AM801" s="366">
        <f>SUM(I804:AB804)-AC804</f>
        <v>0</v>
      </c>
      <c r="AO801" s="366"/>
    </row>
    <row r="802" spans="1:42" s="1488" customFormat="1" ht="28.5" customHeight="1" thickBot="1">
      <c r="A802" s="1484"/>
      <c r="D802" s="1874"/>
      <c r="E802" s="1874"/>
      <c r="F802" s="1874"/>
      <c r="G802" s="1874"/>
      <c r="H802" s="1874"/>
      <c r="I802" s="1997" t="s">
        <v>32</v>
      </c>
      <c r="J802" s="1997"/>
      <c r="K802" s="1997"/>
      <c r="L802" s="1997"/>
      <c r="M802" s="1997"/>
      <c r="N802" s="1997" t="s">
        <v>124</v>
      </c>
      <c r="O802" s="1997"/>
      <c r="P802" s="1997"/>
      <c r="Q802" s="1997"/>
      <c r="R802" s="1997"/>
      <c r="S802" s="1997" t="s">
        <v>210</v>
      </c>
      <c r="T802" s="1997"/>
      <c r="U802" s="1997"/>
      <c r="V802" s="1997"/>
      <c r="W802" s="1997"/>
      <c r="X802" s="1997" t="s">
        <v>211</v>
      </c>
      <c r="Y802" s="1997"/>
      <c r="Z802" s="1997"/>
      <c r="AA802" s="1997"/>
      <c r="AB802" s="1997"/>
      <c r="AC802" s="1939" t="s">
        <v>30</v>
      </c>
      <c r="AD802" s="1940"/>
      <c r="AE802" s="1940"/>
      <c r="AF802" s="1940"/>
      <c r="AG802" s="1941"/>
      <c r="AM802" s="1489">
        <f>SUM(I805:AB805)-AC805</f>
        <v>0</v>
      </c>
      <c r="AO802" s="1490">
        <f>AC805-BS!$E$152-BS!$E$153</f>
        <v>0</v>
      </c>
    </row>
    <row r="803" spans="1:42" ht="21.75" customHeight="1" thickBot="1">
      <c r="D803" s="2346" t="s">
        <v>212</v>
      </c>
      <c r="E803" s="2347"/>
      <c r="F803" s="2347"/>
      <c r="G803" s="2347"/>
      <c r="H803" s="2348"/>
      <c r="I803" s="2383">
        <f>SUM(I804:M804)</f>
        <v>0</v>
      </c>
      <c r="J803" s="2384"/>
      <c r="K803" s="2384"/>
      <c r="L803" s="2384"/>
      <c r="M803" s="2384"/>
      <c r="N803" s="2383">
        <f>SUM(N804:R804)</f>
        <v>0</v>
      </c>
      <c r="O803" s="2384"/>
      <c r="P803" s="2384"/>
      <c r="Q803" s="2384"/>
      <c r="R803" s="2384"/>
      <c r="S803" s="2383">
        <f>SUM(S804:W804)</f>
        <v>0</v>
      </c>
      <c r="T803" s="2384"/>
      <c r="U803" s="2384"/>
      <c r="V803" s="2384"/>
      <c r="W803" s="2384"/>
      <c r="X803" s="2383">
        <f>SUM(X804:AB804)</f>
        <v>0</v>
      </c>
      <c r="Y803" s="2384"/>
      <c r="Z803" s="2384"/>
      <c r="AA803" s="2384"/>
      <c r="AB803" s="2384"/>
      <c r="AC803" s="2385">
        <f>I803+N803-S803-X803</f>
        <v>0</v>
      </c>
      <c r="AD803" s="2386"/>
      <c r="AE803" s="2386"/>
      <c r="AF803" s="2386"/>
      <c r="AG803" s="2387"/>
      <c r="AM803" s="366">
        <f>SUM(I806:AB806)-AC806</f>
        <v>0</v>
      </c>
      <c r="AO803" s="366"/>
    </row>
    <row r="804" spans="1:42" ht="15" customHeight="1" thickBot="1">
      <c r="D804" s="2395"/>
      <c r="E804" s="2396"/>
      <c r="F804" s="2396"/>
      <c r="G804" s="2396"/>
      <c r="H804" s="2397"/>
      <c r="I804" s="2398"/>
      <c r="J804" s="2399"/>
      <c r="K804" s="2399"/>
      <c r="L804" s="2399"/>
      <c r="M804" s="2399"/>
      <c r="N804" s="2399"/>
      <c r="O804" s="2399"/>
      <c r="P804" s="2399"/>
      <c r="Q804" s="2399"/>
      <c r="R804" s="2399"/>
      <c r="S804" s="2399"/>
      <c r="T804" s="2399"/>
      <c r="U804" s="2399"/>
      <c r="V804" s="2399"/>
      <c r="W804" s="2399"/>
      <c r="X804" s="2399"/>
      <c r="Y804" s="2399"/>
      <c r="Z804" s="2399"/>
      <c r="AA804" s="2399"/>
      <c r="AB804" s="2399"/>
      <c r="AC804" s="2400"/>
      <c r="AD804" s="2401"/>
      <c r="AE804" s="2401"/>
      <c r="AF804" s="2401"/>
      <c r="AG804" s="2402"/>
      <c r="AM804" s="646" t="e">
        <f>SUM(#REF!)-#REF!</f>
        <v>#REF!</v>
      </c>
      <c r="AO804" s="652"/>
    </row>
    <row r="805" spans="1:42" ht="24.9" customHeight="1" thickBot="1">
      <c r="D805" s="2346" t="s">
        <v>213</v>
      </c>
      <c r="E805" s="2347"/>
      <c r="F805" s="2347"/>
      <c r="G805" s="2347"/>
      <c r="H805" s="2348"/>
      <c r="I805" s="2388">
        <f>SUM(I806:M809)</f>
        <v>33717</v>
      </c>
      <c r="J805" s="2389"/>
      <c r="K805" s="2389"/>
      <c r="L805" s="2389"/>
      <c r="M805" s="2389"/>
      <c r="N805" s="2388">
        <f>SUM(N806:R809)</f>
        <v>25547</v>
      </c>
      <c r="O805" s="2389"/>
      <c r="P805" s="2389"/>
      <c r="Q805" s="2389"/>
      <c r="R805" s="2389"/>
      <c r="S805" s="2388">
        <f>SUM(S806:W809)</f>
        <v>-33717</v>
      </c>
      <c r="T805" s="2389"/>
      <c r="U805" s="2389"/>
      <c r="V805" s="2389"/>
      <c r="W805" s="2389"/>
      <c r="X805" s="2383">
        <f>SUM(X806:AB809)</f>
        <v>0</v>
      </c>
      <c r="Y805" s="2384"/>
      <c r="Z805" s="2384"/>
      <c r="AA805" s="2384"/>
      <c r="AB805" s="2390"/>
      <c r="AC805" s="2386">
        <f>SUM(AC806:AG809)</f>
        <v>25547</v>
      </c>
      <c r="AD805" s="2386"/>
      <c r="AE805" s="2386"/>
      <c r="AF805" s="2386"/>
      <c r="AG805" s="2387"/>
    </row>
    <row r="806" spans="1:42" ht="24.9" customHeight="1">
      <c r="D806" s="2391" t="s">
        <v>3220</v>
      </c>
      <c r="E806" s="2320"/>
      <c r="F806" s="2320"/>
      <c r="G806" s="2320"/>
      <c r="H806" s="2321"/>
      <c r="I806" s="2293">
        <v>29451</v>
      </c>
      <c r="J806" s="2294"/>
      <c r="K806" s="2294"/>
      <c r="L806" s="2294"/>
      <c r="M806" s="2294"/>
      <c r="N806" s="2294">
        <v>21551</v>
      </c>
      <c r="O806" s="2294"/>
      <c r="P806" s="2294"/>
      <c r="Q806" s="2294"/>
      <c r="R806" s="2294"/>
      <c r="S806" s="2294">
        <v>-29451</v>
      </c>
      <c r="T806" s="2294"/>
      <c r="U806" s="2294"/>
      <c r="V806" s="2294"/>
      <c r="W806" s="2294"/>
      <c r="X806" s="2376">
        <v>0</v>
      </c>
      <c r="Y806" s="2376"/>
      <c r="Z806" s="2376"/>
      <c r="AA806" s="2376"/>
      <c r="AB806" s="2392"/>
      <c r="AC806" s="2393">
        <f>SUM(I806:AB806)</f>
        <v>21551</v>
      </c>
      <c r="AD806" s="2393"/>
      <c r="AE806" s="2393"/>
      <c r="AF806" s="2393"/>
      <c r="AG806" s="2394"/>
    </row>
    <row r="807" spans="1:42" ht="14.25" customHeight="1">
      <c r="D807" s="2083" t="s">
        <v>3221</v>
      </c>
      <c r="E807" s="2069"/>
      <c r="F807" s="2069"/>
      <c r="G807" s="2069"/>
      <c r="H807" s="2070"/>
      <c r="I807" s="2285">
        <v>4266</v>
      </c>
      <c r="J807" s="2286"/>
      <c r="K807" s="2286"/>
      <c r="L807" s="2286"/>
      <c r="M807" s="2286"/>
      <c r="N807" s="2286">
        <v>3996</v>
      </c>
      <c r="O807" s="2286"/>
      <c r="P807" s="2286"/>
      <c r="Q807" s="2286"/>
      <c r="R807" s="2286"/>
      <c r="S807" s="2286">
        <v>-4266</v>
      </c>
      <c r="T807" s="2286"/>
      <c r="U807" s="2286"/>
      <c r="V807" s="2286"/>
      <c r="W807" s="2286"/>
      <c r="X807" s="2286">
        <v>0</v>
      </c>
      <c r="Y807" s="2286"/>
      <c r="Z807" s="2286"/>
      <c r="AA807" s="2286"/>
      <c r="AB807" s="2415"/>
      <c r="AC807" s="2416">
        <f>SUM(I807:AB807)</f>
        <v>3996</v>
      </c>
      <c r="AD807" s="2417"/>
      <c r="AE807" s="2417"/>
      <c r="AF807" s="2417"/>
      <c r="AG807" s="2418"/>
    </row>
    <row r="808" spans="1:42" ht="14.25" customHeight="1">
      <c r="D808" s="2083" t="s">
        <v>3222</v>
      </c>
      <c r="E808" s="2069"/>
      <c r="F808" s="2069"/>
      <c r="G808" s="2069"/>
      <c r="H808" s="2070"/>
      <c r="I808" s="1935">
        <v>0</v>
      </c>
      <c r="J808" s="2425"/>
      <c r="K808" s="2425"/>
      <c r="L808" s="2425"/>
      <c r="M808" s="2425"/>
      <c r="N808" s="2425">
        <v>0</v>
      </c>
      <c r="O808" s="2425"/>
      <c r="P808" s="2425"/>
      <c r="Q808" s="2425"/>
      <c r="R808" s="2425"/>
      <c r="S808" s="2425"/>
      <c r="T808" s="2425"/>
      <c r="U808" s="2425"/>
      <c r="V808" s="2425"/>
      <c r="W808" s="2425"/>
      <c r="X808" s="2286">
        <v>0</v>
      </c>
      <c r="Y808" s="2286"/>
      <c r="Z808" s="2286"/>
      <c r="AA808" s="2286"/>
      <c r="AB808" s="2415"/>
      <c r="AC808" s="2416">
        <f>SUM(I808:AB808)</f>
        <v>0</v>
      </c>
      <c r="AD808" s="2417"/>
      <c r="AE808" s="2417"/>
      <c r="AF808" s="2417"/>
      <c r="AG808" s="2418"/>
    </row>
    <row r="809" spans="1:42" ht="14.25" customHeight="1" thickBot="1">
      <c r="D809" s="2015" t="s">
        <v>287</v>
      </c>
      <c r="E809" s="2016"/>
      <c r="F809" s="2016"/>
      <c r="G809" s="2016"/>
      <c r="H809" s="2017"/>
      <c r="I809" s="2419"/>
      <c r="J809" s="2420"/>
      <c r="K809" s="2420"/>
      <c r="L809" s="2420"/>
      <c r="M809" s="2420"/>
      <c r="N809" s="2420">
        <v>0</v>
      </c>
      <c r="O809" s="2420"/>
      <c r="P809" s="2420"/>
      <c r="Q809" s="2420"/>
      <c r="R809" s="2420"/>
      <c r="S809" s="2420"/>
      <c r="T809" s="2420"/>
      <c r="U809" s="2420"/>
      <c r="V809" s="2420"/>
      <c r="W809" s="2420"/>
      <c r="X809" s="2379">
        <v>0</v>
      </c>
      <c r="Y809" s="2379"/>
      <c r="Z809" s="2379"/>
      <c r="AA809" s="2379"/>
      <c r="AB809" s="2421"/>
      <c r="AC809" s="2422">
        <f>SUM(I809:AB809)</f>
        <v>0</v>
      </c>
      <c r="AD809" s="2423"/>
      <c r="AE809" s="2423"/>
      <c r="AF809" s="2423"/>
      <c r="AG809" s="2424"/>
    </row>
    <row r="810" spans="1:42" ht="14.25" customHeight="1" thickBot="1"/>
    <row r="811" spans="1:42" ht="28.5" customHeight="1" thickTop="1">
      <c r="A811" s="606">
        <v>26</v>
      </c>
      <c r="D811" s="2059" t="s">
        <v>3346</v>
      </c>
      <c r="E811" s="2316"/>
      <c r="F811" s="2316"/>
      <c r="G811" s="2316"/>
      <c r="H811" s="2316"/>
      <c r="I811" s="2316"/>
      <c r="J811" s="2316"/>
      <c r="K811" s="2316"/>
      <c r="L811" s="2316"/>
      <c r="M811" s="2316"/>
      <c r="N811" s="2316"/>
      <c r="O811" s="2316"/>
      <c r="P811" s="2316"/>
      <c r="Q811" s="2316"/>
      <c r="R811" s="2316"/>
      <c r="S811" s="2316"/>
      <c r="T811" s="2316"/>
      <c r="U811" s="2316"/>
      <c r="V811" s="2316"/>
      <c r="W811" s="2316"/>
      <c r="X811" s="2316"/>
      <c r="Y811" s="2316"/>
      <c r="Z811" s="2316"/>
      <c r="AA811" s="2316"/>
      <c r="AB811" s="2316"/>
      <c r="AC811" s="2316"/>
      <c r="AD811" s="2316"/>
      <c r="AE811" s="2316"/>
      <c r="AF811" s="2316"/>
      <c r="AG811" s="2316"/>
      <c r="AL811" s="600" t="s">
        <v>2</v>
      </c>
      <c r="AM811" s="603" t="s">
        <v>3</v>
      </c>
      <c r="AO811" s="600" t="s">
        <v>2</v>
      </c>
      <c r="AP811" s="603" t="s">
        <v>3</v>
      </c>
    </row>
    <row r="812" spans="1:42" ht="28.5" customHeight="1">
      <c r="D812" s="1639" t="s">
        <v>3357</v>
      </c>
      <c r="AL812" s="619"/>
      <c r="AM812" s="632"/>
      <c r="AO812" s="637"/>
      <c r="AP812" s="638"/>
    </row>
    <row r="813" spans="1:42" ht="15" customHeight="1">
      <c r="AL813" s="634">
        <f>SUM(N821:W822)-N820</f>
        <v>0</v>
      </c>
      <c r="AM813" s="621">
        <f>SUM(X821:AG822)-X820</f>
        <v>0</v>
      </c>
      <c r="AO813" s="635">
        <f>N820-BS!$D$137</f>
        <v>-549723</v>
      </c>
      <c r="AP813" s="636">
        <f>X820-BS!$E$137</f>
        <v>-549251</v>
      </c>
    </row>
    <row r="814" spans="1:42" ht="15" customHeight="1">
      <c r="D814" s="2316" t="s">
        <v>1430</v>
      </c>
      <c r="E814" s="2316"/>
      <c r="F814" s="2316"/>
      <c r="G814" s="2316"/>
      <c r="H814" s="2316"/>
      <c r="I814" s="2316"/>
      <c r="J814" s="2316"/>
      <c r="K814" s="2316"/>
      <c r="L814" s="2316"/>
      <c r="M814" s="2316"/>
      <c r="N814" s="2316"/>
      <c r="O814" s="2316"/>
      <c r="P814" s="2316"/>
      <c r="Q814" s="2316"/>
      <c r="R814" s="2316"/>
      <c r="S814" s="2316"/>
      <c r="T814" s="2316"/>
      <c r="U814" s="2316"/>
      <c r="V814" s="2316"/>
      <c r="W814" s="2316"/>
      <c r="X814" s="2316"/>
      <c r="Y814" s="2316"/>
      <c r="Z814" s="2316"/>
      <c r="AA814" s="2316"/>
      <c r="AB814" s="2316"/>
      <c r="AC814" s="2316"/>
      <c r="AD814" s="2316"/>
      <c r="AE814" s="2316"/>
      <c r="AF814" s="2316"/>
      <c r="AG814" s="2316"/>
      <c r="AL814" s="619"/>
      <c r="AM814" s="632"/>
      <c r="AO814" s="637"/>
      <c r="AP814" s="638"/>
    </row>
    <row r="815" spans="1:42" ht="15" customHeight="1" thickBot="1">
      <c r="AL815" s="625"/>
      <c r="AM815" s="631"/>
      <c r="AO815" s="653"/>
      <c r="AP815" s="654"/>
    </row>
    <row r="816" spans="1:42" s="1532" customFormat="1" ht="28.5" customHeight="1" thickBot="1">
      <c r="A816" s="1530"/>
      <c r="D816" s="2094" t="s">
        <v>131</v>
      </c>
      <c r="E816" s="2095"/>
      <c r="F816" s="2095"/>
      <c r="G816" s="2095"/>
      <c r="H816" s="2095"/>
      <c r="I816" s="2095"/>
      <c r="J816" s="2095"/>
      <c r="K816" s="2095"/>
      <c r="L816" s="2095"/>
      <c r="M816" s="2096"/>
      <c r="N816" s="2094" t="s">
        <v>2</v>
      </c>
      <c r="O816" s="2095"/>
      <c r="P816" s="2095"/>
      <c r="Q816" s="2095"/>
      <c r="R816" s="2095"/>
      <c r="S816" s="2095"/>
      <c r="T816" s="2095"/>
      <c r="U816" s="2095"/>
      <c r="V816" s="2095"/>
      <c r="W816" s="2096"/>
      <c r="X816" s="2094" t="s">
        <v>3</v>
      </c>
      <c r="Y816" s="2095"/>
      <c r="Z816" s="2095"/>
      <c r="AA816" s="2095"/>
      <c r="AB816" s="2095"/>
      <c r="AC816" s="2095"/>
      <c r="AD816" s="2095"/>
      <c r="AE816" s="2095"/>
      <c r="AF816" s="2095"/>
      <c r="AG816" s="2096"/>
    </row>
    <row r="817" spans="1:42" s="1532" customFormat="1" ht="14.25" customHeight="1" thickBot="1">
      <c r="A817" s="1530"/>
      <c r="D817" s="2408" t="s">
        <v>219</v>
      </c>
      <c r="E817" s="2409"/>
      <c r="F817" s="2409"/>
      <c r="G817" s="2409"/>
      <c r="H817" s="2409"/>
      <c r="I817" s="2409"/>
      <c r="J817" s="2409"/>
      <c r="K817" s="2409"/>
      <c r="L817" s="2409"/>
      <c r="M817" s="2410"/>
      <c r="N817" s="2411">
        <f>SUM(N818:W819)</f>
        <v>645841</v>
      </c>
      <c r="O817" s="2305"/>
      <c r="P817" s="2305"/>
      <c r="Q817" s="2305"/>
      <c r="R817" s="2305"/>
      <c r="S817" s="2305"/>
      <c r="T817" s="2305"/>
      <c r="U817" s="2305"/>
      <c r="V817" s="2305"/>
      <c r="W817" s="2305"/>
      <c r="X817" s="2412">
        <f>SUM(X818:AG819)</f>
        <v>64727</v>
      </c>
      <c r="Y817" s="2413"/>
      <c r="Z817" s="2413"/>
      <c r="AA817" s="2413"/>
      <c r="AB817" s="2413"/>
      <c r="AC817" s="2413"/>
      <c r="AD817" s="2413"/>
      <c r="AE817" s="2413"/>
      <c r="AF817" s="2413"/>
      <c r="AG817" s="2414"/>
    </row>
    <row r="818" spans="1:42" s="1532" customFormat="1" ht="24.9" customHeight="1">
      <c r="A818" s="1530"/>
      <c r="D818" s="1984" t="s">
        <v>218</v>
      </c>
      <c r="E818" s="1985"/>
      <c r="F818" s="1985"/>
      <c r="G818" s="1985"/>
      <c r="H818" s="1985"/>
      <c r="I818" s="1985"/>
      <c r="J818" s="1985"/>
      <c r="K818" s="1985"/>
      <c r="L818" s="1985"/>
      <c r="M818" s="1986"/>
      <c r="N818" s="2314">
        <v>600000</v>
      </c>
      <c r="O818" s="1934"/>
      <c r="P818" s="1934"/>
      <c r="Q818" s="1934"/>
      <c r="R818" s="1934"/>
      <c r="S818" s="1934"/>
      <c r="T818" s="1934"/>
      <c r="U818" s="1934"/>
      <c r="V818" s="1934"/>
      <c r="W818" s="1934"/>
      <c r="X818" s="2432">
        <v>0</v>
      </c>
      <c r="Y818" s="2433"/>
      <c r="Z818" s="2433"/>
      <c r="AA818" s="2433"/>
      <c r="AB818" s="2433"/>
      <c r="AC818" s="2433"/>
      <c r="AD818" s="2433"/>
      <c r="AE818" s="2433"/>
      <c r="AF818" s="2433"/>
      <c r="AG818" s="2434"/>
    </row>
    <row r="819" spans="1:42" s="1532" customFormat="1" ht="24.9" customHeight="1">
      <c r="A819" s="1530"/>
      <c r="D819" s="2403" t="s">
        <v>217</v>
      </c>
      <c r="E819" s="2404"/>
      <c r="F819" s="2404"/>
      <c r="G819" s="2404"/>
      <c r="H819" s="2404"/>
      <c r="I819" s="2404"/>
      <c r="J819" s="2404"/>
      <c r="K819" s="2404"/>
      <c r="L819" s="2404"/>
      <c r="M819" s="2405"/>
      <c r="N819" s="2314">
        <f>34033+11808</f>
        <v>45841</v>
      </c>
      <c r="O819" s="1934"/>
      <c r="P819" s="1934"/>
      <c r="Q819" s="1934"/>
      <c r="R819" s="1934"/>
      <c r="S819" s="1934"/>
      <c r="T819" s="1934"/>
      <c r="U819" s="1934"/>
      <c r="V819" s="1934"/>
      <c r="W819" s="1934"/>
      <c r="X819" s="2314">
        <v>64727</v>
      </c>
      <c r="Y819" s="1934"/>
      <c r="Z819" s="1934"/>
      <c r="AA819" s="1934"/>
      <c r="AB819" s="1934"/>
      <c r="AC819" s="1934"/>
      <c r="AD819" s="1934"/>
      <c r="AE819" s="1934"/>
      <c r="AF819" s="1934"/>
      <c r="AG819" s="1934"/>
    </row>
    <row r="820" spans="1:42" s="1532" customFormat="1" ht="24.9" customHeight="1" thickBot="1">
      <c r="A820" s="1530"/>
      <c r="D820" s="2408" t="s">
        <v>216</v>
      </c>
      <c r="E820" s="2409"/>
      <c r="F820" s="2409"/>
      <c r="G820" s="2409"/>
      <c r="H820" s="2409"/>
      <c r="I820" s="2409"/>
      <c r="J820" s="2409"/>
      <c r="K820" s="2409"/>
      <c r="L820" s="2409"/>
      <c r="M820" s="2410"/>
      <c r="N820" s="2411">
        <f>SUM(N821:W822)</f>
        <v>2000722</v>
      </c>
      <c r="O820" s="2305"/>
      <c r="P820" s="2305"/>
      <c r="Q820" s="2305"/>
      <c r="R820" s="2305"/>
      <c r="S820" s="2305"/>
      <c r="T820" s="2305"/>
      <c r="U820" s="2305"/>
      <c r="V820" s="2305"/>
      <c r="W820" s="2305"/>
      <c r="X820" s="2429">
        <f>SUM(X821:AG822)</f>
        <v>1620804</v>
      </c>
      <c r="Y820" s="2430"/>
      <c r="Z820" s="2430"/>
      <c r="AA820" s="2430"/>
      <c r="AB820" s="2430"/>
      <c r="AC820" s="2430"/>
      <c r="AD820" s="2430"/>
      <c r="AE820" s="2430"/>
      <c r="AF820" s="2430"/>
      <c r="AG820" s="2431"/>
    </row>
    <row r="821" spans="1:42" s="1532" customFormat="1" ht="24.9" customHeight="1">
      <c r="A821" s="1530"/>
      <c r="D821" s="1984" t="s">
        <v>473</v>
      </c>
      <c r="E821" s="1985"/>
      <c r="F821" s="1985"/>
      <c r="G821" s="1985"/>
      <c r="H821" s="1985"/>
      <c r="I821" s="1985"/>
      <c r="J821" s="1985"/>
      <c r="K821" s="1985"/>
      <c r="L821" s="1985"/>
      <c r="M821" s="1986"/>
      <c r="N821" s="2314">
        <v>2000722</v>
      </c>
      <c r="O821" s="1934"/>
      <c r="P821" s="1934"/>
      <c r="Q821" s="1934"/>
      <c r="R821" s="1934"/>
      <c r="S821" s="1934"/>
      <c r="T821" s="1934"/>
      <c r="U821" s="1934"/>
      <c r="V821" s="1934"/>
      <c r="W821" s="1934"/>
      <c r="X821" s="2314">
        <v>1620804</v>
      </c>
      <c r="Y821" s="1934"/>
      <c r="Z821" s="1934"/>
      <c r="AA821" s="1934"/>
      <c r="AB821" s="1934"/>
      <c r="AC821" s="1934"/>
      <c r="AD821" s="1934"/>
      <c r="AE821" s="1934"/>
      <c r="AF821" s="1934"/>
      <c r="AG821" s="1934"/>
    </row>
    <row r="822" spans="1:42" s="1532" customFormat="1" ht="14.25" customHeight="1">
      <c r="A822" s="1530"/>
      <c r="D822" s="2403" t="s">
        <v>215</v>
      </c>
      <c r="E822" s="2404"/>
      <c r="F822" s="2404"/>
      <c r="G822" s="2404"/>
      <c r="H822" s="2404"/>
      <c r="I822" s="2404"/>
      <c r="J822" s="2404"/>
      <c r="K822" s="2404"/>
      <c r="L822" s="2404"/>
      <c r="M822" s="2405"/>
      <c r="N822" s="2406">
        <v>0</v>
      </c>
      <c r="O822" s="2407"/>
      <c r="P822" s="2407"/>
      <c r="Q822" s="2407"/>
      <c r="R822" s="2407"/>
      <c r="S822" s="2407"/>
      <c r="T822" s="2407"/>
      <c r="U822" s="2407"/>
      <c r="V822" s="2407"/>
      <c r="W822" s="2407"/>
      <c r="X822" s="2312">
        <v>0</v>
      </c>
      <c r="Y822" s="2313"/>
      <c r="Z822" s="2313"/>
      <c r="AA822" s="2313"/>
      <c r="AB822" s="2313"/>
      <c r="AC822" s="2313"/>
      <c r="AD822" s="2313"/>
      <c r="AE822" s="2313"/>
      <c r="AF822" s="2313"/>
      <c r="AG822" s="2314"/>
    </row>
    <row r="823" spans="1:42" s="1532" customFormat="1" ht="14.25" customHeight="1">
      <c r="A823" s="1530"/>
    </row>
    <row r="824" spans="1:42" ht="14.25" hidden="1" customHeight="1"/>
    <row r="825" spans="1:42" ht="14.25" hidden="1" customHeight="1">
      <c r="D825" s="2316" t="s">
        <v>1432</v>
      </c>
      <c r="E825" s="2316"/>
      <c r="F825" s="2316"/>
      <c r="G825" s="2316"/>
      <c r="H825" s="2316"/>
      <c r="I825" s="2316"/>
      <c r="J825" s="2316"/>
      <c r="K825" s="2316"/>
      <c r="L825" s="2316"/>
      <c r="M825" s="2316"/>
      <c r="N825" s="2316"/>
      <c r="O825" s="2316"/>
      <c r="P825" s="2316"/>
      <c r="Q825" s="2316"/>
      <c r="R825" s="2316"/>
      <c r="S825" s="2316"/>
      <c r="T825" s="2316"/>
      <c r="U825" s="2316"/>
      <c r="V825" s="2316"/>
      <c r="W825" s="2316"/>
      <c r="X825" s="2316"/>
      <c r="Y825" s="2316"/>
      <c r="Z825" s="2316"/>
      <c r="AA825" s="2316"/>
      <c r="AB825" s="2316"/>
      <c r="AC825" s="2316"/>
      <c r="AD825" s="2316"/>
      <c r="AE825" s="2316"/>
      <c r="AF825" s="2316"/>
      <c r="AG825" s="2316"/>
    </row>
    <row r="826" spans="1:42" ht="14.25" customHeight="1">
      <c r="D826" s="2059" t="s">
        <v>3347</v>
      </c>
      <c r="E826" s="2316"/>
      <c r="F826" s="2316"/>
      <c r="G826" s="2316"/>
      <c r="H826" s="2316"/>
      <c r="I826" s="2316"/>
      <c r="J826" s="2316"/>
      <c r="K826" s="2316"/>
      <c r="L826" s="2316"/>
      <c r="M826" s="2316"/>
      <c r="N826" s="2316"/>
      <c r="O826" s="2316"/>
      <c r="P826" s="2316"/>
      <c r="Q826" s="2316"/>
      <c r="R826" s="2316"/>
      <c r="S826" s="2316"/>
      <c r="T826" s="2316"/>
      <c r="U826" s="2316"/>
      <c r="V826" s="2316"/>
      <c r="W826" s="2316"/>
      <c r="X826" s="2316"/>
      <c r="Y826" s="2316"/>
      <c r="Z826" s="2316"/>
      <c r="AA826" s="2316"/>
      <c r="AB826" s="2316"/>
      <c r="AC826" s="2316"/>
      <c r="AD826" s="2316"/>
      <c r="AE826" s="2316"/>
      <c r="AF826" s="2316"/>
      <c r="AG826" s="2316"/>
    </row>
    <row r="828" spans="1:42" ht="14.25" customHeight="1">
      <c r="D828" s="590" t="s">
        <v>1813</v>
      </c>
    </row>
    <row r="829" spans="1:42" ht="20.25" customHeight="1"/>
    <row r="830" spans="1:42" ht="19.5" customHeight="1">
      <c r="D830" s="2206" t="s">
        <v>3337</v>
      </c>
      <c r="E830" s="2206"/>
      <c r="F830" s="2206"/>
      <c r="G830" s="2206"/>
      <c r="H830" s="2206"/>
      <c r="I830" s="2206"/>
      <c r="J830" s="2206"/>
      <c r="K830" s="2206"/>
      <c r="L830" s="2206"/>
      <c r="M830" s="2206"/>
      <c r="N830" s="2206"/>
      <c r="O830" s="2206"/>
      <c r="P830" s="2206"/>
      <c r="Q830" s="2206"/>
      <c r="R830" s="2206"/>
      <c r="S830" s="2206"/>
      <c r="T830" s="2206"/>
      <c r="U830" s="2206"/>
      <c r="V830" s="2206"/>
      <c r="W830" s="2206"/>
      <c r="X830" s="2206"/>
      <c r="Y830" s="2206"/>
      <c r="Z830" s="2206"/>
      <c r="AA830" s="2206"/>
      <c r="AB830" s="2206"/>
      <c r="AC830" s="2206"/>
      <c r="AD830" s="2206"/>
      <c r="AE830" s="2206"/>
      <c r="AF830" s="2206"/>
      <c r="AG830" s="2206"/>
    </row>
    <row r="831" spans="1:42" ht="14.25" customHeight="1">
      <c r="D831" s="2206"/>
      <c r="E831" s="2206"/>
      <c r="F831" s="2206"/>
      <c r="G831" s="2206"/>
      <c r="H831" s="2206"/>
      <c r="I831" s="2206"/>
      <c r="J831" s="2206"/>
      <c r="K831" s="2206"/>
      <c r="L831" s="2206"/>
      <c r="M831" s="2206"/>
      <c r="N831" s="2206"/>
      <c r="O831" s="2206"/>
      <c r="P831" s="2206"/>
      <c r="Q831" s="2206"/>
      <c r="R831" s="2206"/>
      <c r="S831" s="2206"/>
      <c r="T831" s="2206"/>
      <c r="U831" s="2206"/>
      <c r="V831" s="2206"/>
      <c r="W831" s="2206"/>
      <c r="X831" s="2206"/>
      <c r="Y831" s="2206"/>
      <c r="Z831" s="2206"/>
      <c r="AA831" s="2206"/>
      <c r="AB831" s="2206"/>
      <c r="AC831" s="2206"/>
      <c r="AD831" s="2206"/>
      <c r="AE831" s="2206"/>
      <c r="AF831" s="2206"/>
      <c r="AG831" s="2206"/>
    </row>
    <row r="832" spans="1:42" ht="18.75" customHeight="1">
      <c r="D832" s="590" t="s">
        <v>1814</v>
      </c>
      <c r="AL832" s="619"/>
      <c r="AM832" s="632"/>
      <c r="AO832" s="619"/>
      <c r="AP832" s="632"/>
    </row>
    <row r="833" spans="1:42" ht="18.75" customHeight="1">
      <c r="D833" s="2316"/>
      <c r="E833" s="2316"/>
      <c r="F833" s="2316"/>
      <c r="G833" s="2316"/>
      <c r="H833" s="2316"/>
      <c r="I833" s="2316"/>
      <c r="J833" s="2316"/>
      <c r="K833" s="2316"/>
      <c r="L833" s="2316"/>
      <c r="M833" s="2316"/>
      <c r="N833" s="2316"/>
      <c r="O833" s="2316"/>
      <c r="P833" s="2316"/>
      <c r="Q833" s="2316"/>
      <c r="R833" s="2316"/>
      <c r="S833" s="2316"/>
      <c r="T833" s="2316"/>
      <c r="U833" s="2316"/>
      <c r="V833" s="2316"/>
      <c r="W833" s="2316"/>
      <c r="X833" s="2316"/>
      <c r="Y833" s="2316"/>
      <c r="Z833" s="2316"/>
      <c r="AA833" s="2316"/>
      <c r="AB833" s="2316"/>
      <c r="AC833" s="2316"/>
      <c r="AD833" s="2316"/>
      <c r="AE833" s="2316"/>
      <c r="AF833" s="2316"/>
      <c r="AG833" s="2316"/>
      <c r="AL833" s="619"/>
      <c r="AM833" s="632"/>
      <c r="AO833" s="619"/>
      <c r="AP833" s="632"/>
    </row>
    <row r="834" spans="1:42" ht="18.75" customHeight="1">
      <c r="D834" s="2059" t="s">
        <v>2435</v>
      </c>
      <c r="E834" s="2059"/>
      <c r="F834" s="2059"/>
      <c r="G834" s="2059"/>
      <c r="H834" s="2059"/>
      <c r="I834" s="2059"/>
      <c r="J834" s="2059"/>
      <c r="K834" s="2059"/>
      <c r="L834" s="2059"/>
      <c r="M834" s="2059"/>
      <c r="N834" s="2059"/>
      <c r="O834" s="2059"/>
      <c r="P834" s="2059"/>
      <c r="Q834" s="2059"/>
      <c r="R834" s="2059"/>
      <c r="S834" s="2059"/>
      <c r="T834" s="2059"/>
      <c r="U834" s="2059"/>
      <c r="V834" s="2059"/>
      <c r="W834" s="2059"/>
      <c r="X834" s="2059"/>
      <c r="Y834" s="2059"/>
      <c r="Z834" s="2059"/>
      <c r="AA834" s="2059"/>
      <c r="AB834" s="2059"/>
      <c r="AC834" s="2059"/>
      <c r="AD834" s="2059"/>
      <c r="AE834" s="2059"/>
      <c r="AF834" s="2059"/>
      <c r="AG834" s="2059"/>
      <c r="AL834" s="634">
        <f>SUM(N838:W840)-N841</f>
        <v>0</v>
      </c>
      <c r="AM834" s="621">
        <f>SUM(X838:AG840)-X841</f>
        <v>0</v>
      </c>
      <c r="AO834" s="619"/>
      <c r="AP834" s="632"/>
    </row>
    <row r="835" spans="1:42" ht="18.75" customHeight="1" thickBot="1">
      <c r="AL835" s="619"/>
      <c r="AM835" s="632"/>
      <c r="AO835" s="619"/>
      <c r="AP835" s="632"/>
    </row>
    <row r="836" spans="1:42" ht="18.75" customHeight="1" thickBot="1">
      <c r="D836" s="1939" t="s">
        <v>131</v>
      </c>
      <c r="E836" s="1940"/>
      <c r="F836" s="1940"/>
      <c r="G836" s="1940"/>
      <c r="H836" s="1940"/>
      <c r="I836" s="1940"/>
      <c r="J836" s="1940"/>
      <c r="K836" s="1940"/>
      <c r="L836" s="1940"/>
      <c r="M836" s="1941"/>
      <c r="N836" s="1939" t="s">
        <v>2</v>
      </c>
      <c r="O836" s="1940"/>
      <c r="P836" s="1940"/>
      <c r="Q836" s="1940"/>
      <c r="R836" s="1940"/>
      <c r="S836" s="1940"/>
      <c r="T836" s="1940"/>
      <c r="U836" s="1940"/>
      <c r="V836" s="1940"/>
      <c r="W836" s="1941"/>
      <c r="X836" s="1939" t="s">
        <v>3</v>
      </c>
      <c r="Y836" s="1940"/>
      <c r="Z836" s="1940"/>
      <c r="AA836" s="1940"/>
      <c r="AB836" s="1940"/>
      <c r="AC836" s="1940"/>
      <c r="AD836" s="1940"/>
      <c r="AE836" s="1940"/>
      <c r="AF836" s="1940"/>
      <c r="AG836" s="1941"/>
      <c r="AL836" s="622">
        <f>N837+N841+N842-N843</f>
        <v>21000</v>
      </c>
      <c r="AM836" s="624">
        <f>X837+X841+X842-X843</f>
        <v>12988</v>
      </c>
      <c r="AO836" s="622">
        <f>N843-BS!$D$129</f>
        <v>0</v>
      </c>
      <c r="AP836" s="624">
        <f>X843-BS!$E$129</f>
        <v>0</v>
      </c>
    </row>
    <row r="837" spans="1:42" ht="16.5" customHeight="1">
      <c r="D837" s="2426" t="s">
        <v>234</v>
      </c>
      <c r="E837" s="2427"/>
      <c r="F837" s="2427"/>
      <c r="G837" s="2427"/>
      <c r="H837" s="2427"/>
      <c r="I837" s="2427"/>
      <c r="J837" s="2427"/>
      <c r="K837" s="2427"/>
      <c r="L837" s="2427"/>
      <c r="M837" s="2428"/>
      <c r="N837" s="2322">
        <f>X843</f>
        <v>10287</v>
      </c>
      <c r="O837" s="1894"/>
      <c r="P837" s="1894"/>
      <c r="Q837" s="1894"/>
      <c r="R837" s="1894"/>
      <c r="S837" s="1894"/>
      <c r="T837" s="1894"/>
      <c r="U837" s="1894"/>
      <c r="V837" s="1894"/>
      <c r="W837" s="1894"/>
      <c r="X837" s="1908">
        <v>5570</v>
      </c>
      <c r="Y837" s="1909"/>
      <c r="Z837" s="1909"/>
      <c r="AA837" s="1909"/>
      <c r="AB837" s="1909"/>
      <c r="AC837" s="1909"/>
      <c r="AD837" s="1909"/>
      <c r="AE837" s="1909"/>
      <c r="AF837" s="1909"/>
      <c r="AG837" s="1910"/>
    </row>
    <row r="838" spans="1:42" ht="16.5" customHeight="1">
      <c r="D838" s="2202" t="s">
        <v>235</v>
      </c>
      <c r="E838" s="2203"/>
      <c r="F838" s="2203"/>
      <c r="G838" s="2203"/>
      <c r="H838" s="2203"/>
      <c r="I838" s="2203"/>
      <c r="J838" s="2203"/>
      <c r="K838" s="2203"/>
      <c r="L838" s="2203"/>
      <c r="M838" s="2204"/>
      <c r="N838" s="1890">
        <v>12021</v>
      </c>
      <c r="O838" s="1907"/>
      <c r="P838" s="1907"/>
      <c r="Q838" s="1907"/>
      <c r="R838" s="1907"/>
      <c r="S838" s="1907"/>
      <c r="T838" s="1907"/>
      <c r="U838" s="1907"/>
      <c r="V838" s="1907"/>
      <c r="W838" s="1907"/>
      <c r="X838" s="1890">
        <v>11211</v>
      </c>
      <c r="Y838" s="1907"/>
      <c r="Z838" s="1907"/>
      <c r="AA838" s="1907"/>
      <c r="AB838" s="1907"/>
      <c r="AC838" s="1907"/>
      <c r="AD838" s="1907"/>
      <c r="AE838" s="1907"/>
      <c r="AF838" s="1907"/>
      <c r="AG838" s="1907"/>
    </row>
    <row r="839" spans="1:42" ht="16.5" customHeight="1">
      <c r="D839" s="2202" t="s">
        <v>236</v>
      </c>
      <c r="E839" s="2203"/>
      <c r="F839" s="2203"/>
      <c r="G839" s="2203"/>
      <c r="H839" s="2203"/>
      <c r="I839" s="2203"/>
      <c r="J839" s="2203"/>
      <c r="K839" s="2203"/>
      <c r="L839" s="2203"/>
      <c r="M839" s="2204"/>
      <c r="N839" s="1890"/>
      <c r="O839" s="1907"/>
      <c r="P839" s="1907"/>
      <c r="Q839" s="1907"/>
      <c r="R839" s="1907"/>
      <c r="S839" s="1907"/>
      <c r="T839" s="1907"/>
      <c r="U839" s="1907"/>
      <c r="V839" s="1907"/>
      <c r="W839" s="1907"/>
      <c r="X839" s="1888"/>
      <c r="Y839" s="1889"/>
      <c r="Z839" s="1889"/>
      <c r="AA839" s="1889"/>
      <c r="AB839" s="1889"/>
      <c r="AC839" s="1889"/>
      <c r="AD839" s="1889"/>
      <c r="AE839" s="1889"/>
      <c r="AF839" s="1889"/>
      <c r="AG839" s="1890"/>
    </row>
    <row r="840" spans="1:42" ht="16.5" customHeight="1">
      <c r="D840" s="2202" t="s">
        <v>237</v>
      </c>
      <c r="E840" s="2203"/>
      <c r="F840" s="2203"/>
      <c r="G840" s="2203"/>
      <c r="H840" s="2203"/>
      <c r="I840" s="2203"/>
      <c r="J840" s="2203"/>
      <c r="K840" s="2203"/>
      <c r="L840" s="2203"/>
      <c r="M840" s="2204"/>
      <c r="N840" s="1890"/>
      <c r="O840" s="1907"/>
      <c r="P840" s="1907"/>
      <c r="Q840" s="1907"/>
      <c r="R840" s="1907"/>
      <c r="S840" s="1907"/>
      <c r="T840" s="1907"/>
      <c r="U840" s="1907"/>
      <c r="V840" s="1907"/>
      <c r="W840" s="1907"/>
      <c r="X840" s="1888"/>
      <c r="Y840" s="1889"/>
      <c r="Z840" s="1889"/>
      <c r="AA840" s="1889"/>
      <c r="AB840" s="1889"/>
      <c r="AC840" s="1889"/>
      <c r="AD840" s="1889"/>
      <c r="AE840" s="1889"/>
      <c r="AF840" s="1889"/>
      <c r="AG840" s="1890"/>
    </row>
    <row r="841" spans="1:42" ht="16.5" customHeight="1">
      <c r="D841" s="2435" t="s">
        <v>238</v>
      </c>
      <c r="E841" s="2436"/>
      <c r="F841" s="2436"/>
      <c r="G841" s="2436"/>
      <c r="H841" s="2436"/>
      <c r="I841" s="2436"/>
      <c r="J841" s="2436"/>
      <c r="K841" s="2436"/>
      <c r="L841" s="2436"/>
      <c r="M841" s="2437"/>
      <c r="N841" s="2197">
        <f>SUM(N838:W840)</f>
        <v>12021</v>
      </c>
      <c r="O841" s="2186"/>
      <c r="P841" s="2186"/>
      <c r="Q841" s="2186"/>
      <c r="R841" s="2186"/>
      <c r="S841" s="2186"/>
      <c r="T841" s="2186"/>
      <c r="U841" s="2186"/>
      <c r="V841" s="2186"/>
      <c r="W841" s="2186"/>
      <c r="X841" s="2195">
        <f>SUM(X838:AG840)</f>
        <v>11211</v>
      </c>
      <c r="Y841" s="2196"/>
      <c r="Z841" s="2196"/>
      <c r="AA841" s="2196"/>
      <c r="AB841" s="2196"/>
      <c r="AC841" s="2196"/>
      <c r="AD841" s="2196"/>
      <c r="AE841" s="2196"/>
      <c r="AF841" s="2196"/>
      <c r="AG841" s="2197"/>
    </row>
    <row r="842" spans="1:42" ht="16.5" customHeight="1">
      <c r="D842" s="2435" t="s">
        <v>239</v>
      </c>
      <c r="E842" s="2436"/>
      <c r="F842" s="2436"/>
      <c r="G842" s="2436"/>
      <c r="H842" s="2436"/>
      <c r="I842" s="2436"/>
      <c r="J842" s="2436"/>
      <c r="K842" s="2436"/>
      <c r="L842" s="2436"/>
      <c r="M842" s="2437"/>
      <c r="N842" s="1890">
        <v>10500</v>
      </c>
      <c r="O842" s="1907"/>
      <c r="P842" s="1907"/>
      <c r="Q842" s="1907"/>
      <c r="R842" s="1907"/>
      <c r="S842" s="1907"/>
      <c r="T842" s="1907"/>
      <c r="U842" s="1907"/>
      <c r="V842" s="1907"/>
      <c r="W842" s="1907"/>
      <c r="X842" s="1890">
        <v>6494</v>
      </c>
      <c r="Y842" s="1907"/>
      <c r="Z842" s="1907"/>
      <c r="AA842" s="1907"/>
      <c r="AB842" s="1907"/>
      <c r="AC842" s="1907"/>
      <c r="AD842" s="1907"/>
      <c r="AE842" s="1907"/>
      <c r="AF842" s="1907"/>
      <c r="AG842" s="1907"/>
    </row>
    <row r="843" spans="1:42" ht="16.5" customHeight="1" thickBot="1">
      <c r="A843" s="606">
        <v>28</v>
      </c>
      <c r="D843" s="2438" t="s">
        <v>240</v>
      </c>
      <c r="E843" s="2439"/>
      <c r="F843" s="2439"/>
      <c r="G843" s="2439"/>
      <c r="H843" s="2439"/>
      <c r="I843" s="2439"/>
      <c r="J843" s="2439"/>
      <c r="K843" s="2439"/>
      <c r="L843" s="2439"/>
      <c r="M843" s="2440"/>
      <c r="N843" s="2317">
        <f>N837+N841-N842</f>
        <v>11808</v>
      </c>
      <c r="O843" s="2318"/>
      <c r="P843" s="2318"/>
      <c r="Q843" s="2318"/>
      <c r="R843" s="2318"/>
      <c r="S843" s="2318"/>
      <c r="T843" s="2318"/>
      <c r="U843" s="2318"/>
      <c r="V843" s="2318"/>
      <c r="W843" s="2318"/>
      <c r="X843" s="2441">
        <f>X837+X841-X842</f>
        <v>10287</v>
      </c>
      <c r="Y843" s="2442"/>
      <c r="Z843" s="2442"/>
      <c r="AA843" s="2442"/>
      <c r="AB843" s="2442"/>
      <c r="AC843" s="2442"/>
      <c r="AD843" s="2442"/>
      <c r="AE843" s="2442"/>
      <c r="AF843" s="2442"/>
      <c r="AG843" s="2443"/>
    </row>
    <row r="846" spans="1:42" ht="14.25" customHeight="1">
      <c r="D846" s="1639" t="s">
        <v>3322</v>
      </c>
    </row>
    <row r="848" spans="1:42" s="1487" customFormat="1" ht="14.25" hidden="1" customHeight="1">
      <c r="A848" s="1506"/>
      <c r="D848" s="2235" t="s">
        <v>1433</v>
      </c>
      <c r="E848" s="2235"/>
      <c r="F848" s="2235"/>
      <c r="G848" s="2235"/>
      <c r="H848" s="2235"/>
      <c r="I848" s="2235"/>
      <c r="J848" s="2235"/>
      <c r="K848" s="2235"/>
      <c r="L848" s="2235"/>
      <c r="M848" s="2235"/>
      <c r="N848" s="2235"/>
      <c r="O848" s="2235"/>
      <c r="P848" s="2235"/>
      <c r="Q848" s="2235"/>
      <c r="R848" s="2235"/>
      <c r="S848" s="2235"/>
      <c r="T848" s="2235"/>
      <c r="U848" s="2235"/>
      <c r="V848" s="2235"/>
      <c r="W848" s="2235"/>
      <c r="X848" s="2235"/>
      <c r="Y848" s="2235"/>
      <c r="Z848" s="2235"/>
      <c r="AA848" s="2235"/>
      <c r="AB848" s="2235"/>
      <c r="AC848" s="2235"/>
      <c r="AD848" s="2235"/>
      <c r="AE848" s="2235"/>
      <c r="AF848" s="2235"/>
      <c r="AG848" s="2235"/>
    </row>
    <row r="849" spans="1:42" s="1487" customFormat="1" ht="14.25" hidden="1" customHeight="1" thickBot="1">
      <c r="A849" s="1506"/>
    </row>
    <row r="850" spans="1:42" s="1487" customFormat="1" ht="14.25" hidden="1" customHeight="1" thickBot="1">
      <c r="A850" s="1506"/>
      <c r="D850" s="1917" t="s">
        <v>241</v>
      </c>
      <c r="E850" s="1917"/>
      <c r="F850" s="1917"/>
      <c r="G850" s="1917"/>
      <c r="H850" s="1917"/>
      <c r="I850" s="1917" t="s">
        <v>242</v>
      </c>
      <c r="J850" s="1917"/>
      <c r="K850" s="1917"/>
      <c r="L850" s="1917"/>
      <c r="M850" s="1917"/>
      <c r="N850" s="1917" t="s">
        <v>243</v>
      </c>
      <c r="O850" s="1917"/>
      <c r="P850" s="1917"/>
      <c r="Q850" s="1917"/>
      <c r="R850" s="1917"/>
      <c r="S850" s="1917" t="s">
        <v>244</v>
      </c>
      <c r="T850" s="1917"/>
      <c r="U850" s="1917"/>
      <c r="V850" s="1917"/>
      <c r="W850" s="1917"/>
      <c r="X850" s="1917" t="s">
        <v>245</v>
      </c>
      <c r="Y850" s="1917"/>
      <c r="Z850" s="1917"/>
      <c r="AA850" s="1917"/>
      <c r="AB850" s="1917"/>
      <c r="AC850" s="2245" t="s">
        <v>184</v>
      </c>
      <c r="AD850" s="2246"/>
      <c r="AE850" s="2246"/>
      <c r="AF850" s="2246"/>
      <c r="AG850" s="2255"/>
    </row>
    <row r="851" spans="1:42" s="1487" customFormat="1" ht="14.25" hidden="1" customHeight="1" thickBot="1">
      <c r="A851" s="1506"/>
      <c r="D851" s="2452"/>
      <c r="E851" s="2452"/>
      <c r="F851" s="2452"/>
      <c r="G851" s="2452"/>
      <c r="H851" s="2452"/>
      <c r="I851" s="2273"/>
      <c r="J851" s="2273"/>
      <c r="K851" s="2273"/>
      <c r="L851" s="2273"/>
      <c r="M851" s="2273"/>
      <c r="N851" s="2453"/>
      <c r="O851" s="2453"/>
      <c r="P851" s="2453"/>
      <c r="Q851" s="2453"/>
      <c r="R851" s="2453"/>
      <c r="S851" s="2453"/>
      <c r="T851" s="2453"/>
      <c r="U851" s="2453"/>
      <c r="V851" s="2453"/>
      <c r="W851" s="2453"/>
      <c r="X851" s="2453"/>
      <c r="Y851" s="2453"/>
      <c r="Z851" s="2453"/>
      <c r="AA851" s="2453"/>
      <c r="AB851" s="2453"/>
      <c r="AC851" s="2243"/>
      <c r="AD851" s="2244"/>
      <c r="AE851" s="2244"/>
      <c r="AF851" s="2244"/>
      <c r="AG851" s="2456"/>
    </row>
    <row r="852" spans="1:42" s="1487" customFormat="1" ht="71.25" hidden="1" customHeight="1" thickTop="1">
      <c r="A852" s="1506" t="s">
        <v>1435</v>
      </c>
      <c r="D852" s="2451"/>
      <c r="E852" s="2451"/>
      <c r="F852" s="2451"/>
      <c r="G852" s="2451"/>
      <c r="H852" s="2451"/>
      <c r="I852" s="2272"/>
      <c r="J852" s="2272"/>
      <c r="K852" s="2272"/>
      <c r="L852" s="2272"/>
      <c r="M852" s="2272"/>
      <c r="N852" s="2454"/>
      <c r="O852" s="2454"/>
      <c r="P852" s="2454"/>
      <c r="Q852" s="2454"/>
      <c r="R852" s="2454"/>
      <c r="S852" s="2454"/>
      <c r="T852" s="2454"/>
      <c r="U852" s="2454"/>
      <c r="V852" s="2454"/>
      <c r="W852" s="2454"/>
      <c r="X852" s="2454"/>
      <c r="Y852" s="2454"/>
      <c r="Z852" s="2454"/>
      <c r="AA852" s="2454"/>
      <c r="AB852" s="2454"/>
      <c r="AC852" s="2230"/>
      <c r="AD852" s="2231"/>
      <c r="AE852" s="2231"/>
      <c r="AF852" s="2231"/>
      <c r="AG852" s="2457"/>
      <c r="AO852" s="1537" t="s">
        <v>248</v>
      </c>
      <c r="AP852" s="1537" t="s">
        <v>249</v>
      </c>
    </row>
    <row r="853" spans="1:42" s="1487" customFormat="1" ht="14.25" hidden="1" customHeight="1">
      <c r="A853" s="1506"/>
      <c r="D853" s="2451"/>
      <c r="E853" s="2451"/>
      <c r="F853" s="2451"/>
      <c r="G853" s="2451"/>
      <c r="H853" s="2451"/>
      <c r="I853" s="2272"/>
      <c r="J853" s="2272"/>
      <c r="K853" s="2272"/>
      <c r="L853" s="2272"/>
      <c r="M853" s="2272"/>
      <c r="N853" s="2454"/>
      <c r="O853" s="2454"/>
      <c r="P853" s="2454"/>
      <c r="Q853" s="2454"/>
      <c r="R853" s="2454"/>
      <c r="S853" s="2454"/>
      <c r="T853" s="2454"/>
      <c r="U853" s="2454"/>
      <c r="V853" s="2454"/>
      <c r="W853" s="2454"/>
      <c r="X853" s="2454"/>
      <c r="Y853" s="2454"/>
      <c r="Z853" s="2454"/>
      <c r="AA853" s="2454"/>
      <c r="AB853" s="2454"/>
      <c r="AC853" s="2230"/>
      <c r="AD853" s="2231"/>
      <c r="AE853" s="2231"/>
      <c r="AF853" s="2231"/>
      <c r="AG853" s="2457"/>
      <c r="AO853" s="1558">
        <f>SUM(V863:Y865)-BS!$D$136</f>
        <v>-303458</v>
      </c>
      <c r="AP853" s="1559">
        <f>SUM(AD863:AG865)-BS!$E$136</f>
        <v>-684158</v>
      </c>
    </row>
    <row r="854" spans="1:42" s="1487" customFormat="1" ht="14.25" hidden="1" customHeight="1" thickBot="1">
      <c r="A854" s="1506"/>
      <c r="D854" s="2450"/>
      <c r="E854" s="2450"/>
      <c r="F854" s="2450"/>
      <c r="G854" s="2450"/>
      <c r="H854" s="2450"/>
      <c r="I854" s="2263"/>
      <c r="J854" s="2263"/>
      <c r="K854" s="2263"/>
      <c r="L854" s="2263"/>
      <c r="M854" s="2263"/>
      <c r="N854" s="2455"/>
      <c r="O854" s="2455"/>
      <c r="P854" s="2455"/>
      <c r="Q854" s="2455"/>
      <c r="R854" s="2455"/>
      <c r="S854" s="2455"/>
      <c r="T854" s="2455"/>
      <c r="U854" s="2455"/>
      <c r="V854" s="2455"/>
      <c r="W854" s="2455"/>
      <c r="X854" s="2455"/>
      <c r="Y854" s="2455"/>
      <c r="Z854" s="2455"/>
      <c r="AA854" s="2455"/>
      <c r="AB854" s="2455"/>
      <c r="AC854" s="2458"/>
      <c r="AD854" s="2459"/>
      <c r="AE854" s="2459"/>
      <c r="AF854" s="2459"/>
      <c r="AG854" s="2460"/>
      <c r="AO854" s="1560"/>
      <c r="AP854" s="1561"/>
    </row>
    <row r="855" spans="1:42" s="1487" customFormat="1" ht="14.25" hidden="1" customHeight="1">
      <c r="A855" s="1506"/>
      <c r="AO855" s="1560"/>
      <c r="AP855" s="1561"/>
    </row>
    <row r="856" spans="1:42" ht="14.25" customHeight="1">
      <c r="C856" s="942"/>
      <c r="D856" s="2315" t="s">
        <v>3349</v>
      </c>
      <c r="E856" s="2315"/>
      <c r="F856" s="2315"/>
      <c r="G856" s="2315"/>
      <c r="H856" s="2315"/>
      <c r="I856" s="2315"/>
      <c r="J856" s="2315"/>
      <c r="K856" s="2315"/>
      <c r="L856" s="2315"/>
      <c r="M856" s="2315"/>
      <c r="N856" s="2315"/>
      <c r="O856" s="2315"/>
      <c r="P856" s="2315"/>
      <c r="Q856" s="2315"/>
      <c r="R856" s="2315"/>
      <c r="S856" s="2315"/>
      <c r="T856" s="2315"/>
      <c r="U856" s="2315"/>
      <c r="V856" s="2315"/>
      <c r="W856" s="2315"/>
      <c r="X856" s="2315"/>
      <c r="Y856" s="2315"/>
      <c r="Z856" s="2315"/>
      <c r="AA856" s="2315"/>
      <c r="AB856" s="2315"/>
      <c r="AC856" s="2315"/>
      <c r="AD856" s="2315"/>
      <c r="AE856" s="2315"/>
      <c r="AF856" s="2315"/>
      <c r="AG856" s="2315"/>
      <c r="AO856" s="375" t="e">
        <f>SUM(#REF!)-BS!$D$154</f>
        <v>#REF!</v>
      </c>
      <c r="AP856" s="373" t="e">
        <f>SUM(#REF!)-BS!$E$154</f>
        <v>#REF!</v>
      </c>
    </row>
    <row r="857" spans="1:42" ht="27.75" customHeight="1">
      <c r="C857" s="942"/>
      <c r="D857" s="2684"/>
      <c r="E857" s="2684"/>
      <c r="F857" s="2684"/>
      <c r="G857" s="2684"/>
      <c r="H857" s="2684"/>
      <c r="I857" s="2684"/>
      <c r="J857" s="2684"/>
      <c r="K857" s="2684"/>
      <c r="L857" s="2684"/>
      <c r="M857" s="2684"/>
      <c r="N857" s="2684"/>
      <c r="O857" s="2684"/>
      <c r="P857" s="2684"/>
      <c r="Q857" s="2684"/>
      <c r="R857" s="2684"/>
      <c r="S857" s="2684"/>
      <c r="T857" s="2684"/>
      <c r="U857" s="2684"/>
      <c r="V857" s="2684"/>
      <c r="W857" s="2684"/>
      <c r="X857" s="2684"/>
      <c r="Y857" s="2684"/>
      <c r="Z857" s="2684"/>
      <c r="AA857" s="2684"/>
      <c r="AB857" s="2684"/>
      <c r="AC857" s="2684"/>
      <c r="AD857" s="2684"/>
      <c r="AE857" s="2684"/>
      <c r="AF857" s="2684"/>
      <c r="AG857" s="2684"/>
      <c r="AO857" s="375"/>
      <c r="AP857" s="373"/>
    </row>
    <row r="858" spans="1:42" ht="14.25" customHeight="1">
      <c r="C858" s="942"/>
      <c r="D858" s="1643"/>
      <c r="E858" s="1644"/>
      <c r="F858" s="1644"/>
      <c r="G858" s="1644"/>
      <c r="H858" s="1644"/>
      <c r="I858" s="1644"/>
      <c r="J858" s="1644"/>
      <c r="K858" s="1644"/>
      <c r="L858" s="1644"/>
      <c r="M858" s="1644"/>
      <c r="N858" s="1644"/>
      <c r="O858" s="1644"/>
      <c r="P858" s="1644"/>
      <c r="Q858" s="1644"/>
      <c r="R858" s="1644"/>
      <c r="S858" s="1644"/>
      <c r="T858" s="1644"/>
      <c r="U858" s="1644"/>
      <c r="V858" s="1644"/>
      <c r="W858" s="1644"/>
      <c r="X858" s="1644"/>
      <c r="Y858" s="1644"/>
      <c r="Z858" s="1644"/>
      <c r="AA858" s="1644"/>
      <c r="AB858" s="1644"/>
      <c r="AC858" s="1644"/>
      <c r="AD858" s="1644"/>
      <c r="AE858" s="1644"/>
      <c r="AF858" s="1644"/>
      <c r="AG858" s="1644"/>
      <c r="AO858" s="375"/>
      <c r="AP858" s="373"/>
    </row>
    <row r="859" spans="1:42" ht="14.25" customHeight="1" thickBot="1">
      <c r="C859" s="942"/>
      <c r="AO859" s="619"/>
      <c r="AP859" s="632"/>
    </row>
    <row r="860" spans="1:42" ht="62.25" customHeight="1" thickBot="1">
      <c r="C860" s="942"/>
      <c r="D860" s="1997" t="s">
        <v>131</v>
      </c>
      <c r="E860" s="1997"/>
      <c r="F860" s="1997"/>
      <c r="G860" s="1997"/>
      <c r="H860" s="1997"/>
      <c r="I860" s="1997"/>
      <c r="J860" s="1997"/>
      <c r="K860" s="1997" t="s">
        <v>246</v>
      </c>
      <c r="L860" s="1997"/>
      <c r="M860" s="1997"/>
      <c r="N860" s="1939" t="s">
        <v>477</v>
      </c>
      <c r="O860" s="1940"/>
      <c r="P860" s="1940"/>
      <c r="Q860" s="1940"/>
      <c r="R860" s="1941"/>
      <c r="S860" s="1939" t="s">
        <v>247</v>
      </c>
      <c r="T860" s="1940"/>
      <c r="U860" s="1941"/>
      <c r="V860" s="1939" t="s">
        <v>248</v>
      </c>
      <c r="W860" s="1940"/>
      <c r="X860" s="1940"/>
      <c r="Y860" s="1940"/>
      <c r="Z860" s="1939" t="s">
        <v>1815</v>
      </c>
      <c r="AA860" s="1940"/>
      <c r="AB860" s="1940"/>
      <c r="AC860" s="1941"/>
      <c r="AD860" s="1939" t="s">
        <v>249</v>
      </c>
      <c r="AE860" s="1940"/>
      <c r="AF860" s="1940"/>
      <c r="AG860" s="1941"/>
      <c r="AO860" s="619"/>
      <c r="AP860" s="632"/>
    </row>
    <row r="861" spans="1:42" ht="14.25" customHeight="1" thickBot="1">
      <c r="C861" s="942"/>
      <c r="D861" s="2447" t="s">
        <v>250</v>
      </c>
      <c r="E861" s="2448"/>
      <c r="F861" s="2448"/>
      <c r="G861" s="2448"/>
      <c r="H861" s="2448"/>
      <c r="I861" s="2448"/>
      <c r="J861" s="2448"/>
      <c r="K861" s="2448"/>
      <c r="L861" s="2448"/>
      <c r="M861" s="2448"/>
      <c r="N861" s="2448"/>
      <c r="O861" s="2448"/>
      <c r="P861" s="2448"/>
      <c r="Q861" s="2448"/>
      <c r="R861" s="2448"/>
      <c r="S861" s="2448"/>
      <c r="T861" s="2448"/>
      <c r="U861" s="2448"/>
      <c r="V861" s="2448"/>
      <c r="W861" s="2448"/>
      <c r="X861" s="2448"/>
      <c r="Y861" s="2448"/>
      <c r="Z861" s="2448"/>
      <c r="AA861" s="2448"/>
      <c r="AB861" s="2448"/>
      <c r="AC861" s="2448"/>
      <c r="AD861" s="2448"/>
      <c r="AE861" s="2448"/>
      <c r="AF861" s="2448"/>
      <c r="AG861" s="2449"/>
      <c r="AO861" s="642"/>
      <c r="AP861" s="643"/>
    </row>
    <row r="862" spans="1:42" ht="14.25" customHeight="1" thickBot="1">
      <c r="C862" s="942"/>
      <c r="D862" s="2447" t="s">
        <v>251</v>
      </c>
      <c r="E862" s="2448"/>
      <c r="F862" s="2448"/>
      <c r="G862" s="2448"/>
      <c r="H862" s="2448"/>
      <c r="I862" s="2448"/>
      <c r="J862" s="2448"/>
      <c r="K862" s="2448"/>
      <c r="L862" s="2448"/>
      <c r="M862" s="2448"/>
      <c r="N862" s="2448"/>
      <c r="O862" s="2448"/>
      <c r="P862" s="2448"/>
      <c r="Q862" s="2448"/>
      <c r="R862" s="2448"/>
      <c r="S862" s="2448"/>
      <c r="T862" s="2448"/>
      <c r="U862" s="2448"/>
      <c r="V862" s="2448"/>
      <c r="W862" s="2448"/>
      <c r="X862" s="2448"/>
      <c r="Y862" s="2448"/>
      <c r="Z862" s="2448"/>
      <c r="AA862" s="2448"/>
      <c r="AB862" s="2448"/>
      <c r="AC862" s="2448"/>
      <c r="AD862" s="2448"/>
      <c r="AE862" s="2448"/>
      <c r="AF862" s="2448"/>
      <c r="AG862" s="2449"/>
      <c r="AN862" s="620"/>
      <c r="AO862" s="620"/>
    </row>
    <row r="863" spans="1:42" s="1532" customFormat="1" ht="14.25" customHeight="1" thickBot="1">
      <c r="A863" s="1530"/>
      <c r="D863" s="1971"/>
      <c r="E863" s="1971"/>
      <c r="F863" s="1971"/>
      <c r="G863" s="1971"/>
      <c r="H863" s="1971"/>
      <c r="I863" s="1971"/>
      <c r="J863" s="1971"/>
      <c r="K863" s="2473"/>
      <c r="L863" s="2473"/>
      <c r="M863" s="2474"/>
      <c r="N863" s="2480"/>
      <c r="O863" s="2481"/>
      <c r="P863" s="2481"/>
      <c r="Q863" s="2481"/>
      <c r="R863" s="2482"/>
      <c r="S863" s="2652"/>
      <c r="T863" s="2653"/>
      <c r="U863" s="2654"/>
      <c r="V863" s="1942"/>
      <c r="W863" s="1943"/>
      <c r="X863" s="1943"/>
      <c r="Y863" s="1944"/>
      <c r="Z863" s="1942"/>
      <c r="AA863" s="1943"/>
      <c r="AB863" s="1943"/>
      <c r="AC863" s="1944"/>
      <c r="AD863" s="1942"/>
      <c r="AE863" s="1943"/>
      <c r="AF863" s="1943"/>
      <c r="AG863" s="2145"/>
    </row>
    <row r="864" spans="1:42" s="1532" customFormat="1" ht="14.25" customHeight="1">
      <c r="A864" s="1530"/>
      <c r="D864" s="2114"/>
      <c r="E864" s="2114"/>
      <c r="F864" s="2114"/>
      <c r="G864" s="2114"/>
      <c r="H864" s="2114"/>
      <c r="I864" s="2114"/>
      <c r="J864" s="2114"/>
      <c r="K864" s="2471"/>
      <c r="L864" s="2471"/>
      <c r="M864" s="2472"/>
      <c r="N864" s="2483"/>
      <c r="O864" s="2484"/>
      <c r="P864" s="2484"/>
      <c r="Q864" s="2484"/>
      <c r="R864" s="2485"/>
      <c r="S864" s="2655"/>
      <c r="T864" s="2656"/>
      <c r="U864" s="2657"/>
      <c r="V864" s="1945"/>
      <c r="W864" s="1946"/>
      <c r="X864" s="1946"/>
      <c r="Y864" s="1947"/>
      <c r="Z864" s="1942"/>
      <c r="AA864" s="1943"/>
      <c r="AB864" s="1943"/>
      <c r="AC864" s="1944"/>
      <c r="AD864" s="1945"/>
      <c r="AE864" s="1946"/>
      <c r="AF864" s="1946"/>
      <c r="AG864" s="2146"/>
    </row>
    <row r="865" spans="1:42" ht="15" customHeight="1" thickBot="1">
      <c r="A865" s="606" t="s">
        <v>1434</v>
      </c>
      <c r="C865" s="942"/>
      <c r="D865" s="2468"/>
      <c r="E865" s="2468"/>
      <c r="F865" s="2468"/>
      <c r="G865" s="2468"/>
      <c r="H865" s="2468"/>
      <c r="I865" s="2468"/>
      <c r="J865" s="2468"/>
      <c r="K865" s="2469"/>
      <c r="L865" s="2469"/>
      <c r="M865" s="2470"/>
      <c r="N865" s="2444"/>
      <c r="O865" s="2445"/>
      <c r="P865" s="2445"/>
      <c r="Q865" s="2445"/>
      <c r="R865" s="2446"/>
      <c r="S865" s="1629"/>
      <c r="T865" s="1629"/>
      <c r="U865" s="1630"/>
      <c r="V865" s="1881"/>
      <c r="W865" s="1882"/>
      <c r="X865" s="1882"/>
      <c r="Y865" s="1883"/>
      <c r="Z865" s="1881"/>
      <c r="AA865" s="1882"/>
      <c r="AB865" s="1882"/>
      <c r="AC865" s="1883"/>
      <c r="AD865" s="2147"/>
      <c r="AE865" s="2148"/>
      <c r="AF865" s="2148"/>
      <c r="AG865" s="2149"/>
    </row>
    <row r="866" spans="1:42" ht="14.25" customHeight="1">
      <c r="C866" s="942"/>
      <c r="AO866" s="375" t="e">
        <f>SUM(#REF!,#REF!)-BS!$D$155</f>
        <v>#REF!</v>
      </c>
      <c r="AP866" s="373" t="e">
        <f>SUM(#REF!,#REF!)-BS!$E$155</f>
        <v>#REF!</v>
      </c>
    </row>
    <row r="867" spans="1:42" ht="10.199999999999999">
      <c r="C867" s="942"/>
      <c r="D867" s="1487"/>
      <c r="E867" s="1487"/>
      <c r="F867" s="1487"/>
      <c r="G867" s="1487"/>
      <c r="H867" s="1487"/>
      <c r="I867" s="1487"/>
      <c r="AO867" s="619"/>
      <c r="AP867" s="632"/>
    </row>
    <row r="868" spans="1:42" s="1532" customFormat="1" ht="10.199999999999999" hidden="1">
      <c r="A868" s="1611"/>
    </row>
    <row r="869" spans="1:42" s="1487" customFormat="1" ht="10.8" thickBot="1">
      <c r="A869" s="1506"/>
      <c r="D869" s="2466"/>
      <c r="E869" s="2466"/>
      <c r="F869" s="2466"/>
      <c r="G869" s="2466"/>
      <c r="H869" s="2466"/>
      <c r="I869" s="2466"/>
      <c r="J869" s="2466"/>
      <c r="K869" s="2466"/>
      <c r="L869" s="2466"/>
      <c r="M869" s="2466"/>
      <c r="N869" s="2466"/>
      <c r="O869" s="2466"/>
      <c r="P869" s="2466"/>
      <c r="Q869" s="2466"/>
      <c r="R869" s="2466"/>
      <c r="S869" s="2466"/>
      <c r="T869" s="2466"/>
      <c r="U869" s="2466"/>
      <c r="V869" s="2466"/>
      <c r="W869" s="2466"/>
      <c r="X869" s="2466"/>
      <c r="Y869" s="2466"/>
      <c r="Z869" s="2465"/>
      <c r="AA869" s="2465"/>
      <c r="AB869" s="2465"/>
      <c r="AC869" s="2465"/>
      <c r="AD869" s="2465"/>
      <c r="AE869" s="2465"/>
      <c r="AF869" s="2465"/>
      <c r="AG869" s="2465"/>
    </row>
    <row r="870" spans="1:42" s="1487" customFormat="1" ht="15.75" customHeight="1">
      <c r="A870" s="1506"/>
      <c r="D870" s="2478"/>
      <c r="E870" s="2478"/>
      <c r="F870" s="2478"/>
      <c r="G870" s="2478"/>
      <c r="H870" s="2478"/>
      <c r="I870" s="2478"/>
      <c r="J870" s="2478"/>
      <c r="K870" s="2479"/>
      <c r="L870" s="2479"/>
      <c r="M870" s="2479"/>
      <c r="N870" s="2479"/>
      <c r="O870" s="2479"/>
      <c r="P870" s="2479"/>
      <c r="Q870" s="2479"/>
      <c r="R870" s="2476"/>
      <c r="S870" s="2477"/>
      <c r="T870" s="2477"/>
      <c r="U870" s="2477"/>
      <c r="V870" s="2477"/>
      <c r="W870" s="2477"/>
      <c r="X870" s="2477"/>
      <c r="Y870" s="2477"/>
      <c r="Z870" s="2463"/>
      <c r="AA870" s="2464"/>
      <c r="AB870" s="2464"/>
      <c r="AC870" s="2464"/>
      <c r="AD870" s="2464"/>
      <c r="AE870" s="2464"/>
      <c r="AF870" s="2464"/>
      <c r="AG870" s="2464"/>
    </row>
    <row r="871" spans="1:42" s="1487" customFormat="1" ht="14.4">
      <c r="A871" s="1506"/>
      <c r="D871" s="1563"/>
      <c r="E871" s="1564"/>
      <c r="F871" s="1564"/>
      <c r="G871" s="1564"/>
      <c r="AL871" s="1545"/>
      <c r="AM871" s="1557"/>
      <c r="AO871" s="1565"/>
      <c r="AP871" s="1566"/>
    </row>
    <row r="872" spans="1:42" s="1487" customFormat="1" ht="14.4">
      <c r="A872" s="1572"/>
      <c r="D872" s="1563"/>
      <c r="E872" s="1564"/>
      <c r="F872" s="1564"/>
      <c r="G872" s="1564"/>
      <c r="AL872" s="1545"/>
      <c r="AM872" s="1557"/>
      <c r="AO872" s="1565"/>
      <c r="AP872" s="1566"/>
    </row>
    <row r="873" spans="1:42" ht="25.5" customHeight="1">
      <c r="D873" s="590" t="s">
        <v>3307</v>
      </c>
      <c r="AL873" s="619"/>
      <c r="AM873" s="632"/>
      <c r="AO873" s="661"/>
      <c r="AP873" s="662"/>
    </row>
    <row r="874" spans="1:42" ht="10.199999999999999">
      <c r="AL874" s="634">
        <f>SUM(N881:W881)-N880</f>
        <v>0</v>
      </c>
      <c r="AM874" s="621">
        <f>SUM(X881:AG881)-X880</f>
        <v>0</v>
      </c>
      <c r="AO874" s="659">
        <f>N880-'BS old'!$D$138</f>
        <v>0</v>
      </c>
      <c r="AP874" s="660">
        <f>X880-BS!$E$158</f>
        <v>0</v>
      </c>
    </row>
    <row r="875" spans="1:42" ht="13.2">
      <c r="D875" s="2316" t="s">
        <v>1439</v>
      </c>
      <c r="E875" s="2316"/>
      <c r="F875" s="2316"/>
      <c r="G875" s="2316"/>
      <c r="H875" s="2316"/>
      <c r="I875" s="2316"/>
      <c r="J875" s="2316"/>
      <c r="K875" s="2316"/>
      <c r="L875" s="2316"/>
      <c r="M875" s="2316"/>
      <c r="N875" s="2316"/>
      <c r="O875" s="2316"/>
      <c r="P875" s="2316"/>
      <c r="Q875" s="2316"/>
      <c r="R875" s="2316"/>
      <c r="S875" s="2316"/>
      <c r="T875" s="2316"/>
      <c r="U875" s="2316"/>
      <c r="V875" s="2316"/>
      <c r="W875" s="2316"/>
      <c r="X875" s="2316"/>
      <c r="Y875" s="2316"/>
      <c r="Z875" s="2316"/>
      <c r="AA875" s="2316"/>
      <c r="AB875" s="2316"/>
      <c r="AC875" s="2316"/>
      <c r="AD875" s="2316"/>
      <c r="AE875" s="2316"/>
      <c r="AF875" s="2316"/>
      <c r="AG875" s="2316"/>
      <c r="AL875" s="619"/>
      <c r="AM875" s="632"/>
      <c r="AO875" s="661"/>
      <c r="AP875" s="662"/>
    </row>
    <row r="876" spans="1:42" ht="10.8" thickBot="1">
      <c r="AL876" s="619"/>
      <c r="AM876" s="632"/>
      <c r="AO876" s="661"/>
      <c r="AP876" s="662"/>
    </row>
    <row r="877" spans="1:42" ht="27" customHeight="1" thickBot="1">
      <c r="D877" s="2475" t="s">
        <v>131</v>
      </c>
      <c r="E877" s="2475"/>
      <c r="F877" s="2475"/>
      <c r="G877" s="2475"/>
      <c r="H877" s="2475"/>
      <c r="I877" s="2475"/>
      <c r="J877" s="2475"/>
      <c r="K877" s="2475"/>
      <c r="L877" s="2475"/>
      <c r="M877" s="2475"/>
      <c r="N877" s="2475" t="s">
        <v>2</v>
      </c>
      <c r="O877" s="2475"/>
      <c r="P877" s="2475"/>
      <c r="Q877" s="2475"/>
      <c r="R877" s="2475"/>
      <c r="S877" s="2475"/>
      <c r="T877" s="2475"/>
      <c r="U877" s="2475"/>
      <c r="V877" s="2475"/>
      <c r="W877" s="2475"/>
      <c r="X877" s="1939" t="s">
        <v>3</v>
      </c>
      <c r="Y877" s="1940"/>
      <c r="Z877" s="1940"/>
      <c r="AA877" s="1940"/>
      <c r="AB877" s="1940"/>
      <c r="AC877" s="1940"/>
      <c r="AD877" s="1940"/>
      <c r="AE877" s="1940"/>
      <c r="AF877" s="1940"/>
      <c r="AG877" s="1941"/>
      <c r="AL877" s="634">
        <f>SUM(N883:W883)-N882</f>
        <v>0</v>
      </c>
      <c r="AM877" s="621">
        <f>SUM(X883:AG883)-X882</f>
        <v>0</v>
      </c>
      <c r="AO877" s="659">
        <f>N882-'BS old'!$D$139</f>
        <v>0</v>
      </c>
      <c r="AP877" s="660">
        <f>X882-BS!$E$159</f>
        <v>0</v>
      </c>
    </row>
    <row r="878" spans="1:42" ht="25.5" customHeight="1" thickBot="1">
      <c r="D878" s="2461" t="s">
        <v>1440</v>
      </c>
      <c r="E878" s="2461"/>
      <c r="F878" s="2461"/>
      <c r="G878" s="2461"/>
      <c r="H878" s="2461"/>
      <c r="I878" s="2461"/>
      <c r="J878" s="2461"/>
      <c r="K878" s="2461"/>
      <c r="L878" s="2461"/>
      <c r="M878" s="2461"/>
      <c r="N878" s="2462"/>
      <c r="O878" s="2462"/>
      <c r="P878" s="2462"/>
      <c r="Q878" s="2462"/>
      <c r="R878" s="2462"/>
      <c r="S878" s="2462"/>
      <c r="T878" s="2462"/>
      <c r="U878" s="2462"/>
      <c r="V878" s="2462"/>
      <c r="W878" s="2462"/>
      <c r="X878" s="1875"/>
      <c r="Y878" s="1876"/>
      <c r="Z878" s="1876"/>
      <c r="AA878" s="1876"/>
      <c r="AB878" s="1876"/>
      <c r="AC878" s="1876"/>
      <c r="AD878" s="1876"/>
      <c r="AE878" s="1876"/>
      <c r="AF878" s="1876"/>
      <c r="AG878" s="1877"/>
      <c r="AL878" s="619"/>
      <c r="AM878" s="632"/>
      <c r="AO878" s="661"/>
      <c r="AP878" s="662"/>
    </row>
    <row r="879" spans="1:42" ht="14.25" customHeight="1" thickBot="1">
      <c r="D879" s="2467"/>
      <c r="E879" s="2467"/>
      <c r="F879" s="2467"/>
      <c r="G879" s="2467"/>
      <c r="H879" s="2467"/>
      <c r="I879" s="2467"/>
      <c r="J879" s="2467"/>
      <c r="K879" s="2467"/>
      <c r="L879" s="2467"/>
      <c r="M879" s="2467"/>
      <c r="N879" s="1894"/>
      <c r="O879" s="1894"/>
      <c r="P879" s="1894"/>
      <c r="Q879" s="1894"/>
      <c r="R879" s="1894"/>
      <c r="S879" s="1894"/>
      <c r="T879" s="1894"/>
      <c r="U879" s="1894"/>
      <c r="V879" s="1894"/>
      <c r="W879" s="1894"/>
      <c r="X879" s="1908"/>
      <c r="Y879" s="1909"/>
      <c r="Z879" s="1909"/>
      <c r="AA879" s="1909"/>
      <c r="AB879" s="1909"/>
      <c r="AC879" s="1909"/>
      <c r="AD879" s="1909"/>
      <c r="AE879" s="1909"/>
      <c r="AF879" s="1909"/>
      <c r="AG879" s="1910"/>
      <c r="AL879" s="344"/>
      <c r="AM879" s="344"/>
    </row>
    <row r="880" spans="1:42" s="1488" customFormat="1" ht="27" customHeight="1" thickBot="1">
      <c r="A880" s="1571"/>
      <c r="D880" s="2461" t="s">
        <v>1441</v>
      </c>
      <c r="E880" s="2461"/>
      <c r="F880" s="2461"/>
      <c r="G880" s="2461"/>
      <c r="H880" s="2461"/>
      <c r="I880" s="2461"/>
      <c r="J880" s="2461"/>
      <c r="K880" s="2461"/>
      <c r="L880" s="2461"/>
      <c r="M880" s="2461"/>
      <c r="N880" s="2462">
        <v>0</v>
      </c>
      <c r="O880" s="2462"/>
      <c r="P880" s="2462"/>
      <c r="Q880" s="2462"/>
      <c r="R880" s="2462"/>
      <c r="S880" s="2462"/>
      <c r="T880" s="2462"/>
      <c r="U880" s="2462"/>
      <c r="V880" s="2462"/>
      <c r="W880" s="2462"/>
      <c r="X880" s="2462">
        <v>0</v>
      </c>
      <c r="Y880" s="2462"/>
      <c r="Z880" s="2462"/>
      <c r="AA880" s="2462"/>
      <c r="AB880" s="2462"/>
      <c r="AC880" s="2462"/>
      <c r="AD880" s="2462"/>
      <c r="AE880" s="2462"/>
      <c r="AF880" s="2462"/>
      <c r="AG880" s="2462"/>
      <c r="AL880" s="1496">
        <f>SUM(N885:W885)-N884</f>
        <v>-800</v>
      </c>
      <c r="AM880" s="1494">
        <f>SUM(X885:AG885)-X884</f>
        <v>0</v>
      </c>
      <c r="AO880" s="1598">
        <f>N884-'BS old'!$D$140</f>
        <v>800</v>
      </c>
      <c r="AP880" s="1599">
        <f>X884-BS!$E$160</f>
        <v>0</v>
      </c>
    </row>
    <row r="881" spans="1:42" ht="14.25" customHeight="1" thickBot="1">
      <c r="D881" s="2467"/>
      <c r="E881" s="2467"/>
      <c r="F881" s="2467"/>
      <c r="G881" s="2467"/>
      <c r="H881" s="2467"/>
      <c r="I881" s="2467"/>
      <c r="J881" s="2467"/>
      <c r="K881" s="2467"/>
      <c r="L881" s="2467"/>
      <c r="M881" s="2467"/>
      <c r="N881" s="1894"/>
      <c r="O881" s="1894"/>
      <c r="P881" s="1894"/>
      <c r="Q881" s="1894"/>
      <c r="R881" s="1894"/>
      <c r="S881" s="1894"/>
      <c r="T881" s="1894"/>
      <c r="U881" s="1894"/>
      <c r="V881" s="1894"/>
      <c r="W881" s="1894"/>
      <c r="X881" s="1908"/>
      <c r="Y881" s="1909"/>
      <c r="Z881" s="1909"/>
      <c r="AA881" s="1909"/>
      <c r="AB881" s="1909"/>
      <c r="AC881" s="1909"/>
      <c r="AD881" s="1909"/>
      <c r="AE881" s="1909"/>
      <c r="AF881" s="1909"/>
      <c r="AG881" s="1910"/>
      <c r="AL881" s="344"/>
      <c r="AM881" s="344"/>
    </row>
    <row r="882" spans="1:42" ht="25.5" customHeight="1" thickBot="1">
      <c r="D882" s="2461" t="s">
        <v>482</v>
      </c>
      <c r="E882" s="2461"/>
      <c r="F882" s="2461"/>
      <c r="G882" s="2461"/>
      <c r="H882" s="2461"/>
      <c r="I882" s="2461"/>
      <c r="J882" s="2461"/>
      <c r="K882" s="2461"/>
      <c r="L882" s="2461"/>
      <c r="M882" s="2461"/>
      <c r="N882" s="2462"/>
      <c r="O882" s="2462"/>
      <c r="P882" s="2462"/>
      <c r="Q882" s="2462"/>
      <c r="R882" s="2462"/>
      <c r="S882" s="2462"/>
      <c r="T882" s="2462"/>
      <c r="U882" s="2462"/>
      <c r="V882" s="2462"/>
      <c r="W882" s="2462"/>
      <c r="X882" s="1875"/>
      <c r="Y882" s="1876"/>
      <c r="Z882" s="1876"/>
      <c r="AA882" s="1876"/>
      <c r="AB882" s="1876"/>
      <c r="AC882" s="1876"/>
      <c r="AD882" s="1876"/>
      <c r="AE882" s="1876"/>
      <c r="AF882" s="1876"/>
      <c r="AG882" s="1877"/>
      <c r="AL882" s="642"/>
      <c r="AM882" s="643"/>
      <c r="AO882" s="642"/>
      <c r="AP882" s="643"/>
    </row>
    <row r="883" spans="1:42" ht="14.25" customHeight="1" thickBot="1">
      <c r="D883" s="2467"/>
      <c r="E883" s="2467"/>
      <c r="F883" s="2467"/>
      <c r="G883" s="2467"/>
      <c r="H883" s="2467"/>
      <c r="I883" s="2467"/>
      <c r="J883" s="2467"/>
      <c r="K883" s="2467"/>
      <c r="L883" s="2467"/>
      <c r="M883" s="2467"/>
      <c r="N883" s="1894"/>
      <c r="O883" s="1894"/>
      <c r="P883" s="1894"/>
      <c r="Q883" s="1894"/>
      <c r="R883" s="1894"/>
      <c r="S883" s="1894"/>
      <c r="T883" s="1894"/>
      <c r="U883" s="1894"/>
      <c r="V883" s="1894"/>
      <c r="W883" s="1894"/>
      <c r="X883" s="1908"/>
      <c r="Y883" s="1909"/>
      <c r="Z883" s="1909"/>
      <c r="AA883" s="1909"/>
      <c r="AB883" s="1909"/>
      <c r="AC883" s="1909"/>
      <c r="AD883" s="1909"/>
      <c r="AE883" s="1909"/>
      <c r="AF883" s="1909"/>
      <c r="AG883" s="1910"/>
      <c r="AL883" s="344"/>
      <c r="AM883" s="344"/>
    </row>
    <row r="884" spans="1:42" ht="21.75" customHeight="1" thickBot="1">
      <c r="D884" s="2461" t="s">
        <v>483</v>
      </c>
      <c r="E884" s="2461"/>
      <c r="F884" s="2461"/>
      <c r="G884" s="2461"/>
      <c r="H884" s="2461"/>
      <c r="I884" s="2461"/>
      <c r="J884" s="2461"/>
      <c r="K884" s="2461"/>
      <c r="L884" s="2461"/>
      <c r="M884" s="2461"/>
      <c r="N884" s="2462">
        <v>800</v>
      </c>
      <c r="O884" s="2462"/>
      <c r="P884" s="2462"/>
      <c r="Q884" s="2462"/>
      <c r="R884" s="2462"/>
      <c r="S884" s="2462"/>
      <c r="T884" s="2462"/>
      <c r="U884" s="2462"/>
      <c r="V884" s="2462"/>
      <c r="W884" s="2462"/>
      <c r="X884" s="1875"/>
      <c r="Y884" s="1876"/>
      <c r="Z884" s="1876"/>
      <c r="AA884" s="1876"/>
      <c r="AB884" s="1876"/>
      <c r="AC884" s="1876"/>
      <c r="AD884" s="1876"/>
      <c r="AE884" s="1876"/>
      <c r="AF884" s="1876"/>
      <c r="AG884" s="1877"/>
    </row>
    <row r="885" spans="1:42" ht="14.25" customHeight="1" thickBot="1">
      <c r="D885" s="2486"/>
      <c r="E885" s="2365"/>
      <c r="F885" s="2365"/>
      <c r="G885" s="2365"/>
      <c r="H885" s="2365"/>
      <c r="I885" s="2365"/>
      <c r="J885" s="2365"/>
      <c r="K885" s="2365"/>
      <c r="L885" s="2365"/>
      <c r="M885" s="2365"/>
      <c r="N885" s="2366"/>
      <c r="O885" s="2366"/>
      <c r="P885" s="2366"/>
      <c r="Q885" s="2366"/>
      <c r="R885" s="2366"/>
      <c r="S885" s="2366"/>
      <c r="T885" s="2366"/>
      <c r="U885" s="2366"/>
      <c r="V885" s="2366"/>
      <c r="W885" s="2366"/>
      <c r="X885" s="1895"/>
      <c r="Y885" s="1896"/>
      <c r="Z885" s="1896"/>
      <c r="AA885" s="1896"/>
      <c r="AB885" s="1896"/>
      <c r="AC885" s="1896"/>
      <c r="AD885" s="1896"/>
      <c r="AE885" s="1896"/>
      <c r="AF885" s="1896"/>
      <c r="AG885" s="1897"/>
    </row>
    <row r="886" spans="1:42" ht="14.25" customHeight="1" thickBot="1"/>
    <row r="887" spans="1:42" ht="14.25" hidden="1" customHeight="1"/>
    <row r="888" spans="1:42" s="1487" customFormat="1" ht="14.25" hidden="1" customHeight="1">
      <c r="A888" s="1506"/>
      <c r="D888" s="1513" t="s">
        <v>3247</v>
      </c>
    </row>
    <row r="889" spans="1:42" s="1487" customFormat="1" ht="14.25" hidden="1" customHeight="1">
      <c r="A889" s="1506" t="s">
        <v>1443</v>
      </c>
    </row>
    <row r="890" spans="1:42" s="1487" customFormat="1" ht="14.25" hidden="1" customHeight="1">
      <c r="A890" s="1506"/>
      <c r="D890" s="1950" t="s">
        <v>3219</v>
      </c>
      <c r="E890" s="1950"/>
      <c r="F890" s="1950"/>
      <c r="G890" s="1950"/>
      <c r="H890" s="1950"/>
      <c r="I890" s="1950"/>
      <c r="J890" s="1950"/>
      <c r="K890" s="1950"/>
      <c r="L890" s="1950"/>
      <c r="M890" s="1950"/>
      <c r="N890" s="1950"/>
      <c r="O890" s="1950"/>
      <c r="P890" s="1950"/>
      <c r="Q890" s="1950"/>
      <c r="R890" s="1950"/>
      <c r="S890" s="1950"/>
      <c r="T890" s="1950"/>
      <c r="U890" s="1950"/>
      <c r="V890" s="1950"/>
      <c r="W890" s="1950"/>
      <c r="X890" s="1950"/>
      <c r="Y890" s="1950"/>
      <c r="Z890" s="1950"/>
      <c r="AA890" s="1950"/>
      <c r="AB890" s="1950"/>
      <c r="AC890" s="1950"/>
      <c r="AD890" s="1950"/>
      <c r="AE890" s="1950"/>
      <c r="AF890" s="1950"/>
      <c r="AG890" s="1950"/>
    </row>
    <row r="891" spans="1:42" s="1487" customFormat="1" ht="25.5" hidden="1" customHeight="1">
      <c r="A891" s="1506"/>
      <c r="D891" s="1950"/>
      <c r="E891" s="1950"/>
      <c r="F891" s="1950"/>
      <c r="G891" s="1950"/>
      <c r="H891" s="1950"/>
      <c r="I891" s="1950"/>
      <c r="J891" s="1950"/>
      <c r="K891" s="1950"/>
      <c r="L891" s="1950"/>
      <c r="M891" s="1950"/>
      <c r="N891" s="1950"/>
      <c r="O891" s="1950"/>
      <c r="P891" s="1950"/>
      <c r="Q891" s="1950"/>
      <c r="R891" s="1950"/>
      <c r="S891" s="1950"/>
      <c r="T891" s="1950"/>
      <c r="U891" s="1950"/>
      <c r="V891" s="1950"/>
      <c r="W891" s="1950"/>
      <c r="X891" s="1950"/>
      <c r="Y891" s="1950"/>
      <c r="Z891" s="1950"/>
      <c r="AA891" s="1950"/>
      <c r="AB891" s="1950"/>
      <c r="AC891" s="1950"/>
      <c r="AD891" s="1950"/>
      <c r="AE891" s="1950"/>
      <c r="AF891" s="1950"/>
      <c r="AG891" s="1950"/>
    </row>
    <row r="892" spans="1:42" s="1487" customFormat="1" ht="20.25" hidden="1" customHeight="1">
      <c r="A892" s="1506"/>
      <c r="D892" s="1950"/>
      <c r="E892" s="1950"/>
      <c r="F892" s="1950"/>
      <c r="G892" s="1950"/>
      <c r="H892" s="1950"/>
      <c r="I892" s="1950"/>
      <c r="J892" s="1950"/>
      <c r="K892" s="1950"/>
      <c r="L892" s="1950"/>
      <c r="M892" s="1950"/>
      <c r="N892" s="1950"/>
      <c r="O892" s="1950"/>
      <c r="P892" s="1950"/>
      <c r="Q892" s="1950"/>
      <c r="R892" s="1950"/>
      <c r="S892" s="1950"/>
      <c r="T892" s="1950"/>
      <c r="U892" s="1950"/>
      <c r="V892" s="1950"/>
      <c r="W892" s="1950"/>
      <c r="X892" s="1950"/>
      <c r="Y892" s="1950"/>
      <c r="Z892" s="1950"/>
      <c r="AA892" s="1950"/>
      <c r="AB892" s="1950"/>
      <c r="AC892" s="1950"/>
      <c r="AD892" s="1950"/>
      <c r="AE892" s="1950"/>
      <c r="AF892" s="1950"/>
      <c r="AG892" s="1950"/>
    </row>
    <row r="893" spans="1:42" s="1487" customFormat="1" ht="20.25" hidden="1" customHeight="1">
      <c r="A893" s="1506"/>
    </row>
    <row r="894" spans="1:42" s="1487" customFormat="1" ht="20.25" hidden="1" customHeight="1">
      <c r="A894" s="1506"/>
      <c r="D894" s="2235" t="s">
        <v>1442</v>
      </c>
      <c r="E894" s="2235"/>
      <c r="F894" s="2235"/>
      <c r="G894" s="2235"/>
      <c r="H894" s="2235"/>
      <c r="I894" s="2235"/>
      <c r="J894" s="2235"/>
      <c r="K894" s="2235"/>
      <c r="L894" s="2235"/>
      <c r="M894" s="2235"/>
      <c r="N894" s="2235"/>
      <c r="O894" s="2235"/>
      <c r="P894" s="2235"/>
      <c r="Q894" s="2235"/>
      <c r="R894" s="2235"/>
      <c r="S894" s="2235"/>
      <c r="T894" s="2235"/>
      <c r="U894" s="2235"/>
      <c r="V894" s="2235"/>
      <c r="W894" s="2235"/>
      <c r="X894" s="2235"/>
      <c r="Y894" s="2235"/>
      <c r="Z894" s="2235"/>
      <c r="AA894" s="2235"/>
      <c r="AB894" s="2235"/>
      <c r="AC894" s="2235"/>
      <c r="AD894" s="2235"/>
      <c r="AE894" s="2235"/>
      <c r="AF894" s="2235"/>
      <c r="AG894" s="2235"/>
    </row>
    <row r="895" spans="1:42" s="1487" customFormat="1" ht="20.25" hidden="1" customHeight="1" thickBot="1">
      <c r="A895" s="1506"/>
    </row>
    <row r="896" spans="1:42" s="1487" customFormat="1" ht="25.5" hidden="1" customHeight="1" thickBot="1">
      <c r="A896" s="1506"/>
      <c r="D896" s="2261" t="s">
        <v>131</v>
      </c>
      <c r="E896" s="2261"/>
      <c r="F896" s="2261"/>
      <c r="G896" s="2261"/>
      <c r="H896" s="2261"/>
      <c r="I896" s="2261"/>
      <c r="J896" s="2261"/>
      <c r="K896" s="2261"/>
      <c r="L896" s="2261"/>
      <c r="M896" s="2487" t="s">
        <v>256</v>
      </c>
      <c r="N896" s="2487"/>
      <c r="O896" s="2487"/>
      <c r="P896" s="2487"/>
      <c r="Q896" s="2487"/>
      <c r="R896" s="2487"/>
      <c r="S896" s="2487"/>
      <c r="T896" s="2487"/>
      <c r="U896" s="2487"/>
      <c r="V896" s="2487"/>
      <c r="W896" s="2487"/>
      <c r="X896" s="2487"/>
      <c r="Y896" s="2487"/>
      <c r="Z896" s="2487"/>
      <c r="AA896" s="2100" t="s">
        <v>257</v>
      </c>
      <c r="AB896" s="2101"/>
      <c r="AC896" s="2101"/>
      <c r="AD896" s="2101"/>
      <c r="AE896" s="2101"/>
      <c r="AF896" s="2101"/>
      <c r="AG896" s="2102"/>
    </row>
    <row r="897" spans="1:33" s="1487" customFormat="1" ht="20.25" hidden="1" customHeight="1" thickBot="1">
      <c r="A897" s="1506"/>
      <c r="D897" s="2261"/>
      <c r="E897" s="2261"/>
      <c r="F897" s="2261"/>
      <c r="G897" s="2261"/>
      <c r="H897" s="2261"/>
      <c r="I897" s="2261"/>
      <c r="J897" s="2261"/>
      <c r="K897" s="2261"/>
      <c r="L897" s="2261"/>
      <c r="M897" s="1917" t="s">
        <v>258</v>
      </c>
      <c r="N897" s="1917"/>
      <c r="O897" s="1917"/>
      <c r="P897" s="1917"/>
      <c r="Q897" s="1917"/>
      <c r="R897" s="1917"/>
      <c r="S897" s="1917"/>
      <c r="T897" s="1917" t="s">
        <v>259</v>
      </c>
      <c r="U897" s="1917"/>
      <c r="V897" s="1917"/>
      <c r="W897" s="1917"/>
      <c r="X897" s="1917"/>
      <c r="Y897" s="1917"/>
      <c r="Z897" s="1917"/>
      <c r="AA897" s="2103"/>
      <c r="AB897" s="2104"/>
      <c r="AC897" s="2104"/>
      <c r="AD897" s="2104"/>
      <c r="AE897" s="2104"/>
      <c r="AF897" s="2104"/>
      <c r="AG897" s="2105"/>
    </row>
    <row r="898" spans="1:33" s="1487" customFormat="1" ht="20.25" hidden="1" customHeight="1" thickBot="1">
      <c r="A898" s="1506"/>
      <c r="D898" s="1917" t="s">
        <v>260</v>
      </c>
      <c r="E898" s="1917"/>
      <c r="F898" s="1917"/>
      <c r="G898" s="1917"/>
      <c r="H898" s="1917"/>
      <c r="I898" s="1917"/>
      <c r="J898" s="1917"/>
      <c r="K898" s="1917"/>
      <c r="L898" s="1917"/>
      <c r="M898" s="2492"/>
      <c r="N898" s="2492"/>
      <c r="O898" s="2492"/>
      <c r="P898" s="2492"/>
      <c r="Q898" s="2492"/>
      <c r="R898" s="2492"/>
      <c r="S898" s="2492"/>
      <c r="T898" s="2492"/>
      <c r="U898" s="2492"/>
      <c r="V898" s="2492"/>
      <c r="W898" s="2492"/>
      <c r="X898" s="2492"/>
      <c r="Y898" s="2492"/>
      <c r="Z898" s="2492"/>
      <c r="AA898" s="2488"/>
      <c r="AB898" s="2489"/>
      <c r="AC898" s="2489"/>
      <c r="AD898" s="2489"/>
      <c r="AE898" s="2489"/>
      <c r="AF898" s="2489"/>
      <c r="AG898" s="2490"/>
    </row>
    <row r="899" spans="1:33" s="1487" customFormat="1" ht="20.25" hidden="1" customHeight="1">
      <c r="A899" s="1506"/>
      <c r="D899" s="2452"/>
      <c r="E899" s="2452"/>
      <c r="F899" s="2452"/>
      <c r="G899" s="2452"/>
      <c r="H899" s="2452"/>
      <c r="I899" s="2452"/>
      <c r="J899" s="2452"/>
      <c r="K899" s="2452"/>
      <c r="L899" s="2452"/>
      <c r="M899" s="2273"/>
      <c r="N899" s="2273"/>
      <c r="O899" s="2273"/>
      <c r="P899" s="2273"/>
      <c r="Q899" s="2273"/>
      <c r="R899" s="2273"/>
      <c r="S899" s="2273"/>
      <c r="T899" s="2273"/>
      <c r="U899" s="2273"/>
      <c r="V899" s="2273"/>
      <c r="W899" s="2273"/>
      <c r="X899" s="2273"/>
      <c r="Y899" s="2273"/>
      <c r="Z899" s="2273"/>
      <c r="AA899" s="2172"/>
      <c r="AB899" s="2173"/>
      <c r="AC899" s="2173"/>
      <c r="AD899" s="2173"/>
      <c r="AE899" s="2173"/>
      <c r="AF899" s="2173"/>
      <c r="AG899" s="2174"/>
    </row>
    <row r="900" spans="1:33" s="1487" customFormat="1" ht="20.25" hidden="1" customHeight="1">
      <c r="A900" s="1506"/>
      <c r="D900" s="2451"/>
      <c r="E900" s="2451"/>
      <c r="F900" s="2451"/>
      <c r="G900" s="2451"/>
      <c r="H900" s="2451"/>
      <c r="I900" s="2451"/>
      <c r="J900" s="2451"/>
      <c r="K900" s="2451"/>
      <c r="L900" s="2451"/>
      <c r="M900" s="2272"/>
      <c r="N900" s="2272"/>
      <c r="O900" s="2272"/>
      <c r="P900" s="2272"/>
      <c r="Q900" s="2272"/>
      <c r="R900" s="2272"/>
      <c r="S900" s="2272"/>
      <c r="T900" s="2272"/>
      <c r="U900" s="2272"/>
      <c r="V900" s="2272"/>
      <c r="W900" s="2272"/>
      <c r="X900" s="2272"/>
      <c r="Y900" s="2272"/>
      <c r="Z900" s="2272"/>
      <c r="AA900" s="2491"/>
      <c r="AB900" s="2251"/>
      <c r="AC900" s="2251"/>
      <c r="AD900" s="2251"/>
      <c r="AE900" s="2251"/>
      <c r="AF900" s="2251"/>
      <c r="AG900" s="2283"/>
    </row>
    <row r="901" spans="1:33" s="1487" customFormat="1" ht="14.25" hidden="1" customHeight="1">
      <c r="A901" s="1506"/>
      <c r="D901" s="2451"/>
      <c r="E901" s="2451"/>
      <c r="F901" s="2451"/>
      <c r="G901" s="2451"/>
      <c r="H901" s="2451"/>
      <c r="I901" s="2451"/>
      <c r="J901" s="2451"/>
      <c r="K901" s="2451"/>
      <c r="L901" s="2451"/>
      <c r="M901" s="2272"/>
      <c r="N901" s="2272"/>
      <c r="O901" s="2272"/>
      <c r="P901" s="2272"/>
      <c r="Q901" s="2272"/>
      <c r="R901" s="2272"/>
      <c r="S901" s="2272"/>
      <c r="T901" s="2272"/>
      <c r="U901" s="2272"/>
      <c r="V901" s="2272"/>
      <c r="W901" s="2272"/>
      <c r="X901" s="2272"/>
      <c r="Y901" s="2272"/>
      <c r="Z901" s="2272"/>
      <c r="AA901" s="2491"/>
      <c r="AB901" s="2251"/>
      <c r="AC901" s="2251"/>
      <c r="AD901" s="2251"/>
      <c r="AE901" s="2251"/>
      <c r="AF901" s="2251"/>
      <c r="AG901" s="2283"/>
    </row>
    <row r="902" spans="1:33" s="1487" customFormat="1" ht="14.25" hidden="1" customHeight="1" thickBot="1">
      <c r="A902" s="1506"/>
      <c r="D902" s="2450"/>
      <c r="E902" s="2450"/>
      <c r="F902" s="2450"/>
      <c r="G902" s="2450"/>
      <c r="H902" s="2450"/>
      <c r="I902" s="2450"/>
      <c r="J902" s="2450"/>
      <c r="K902" s="2450"/>
      <c r="L902" s="2450"/>
      <c r="M902" s="2263"/>
      <c r="N902" s="2263"/>
      <c r="O902" s="2263"/>
      <c r="P902" s="2263"/>
      <c r="Q902" s="2263"/>
      <c r="R902" s="2263"/>
      <c r="S902" s="2263"/>
      <c r="T902" s="2263"/>
      <c r="U902" s="2263"/>
      <c r="V902" s="2263"/>
      <c r="W902" s="2263"/>
      <c r="X902" s="2263"/>
      <c r="Y902" s="2263"/>
      <c r="Z902" s="2263"/>
      <c r="AA902" s="2177"/>
      <c r="AB902" s="2178"/>
      <c r="AC902" s="2178"/>
      <c r="AD902" s="2178"/>
      <c r="AE902" s="2178"/>
      <c r="AF902" s="2178"/>
      <c r="AG902" s="2179"/>
    </row>
    <row r="903" spans="1:33" s="1487" customFormat="1" ht="14.25" hidden="1" customHeight="1" thickBot="1">
      <c r="A903" s="1506" t="s">
        <v>1444</v>
      </c>
      <c r="D903" s="1917" t="s">
        <v>261</v>
      </c>
      <c r="E903" s="1917"/>
      <c r="F903" s="1917"/>
      <c r="G903" s="1917"/>
      <c r="H903" s="1917"/>
      <c r="I903" s="1917"/>
      <c r="J903" s="1917"/>
      <c r="K903" s="1917"/>
      <c r="L903" s="1917"/>
      <c r="M903" s="2492"/>
      <c r="N903" s="2492"/>
      <c r="O903" s="2492"/>
      <c r="P903" s="2492"/>
      <c r="Q903" s="2492"/>
      <c r="R903" s="2492"/>
      <c r="S903" s="2492"/>
      <c r="T903" s="2492"/>
      <c r="U903" s="2492"/>
      <c r="V903" s="2492"/>
      <c r="W903" s="2492"/>
      <c r="X903" s="2492"/>
      <c r="Y903" s="2492"/>
      <c r="Z903" s="2492"/>
      <c r="AA903" s="2488"/>
      <c r="AB903" s="2489"/>
      <c r="AC903" s="2489"/>
      <c r="AD903" s="2489"/>
      <c r="AE903" s="2489"/>
      <c r="AF903" s="2489"/>
      <c r="AG903" s="2490"/>
    </row>
    <row r="904" spans="1:33" s="1487" customFormat="1" ht="14.25" hidden="1" customHeight="1">
      <c r="A904" s="1506"/>
      <c r="D904" s="2452"/>
      <c r="E904" s="2452"/>
      <c r="F904" s="2452"/>
      <c r="G904" s="2452"/>
      <c r="H904" s="2452"/>
      <c r="I904" s="2452"/>
      <c r="J904" s="2452"/>
      <c r="K904" s="2452"/>
      <c r="L904" s="2452"/>
      <c r="M904" s="2273"/>
      <c r="N904" s="2273"/>
      <c r="O904" s="2273"/>
      <c r="P904" s="2273"/>
      <c r="Q904" s="2273"/>
      <c r="R904" s="2273"/>
      <c r="S904" s="2273"/>
      <c r="T904" s="2273"/>
      <c r="U904" s="2273"/>
      <c r="V904" s="2273"/>
      <c r="W904" s="2273"/>
      <c r="X904" s="2273"/>
      <c r="Y904" s="2273"/>
      <c r="Z904" s="2273"/>
      <c r="AA904" s="2172"/>
      <c r="AB904" s="2173"/>
      <c r="AC904" s="2173"/>
      <c r="AD904" s="2173"/>
      <c r="AE904" s="2173"/>
      <c r="AF904" s="2173"/>
      <c r="AG904" s="2174"/>
    </row>
    <row r="905" spans="1:33" s="1487" customFormat="1" ht="14.25" hidden="1" customHeight="1">
      <c r="A905" s="1506"/>
      <c r="D905" s="2451"/>
      <c r="E905" s="2451"/>
      <c r="F905" s="2451"/>
      <c r="G905" s="2451"/>
      <c r="H905" s="2451"/>
      <c r="I905" s="2451"/>
      <c r="J905" s="2451"/>
      <c r="K905" s="2451"/>
      <c r="L905" s="2451"/>
      <c r="M905" s="2272"/>
      <c r="N905" s="2272"/>
      <c r="O905" s="2272"/>
      <c r="P905" s="2272"/>
      <c r="Q905" s="2272"/>
      <c r="R905" s="2272"/>
      <c r="S905" s="2272"/>
      <c r="T905" s="2272"/>
      <c r="U905" s="2272"/>
      <c r="V905" s="2272"/>
      <c r="W905" s="2272"/>
      <c r="X905" s="2272"/>
      <c r="Y905" s="2272"/>
      <c r="Z905" s="2272"/>
      <c r="AA905" s="2491"/>
      <c r="AB905" s="2251"/>
      <c r="AC905" s="2251"/>
      <c r="AD905" s="2251"/>
      <c r="AE905" s="2251"/>
      <c r="AF905" s="2251"/>
      <c r="AG905" s="2283"/>
    </row>
    <row r="906" spans="1:33" s="1487" customFormat="1" ht="30" hidden="1" customHeight="1">
      <c r="A906" s="1506"/>
      <c r="D906" s="2451"/>
      <c r="E906" s="2451"/>
      <c r="F906" s="2451"/>
      <c r="G906" s="2451"/>
      <c r="H906" s="2451"/>
      <c r="I906" s="2451"/>
      <c r="J906" s="2451"/>
      <c r="K906" s="2451"/>
      <c r="L906" s="2451"/>
      <c r="M906" s="2272"/>
      <c r="N906" s="2272"/>
      <c r="O906" s="2272"/>
      <c r="P906" s="2272"/>
      <c r="Q906" s="2272"/>
      <c r="R906" s="2272"/>
      <c r="S906" s="2272"/>
      <c r="T906" s="2272"/>
      <c r="U906" s="2272"/>
      <c r="V906" s="2272"/>
      <c r="W906" s="2272"/>
      <c r="X906" s="2272"/>
      <c r="Y906" s="2272"/>
      <c r="Z906" s="2272"/>
      <c r="AA906" s="2491"/>
      <c r="AB906" s="2251"/>
      <c r="AC906" s="2251"/>
      <c r="AD906" s="2251"/>
      <c r="AE906" s="2251"/>
      <c r="AF906" s="2251"/>
      <c r="AG906" s="2283"/>
    </row>
    <row r="907" spans="1:33" s="1487" customFormat="1" ht="17.25" hidden="1" customHeight="1" thickBot="1">
      <c r="A907" s="1506"/>
      <c r="D907" s="2450"/>
      <c r="E907" s="2450"/>
      <c r="F907" s="2450"/>
      <c r="G907" s="2450"/>
      <c r="H907" s="2450"/>
      <c r="I907" s="2450"/>
      <c r="J907" s="2450"/>
      <c r="K907" s="2450"/>
      <c r="L907" s="2450"/>
      <c r="M907" s="2263"/>
      <c r="N907" s="2263"/>
      <c r="O907" s="2263"/>
      <c r="P907" s="2263"/>
      <c r="Q907" s="2263"/>
      <c r="R907" s="2263"/>
      <c r="S907" s="2263"/>
      <c r="T907" s="2263"/>
      <c r="U907" s="2263"/>
      <c r="V907" s="2263"/>
      <c r="W907" s="2263"/>
      <c r="X907" s="2263"/>
      <c r="Y907" s="2263"/>
      <c r="Z907" s="2263"/>
      <c r="AA907" s="2177"/>
      <c r="AB907" s="2178"/>
      <c r="AC907" s="2178"/>
      <c r="AD907" s="2178"/>
      <c r="AE907" s="2178"/>
      <c r="AF907" s="2178"/>
      <c r="AG907" s="2179"/>
    </row>
    <row r="908" spans="1:33" s="1487" customFormat="1" ht="17.25" hidden="1" customHeight="1">
      <c r="A908" s="1506"/>
      <c r="D908" s="1567"/>
      <c r="E908" s="1567"/>
      <c r="F908" s="1567"/>
      <c r="G908" s="1567"/>
      <c r="H908" s="1567"/>
      <c r="I908" s="1567"/>
      <c r="J908" s="1567"/>
      <c r="K908" s="1567"/>
      <c r="L908" s="1567"/>
      <c r="M908" s="1567"/>
      <c r="N908" s="1567"/>
      <c r="O908" s="1567"/>
      <c r="P908" s="1567"/>
      <c r="Q908" s="1567"/>
      <c r="R908" s="1567"/>
      <c r="S908" s="1567"/>
    </row>
    <row r="909" spans="1:33" s="1487" customFormat="1" ht="17.25" hidden="1" customHeight="1" thickBot="1">
      <c r="A909" s="1506"/>
    </row>
    <row r="910" spans="1:33" s="1487" customFormat="1" ht="17.25" hidden="1" customHeight="1" thickBot="1">
      <c r="A910" s="1506"/>
      <c r="D910" s="2261" t="s">
        <v>131</v>
      </c>
      <c r="E910" s="2261"/>
      <c r="F910" s="2261"/>
      <c r="G910" s="2261"/>
      <c r="H910" s="2261"/>
      <c r="I910" s="2261"/>
      <c r="J910" s="1917" t="s">
        <v>2</v>
      </c>
      <c r="K910" s="1917"/>
      <c r="L910" s="1917"/>
      <c r="M910" s="1917"/>
      <c r="N910" s="1917"/>
      <c r="O910" s="1917"/>
      <c r="P910" s="1917"/>
      <c r="Q910" s="1917"/>
      <c r="R910" s="1917"/>
      <c r="S910" s="1917"/>
      <c r="T910" s="1917"/>
      <c r="U910" s="1917"/>
      <c r="V910" s="2245" t="s">
        <v>3</v>
      </c>
      <c r="W910" s="2246"/>
      <c r="X910" s="2246"/>
      <c r="Y910" s="2246"/>
      <c r="Z910" s="2246"/>
      <c r="AA910" s="2246"/>
      <c r="AB910" s="2246"/>
      <c r="AC910" s="2246"/>
      <c r="AD910" s="2246"/>
      <c r="AE910" s="2246"/>
      <c r="AF910" s="2246"/>
      <c r="AG910" s="2255"/>
    </row>
    <row r="911" spans="1:33" s="1487" customFormat="1" ht="30" hidden="1" customHeight="1" thickBot="1">
      <c r="A911" s="1506"/>
      <c r="D911" s="2261"/>
      <c r="E911" s="2261"/>
      <c r="F911" s="2261"/>
      <c r="G911" s="2261"/>
      <c r="H911" s="2261"/>
      <c r="I911" s="2261"/>
      <c r="J911" s="1917" t="s">
        <v>262</v>
      </c>
      <c r="K911" s="1917"/>
      <c r="L911" s="1917"/>
      <c r="M911" s="1917"/>
      <c r="N911" s="1917"/>
      <c r="O911" s="1917"/>
      <c r="P911" s="1917"/>
      <c r="Q911" s="1917"/>
      <c r="R911" s="1917"/>
      <c r="S911" s="1917"/>
      <c r="T911" s="1917"/>
      <c r="U911" s="1917"/>
      <c r="V911" s="2245" t="s">
        <v>262</v>
      </c>
      <c r="W911" s="2246"/>
      <c r="X911" s="2246"/>
      <c r="Y911" s="2246"/>
      <c r="Z911" s="2246"/>
      <c r="AA911" s="2246"/>
      <c r="AB911" s="2246"/>
      <c r="AC911" s="2246"/>
      <c r="AD911" s="2246"/>
      <c r="AE911" s="2246"/>
      <c r="AF911" s="2246"/>
      <c r="AG911" s="2255"/>
    </row>
    <row r="912" spans="1:33" s="1487" customFormat="1" ht="17.25" hidden="1" customHeight="1" thickBot="1">
      <c r="A912" s="1506"/>
      <c r="D912" s="2261"/>
      <c r="E912" s="2261"/>
      <c r="F912" s="2261"/>
      <c r="G912" s="2261"/>
      <c r="H912" s="2261"/>
      <c r="I912" s="2261"/>
      <c r="J912" s="1917" t="s">
        <v>263</v>
      </c>
      <c r="K912" s="1917"/>
      <c r="L912" s="1917"/>
      <c r="M912" s="1917"/>
      <c r="N912" s="1917"/>
      <c r="O912" s="1917"/>
      <c r="P912" s="1917" t="s">
        <v>264</v>
      </c>
      <c r="Q912" s="1917"/>
      <c r="R912" s="1917"/>
      <c r="S912" s="1917"/>
      <c r="T912" s="1917"/>
      <c r="U912" s="1917"/>
      <c r="V912" s="1917" t="s">
        <v>263</v>
      </c>
      <c r="W912" s="1917"/>
      <c r="X912" s="1917"/>
      <c r="Y912" s="1917"/>
      <c r="Z912" s="1917"/>
      <c r="AA912" s="1917"/>
      <c r="AB912" s="2245" t="s">
        <v>264</v>
      </c>
      <c r="AC912" s="2246"/>
      <c r="AD912" s="2246"/>
      <c r="AE912" s="2246"/>
      <c r="AF912" s="2246"/>
      <c r="AG912" s="2255"/>
    </row>
    <row r="913" spans="1:33" s="1487" customFormat="1" ht="17.25" hidden="1" customHeight="1" thickBot="1">
      <c r="A913" s="1506"/>
      <c r="D913" s="2074" t="s">
        <v>260</v>
      </c>
      <c r="E913" s="2074"/>
      <c r="F913" s="2074"/>
      <c r="G913" s="2074"/>
      <c r="H913" s="2074"/>
      <c r="I913" s="2074"/>
      <c r="J913" s="2492"/>
      <c r="K913" s="2492"/>
      <c r="L913" s="2492"/>
      <c r="M913" s="2492"/>
      <c r="N913" s="2492"/>
      <c r="O913" s="2492"/>
      <c r="P913" s="2492"/>
      <c r="Q913" s="2492"/>
      <c r="R913" s="2492"/>
      <c r="S913" s="2492"/>
      <c r="T913" s="2492"/>
      <c r="U913" s="2492"/>
      <c r="V913" s="2492"/>
      <c r="W913" s="2492"/>
      <c r="X913" s="2492"/>
      <c r="Y913" s="2492"/>
      <c r="Z913" s="2492"/>
      <c r="AA913" s="2492"/>
      <c r="AB913" s="2488"/>
      <c r="AC913" s="2489"/>
      <c r="AD913" s="2489"/>
      <c r="AE913" s="2489"/>
      <c r="AF913" s="2489"/>
      <c r="AG913" s="2490"/>
    </row>
    <row r="914" spans="1:33" s="1487" customFormat="1" ht="17.25" hidden="1" customHeight="1">
      <c r="A914" s="1506"/>
      <c r="D914" s="2493"/>
      <c r="E914" s="2493"/>
      <c r="F914" s="2493"/>
      <c r="G914" s="2493"/>
      <c r="H914" s="2493"/>
      <c r="I914" s="2493"/>
      <c r="J914" s="2273"/>
      <c r="K914" s="2273"/>
      <c r="L914" s="2273"/>
      <c r="M914" s="2273"/>
      <c r="N914" s="2273"/>
      <c r="O914" s="2273"/>
      <c r="P914" s="2273"/>
      <c r="Q914" s="2273"/>
      <c r="R914" s="2273"/>
      <c r="S914" s="2273"/>
      <c r="T914" s="2273"/>
      <c r="U914" s="2273"/>
      <c r="V914" s="2273"/>
      <c r="W914" s="2273"/>
      <c r="X914" s="2273"/>
      <c r="Y914" s="2273"/>
      <c r="Z914" s="2273"/>
      <c r="AA914" s="2273"/>
      <c r="AB914" s="2172"/>
      <c r="AC914" s="2173"/>
      <c r="AD914" s="2173"/>
      <c r="AE914" s="2173"/>
      <c r="AF914" s="2173"/>
      <c r="AG914" s="2174"/>
    </row>
    <row r="915" spans="1:33" s="1487" customFormat="1" ht="17.25" hidden="1" customHeight="1">
      <c r="A915" s="1506"/>
      <c r="D915" s="2495"/>
      <c r="E915" s="2495"/>
      <c r="F915" s="2495"/>
      <c r="G915" s="2495"/>
      <c r="H915" s="2495"/>
      <c r="I915" s="2495"/>
      <c r="J915" s="2272"/>
      <c r="K915" s="2272"/>
      <c r="L915" s="2272"/>
      <c r="M915" s="2272"/>
      <c r="N915" s="2272"/>
      <c r="O915" s="2272"/>
      <c r="P915" s="2272"/>
      <c r="Q915" s="2272"/>
      <c r="R915" s="2272"/>
      <c r="S915" s="2272"/>
      <c r="T915" s="2272"/>
      <c r="U915" s="2272"/>
      <c r="V915" s="2272"/>
      <c r="W915" s="2272"/>
      <c r="X915" s="2272"/>
      <c r="Y915" s="2272"/>
      <c r="Z915" s="2272"/>
      <c r="AA915" s="2272"/>
      <c r="AB915" s="2491"/>
      <c r="AC915" s="2251"/>
      <c r="AD915" s="2251"/>
      <c r="AE915" s="2251"/>
      <c r="AF915" s="2251"/>
      <c r="AG915" s="2283"/>
    </row>
    <row r="916" spans="1:33" s="1487" customFormat="1" ht="14.25" hidden="1" customHeight="1">
      <c r="A916" s="1506"/>
      <c r="D916" s="2495"/>
      <c r="E916" s="2495"/>
      <c r="F916" s="2495"/>
      <c r="G916" s="2495"/>
      <c r="H916" s="2495"/>
      <c r="I916" s="2495"/>
      <c r="J916" s="2272"/>
      <c r="K916" s="2272"/>
      <c r="L916" s="2272"/>
      <c r="M916" s="2272"/>
      <c r="N916" s="2272"/>
      <c r="O916" s="2272"/>
      <c r="P916" s="2272"/>
      <c r="Q916" s="2272"/>
      <c r="R916" s="2272"/>
      <c r="S916" s="2272"/>
      <c r="T916" s="2272"/>
      <c r="U916" s="2272"/>
      <c r="V916" s="2272"/>
      <c r="W916" s="2272"/>
      <c r="X916" s="2272"/>
      <c r="Y916" s="2272"/>
      <c r="Z916" s="2272"/>
      <c r="AA916" s="2272"/>
      <c r="AB916" s="2491"/>
      <c r="AC916" s="2251"/>
      <c r="AD916" s="2251"/>
      <c r="AE916" s="2251"/>
      <c r="AF916" s="2251"/>
      <c r="AG916" s="2283"/>
    </row>
    <row r="917" spans="1:33" s="1487" customFormat="1" ht="14.25" hidden="1" customHeight="1" thickBot="1">
      <c r="A917" s="1506"/>
      <c r="D917" s="2494"/>
      <c r="E917" s="2494"/>
      <c r="F917" s="2494"/>
      <c r="G917" s="2494"/>
      <c r="H917" s="2494"/>
      <c r="I917" s="2494"/>
      <c r="J917" s="2263"/>
      <c r="K917" s="2263"/>
      <c r="L917" s="2263"/>
      <c r="M917" s="2263"/>
      <c r="N917" s="2263"/>
      <c r="O917" s="2263"/>
      <c r="P917" s="2263"/>
      <c r="Q917" s="2263"/>
      <c r="R917" s="2263"/>
      <c r="S917" s="2263"/>
      <c r="T917" s="2263"/>
      <c r="U917" s="2263"/>
      <c r="V917" s="2263"/>
      <c r="W917" s="2263"/>
      <c r="X917" s="2263"/>
      <c r="Y917" s="2263"/>
      <c r="Z917" s="2263"/>
      <c r="AA917" s="2263"/>
      <c r="AB917" s="2177"/>
      <c r="AC917" s="2178"/>
      <c r="AD917" s="2178"/>
      <c r="AE917" s="2178"/>
      <c r="AF917" s="2178"/>
      <c r="AG917" s="2179"/>
    </row>
    <row r="918" spans="1:33" s="1487" customFormat="1" ht="14.25" hidden="1" customHeight="1" thickBot="1">
      <c r="A918" s="1506"/>
      <c r="D918" s="2074" t="s">
        <v>261</v>
      </c>
      <c r="E918" s="2074"/>
      <c r="F918" s="2074"/>
      <c r="G918" s="2074"/>
      <c r="H918" s="2074"/>
      <c r="I918" s="2074"/>
      <c r="J918" s="2492"/>
      <c r="K918" s="2492"/>
      <c r="L918" s="2492"/>
      <c r="M918" s="2492"/>
      <c r="N918" s="2492"/>
      <c r="O918" s="2492"/>
      <c r="P918" s="2492"/>
      <c r="Q918" s="2492"/>
      <c r="R918" s="2492"/>
      <c r="S918" s="2492"/>
      <c r="T918" s="2492"/>
      <c r="U918" s="2492"/>
      <c r="V918" s="2492"/>
      <c r="W918" s="2492"/>
      <c r="X918" s="2492"/>
      <c r="Y918" s="2492"/>
      <c r="Z918" s="2492"/>
      <c r="AA918" s="2492"/>
      <c r="AB918" s="2488"/>
      <c r="AC918" s="2489"/>
      <c r="AD918" s="2489"/>
      <c r="AE918" s="2489"/>
      <c r="AF918" s="2489"/>
      <c r="AG918" s="2490"/>
    </row>
    <row r="919" spans="1:33" s="1487" customFormat="1" ht="14.25" hidden="1" customHeight="1">
      <c r="A919" s="1506"/>
      <c r="D919" s="2493"/>
      <c r="E919" s="2493"/>
      <c r="F919" s="2493"/>
      <c r="G919" s="2493"/>
      <c r="H919" s="2493"/>
      <c r="I919" s="2493"/>
      <c r="J919" s="2273"/>
      <c r="K919" s="2273"/>
      <c r="L919" s="2273"/>
      <c r="M919" s="2273"/>
      <c r="N919" s="2273"/>
      <c r="O919" s="2273"/>
      <c r="P919" s="2273"/>
      <c r="Q919" s="2273"/>
      <c r="R919" s="2273"/>
      <c r="S919" s="2273"/>
      <c r="T919" s="2273"/>
      <c r="U919" s="2273"/>
      <c r="V919" s="2273"/>
      <c r="W919" s="2273"/>
      <c r="X919" s="2273"/>
      <c r="Y919" s="2273"/>
      <c r="Z919" s="2273"/>
      <c r="AA919" s="2273"/>
      <c r="AB919" s="2172"/>
      <c r="AC919" s="2173"/>
      <c r="AD919" s="2173"/>
      <c r="AE919" s="2173"/>
      <c r="AF919" s="2173"/>
      <c r="AG919" s="2174"/>
    </row>
    <row r="920" spans="1:33" s="1487" customFormat="1" ht="14.25" hidden="1" customHeight="1">
      <c r="A920" s="1506"/>
      <c r="D920" s="2495"/>
      <c r="E920" s="2495"/>
      <c r="F920" s="2495"/>
      <c r="G920" s="2495"/>
      <c r="H920" s="2495"/>
      <c r="I920" s="2495"/>
      <c r="J920" s="2272"/>
      <c r="K920" s="2272"/>
      <c r="L920" s="2272"/>
      <c r="M920" s="2272"/>
      <c r="N920" s="2272"/>
      <c r="O920" s="2272"/>
      <c r="P920" s="2272"/>
      <c r="Q920" s="2272"/>
      <c r="R920" s="2272"/>
      <c r="S920" s="2272"/>
      <c r="T920" s="2272"/>
      <c r="U920" s="2272"/>
      <c r="V920" s="2272"/>
      <c r="W920" s="2272"/>
      <c r="X920" s="2272"/>
      <c r="Y920" s="2272"/>
      <c r="Z920" s="2272"/>
      <c r="AA920" s="2272"/>
      <c r="AB920" s="2491"/>
      <c r="AC920" s="2251"/>
      <c r="AD920" s="2251"/>
      <c r="AE920" s="2251"/>
      <c r="AF920" s="2251"/>
      <c r="AG920" s="2283"/>
    </row>
    <row r="921" spans="1:33" s="1487" customFormat="1" ht="14.25" hidden="1" customHeight="1">
      <c r="A921" s="1506"/>
      <c r="D921" s="2495"/>
      <c r="E921" s="2495"/>
      <c r="F921" s="2495"/>
      <c r="G921" s="2495"/>
      <c r="H921" s="2495"/>
      <c r="I921" s="2495"/>
      <c r="J921" s="2272"/>
      <c r="K921" s="2272"/>
      <c r="L921" s="2272"/>
      <c r="M921" s="2272"/>
      <c r="N921" s="2272"/>
      <c r="O921" s="2272"/>
      <c r="P921" s="2272"/>
      <c r="Q921" s="2272"/>
      <c r="R921" s="2272"/>
      <c r="S921" s="2272"/>
      <c r="T921" s="2272"/>
      <c r="U921" s="2272"/>
      <c r="V921" s="2272"/>
      <c r="W921" s="2272"/>
      <c r="X921" s="2272"/>
      <c r="Y921" s="2272"/>
      <c r="Z921" s="2272"/>
      <c r="AA921" s="2272"/>
      <c r="AB921" s="2491"/>
      <c r="AC921" s="2251"/>
      <c r="AD921" s="2251"/>
      <c r="AE921" s="2251"/>
      <c r="AF921" s="2251"/>
      <c r="AG921" s="2283"/>
    </row>
    <row r="922" spans="1:33" s="1487" customFormat="1" ht="14.25" hidden="1" customHeight="1" thickBot="1">
      <c r="A922" s="1506"/>
      <c r="D922" s="2494"/>
      <c r="E922" s="2494"/>
      <c r="F922" s="2494"/>
      <c r="G922" s="2494"/>
      <c r="H922" s="2494"/>
      <c r="I922" s="2494"/>
      <c r="J922" s="2263"/>
      <c r="K922" s="2263"/>
      <c r="L922" s="2263"/>
      <c r="M922" s="2263"/>
      <c r="N922" s="2263"/>
      <c r="O922" s="2263"/>
      <c r="P922" s="2263"/>
      <c r="Q922" s="2263"/>
      <c r="R922" s="2263"/>
      <c r="S922" s="2263"/>
      <c r="T922" s="2263"/>
      <c r="U922" s="2263"/>
      <c r="V922" s="2263"/>
      <c r="W922" s="2263"/>
      <c r="X922" s="2263"/>
      <c r="Y922" s="2263"/>
      <c r="Z922" s="2263"/>
      <c r="AA922" s="2263"/>
      <c r="AB922" s="2177"/>
      <c r="AC922" s="2178"/>
      <c r="AD922" s="2178"/>
      <c r="AE922" s="2178"/>
      <c r="AF922" s="2178"/>
      <c r="AG922" s="2179"/>
    </row>
    <row r="923" spans="1:33" s="1487" customFormat="1" ht="14.25" hidden="1" customHeight="1">
      <c r="A923" s="1506">
        <v>33</v>
      </c>
      <c r="D923" s="1567"/>
      <c r="E923" s="1567"/>
      <c r="F923" s="1567"/>
      <c r="G923" s="1567"/>
      <c r="H923" s="1567"/>
      <c r="I923" s="1567"/>
      <c r="J923" s="1567"/>
      <c r="K923" s="1567"/>
      <c r="L923" s="1567"/>
      <c r="M923" s="1567"/>
      <c r="N923" s="1567"/>
      <c r="O923" s="1567"/>
      <c r="P923" s="1567"/>
      <c r="Q923" s="1567"/>
      <c r="R923" s="1567"/>
      <c r="S923" s="1567"/>
      <c r="T923" s="1567"/>
      <c r="U923" s="1567"/>
      <c r="V923" s="1567"/>
      <c r="W923" s="1567"/>
      <c r="X923" s="1567"/>
      <c r="Y923" s="1567"/>
      <c r="Z923" s="1567"/>
      <c r="AA923" s="1567"/>
      <c r="AB923" s="1567"/>
      <c r="AC923" s="1567"/>
      <c r="AD923" s="1567"/>
      <c r="AE923" s="1567"/>
      <c r="AF923" s="1567"/>
      <c r="AG923" s="1567"/>
    </row>
    <row r="924" spans="1:33" s="1487" customFormat="1" ht="25.5" hidden="1" customHeight="1">
      <c r="A924" s="1506"/>
    </row>
    <row r="925" spans="1:33" s="1487" customFormat="1" ht="27" hidden="1" customHeight="1">
      <c r="A925" s="1506"/>
      <c r="D925" s="1950" t="s">
        <v>1445</v>
      </c>
      <c r="E925" s="1950"/>
      <c r="F925" s="1950"/>
      <c r="G925" s="1950"/>
      <c r="H925" s="1950"/>
      <c r="I925" s="1950"/>
      <c r="J925" s="1950"/>
      <c r="K925" s="1950"/>
      <c r="L925" s="1950"/>
      <c r="M925" s="1950"/>
      <c r="N925" s="1950"/>
      <c r="O925" s="1950"/>
      <c r="P925" s="1950"/>
      <c r="Q925" s="1950"/>
      <c r="R925" s="1950"/>
      <c r="S925" s="1950"/>
      <c r="T925" s="1950"/>
      <c r="U925" s="1950"/>
      <c r="V925" s="1950"/>
      <c r="W925" s="1950"/>
      <c r="X925" s="1950"/>
      <c r="Y925" s="1950"/>
      <c r="Z925" s="1950"/>
      <c r="AA925" s="1950"/>
      <c r="AB925" s="1950"/>
      <c r="AC925" s="1950"/>
      <c r="AD925" s="1950"/>
      <c r="AE925" s="1950"/>
      <c r="AF925" s="1950"/>
      <c r="AG925" s="1950"/>
    </row>
    <row r="926" spans="1:33" s="1487" customFormat="1" ht="27" hidden="1" customHeight="1">
      <c r="A926" s="1506"/>
      <c r="D926" s="1950"/>
      <c r="E926" s="1950"/>
      <c r="F926" s="1950"/>
      <c r="G926" s="1950"/>
      <c r="H926" s="1950"/>
      <c r="I926" s="1950"/>
      <c r="J926" s="1950"/>
      <c r="K926" s="1950"/>
      <c r="L926" s="1950"/>
      <c r="M926" s="1950"/>
      <c r="N926" s="1950"/>
      <c r="O926" s="1950"/>
      <c r="P926" s="1950"/>
      <c r="Q926" s="1950"/>
      <c r="R926" s="1950"/>
      <c r="S926" s="1950"/>
      <c r="T926" s="1950"/>
      <c r="U926" s="1950"/>
      <c r="V926" s="1950"/>
      <c r="W926" s="1950"/>
      <c r="X926" s="1950"/>
      <c r="Y926" s="1950"/>
      <c r="Z926" s="1950"/>
      <c r="AA926" s="1950"/>
      <c r="AB926" s="1950"/>
      <c r="AC926" s="1950"/>
      <c r="AD926" s="1950"/>
      <c r="AE926" s="1950"/>
      <c r="AF926" s="1950"/>
      <c r="AG926" s="1950"/>
    </row>
    <row r="927" spans="1:33" s="1487" customFormat="1" ht="27" hidden="1" customHeight="1">
      <c r="A927" s="1506"/>
    </row>
    <row r="928" spans="1:33" s="1487" customFormat="1" ht="27" hidden="1" customHeight="1">
      <c r="A928" s="1506"/>
      <c r="D928" s="2235" t="s">
        <v>1446</v>
      </c>
      <c r="E928" s="2235"/>
      <c r="F928" s="2235"/>
      <c r="G928" s="2235"/>
      <c r="H928" s="2235"/>
      <c r="I928" s="2235"/>
      <c r="J928" s="2235"/>
      <c r="K928" s="2235"/>
      <c r="L928" s="2235"/>
      <c r="M928" s="2235"/>
      <c r="N928" s="2235"/>
      <c r="O928" s="2235"/>
      <c r="P928" s="2235"/>
      <c r="Q928" s="2235"/>
      <c r="R928" s="2235"/>
      <c r="S928" s="2235"/>
      <c r="T928" s="2235"/>
      <c r="U928" s="2235"/>
      <c r="V928" s="2235"/>
      <c r="W928" s="2235"/>
      <c r="X928" s="2235"/>
      <c r="Y928" s="2235"/>
      <c r="Z928" s="2235"/>
      <c r="AA928" s="2235"/>
      <c r="AB928" s="2235"/>
      <c r="AC928" s="2235"/>
      <c r="AD928" s="2235"/>
      <c r="AE928" s="2235"/>
      <c r="AF928" s="2235"/>
      <c r="AG928" s="2235"/>
    </row>
    <row r="929" spans="1:40" s="1487" customFormat="1" ht="27" hidden="1" customHeight="1" thickBot="1">
      <c r="A929" s="1506"/>
    </row>
    <row r="930" spans="1:40" s="1487" customFormat="1" ht="14.25" hidden="1" customHeight="1" thickBot="1">
      <c r="A930" s="1506"/>
      <c r="D930" s="2100" t="s">
        <v>266</v>
      </c>
      <c r="E930" s="2101"/>
      <c r="F930" s="2101"/>
      <c r="G930" s="2101"/>
      <c r="H930" s="2101"/>
      <c r="I930" s="2101"/>
      <c r="J930" s="2101"/>
      <c r="K930" s="2101"/>
      <c r="L930" s="2101"/>
      <c r="M930" s="2101"/>
      <c r="N930" s="2245" t="s">
        <v>267</v>
      </c>
      <c r="O930" s="2246"/>
      <c r="P930" s="2246"/>
      <c r="Q930" s="2246"/>
      <c r="R930" s="2246"/>
      <c r="S930" s="2246"/>
      <c r="T930" s="2246"/>
      <c r="U930" s="2246"/>
      <c r="V930" s="2246"/>
      <c r="W930" s="2246"/>
      <c r="X930" s="2246"/>
      <c r="Y930" s="2246"/>
      <c r="Z930" s="2246"/>
      <c r="AA930" s="2246"/>
      <c r="AB930" s="2246"/>
      <c r="AC930" s="2246"/>
      <c r="AD930" s="2246"/>
      <c r="AE930" s="2246"/>
      <c r="AF930" s="2246"/>
      <c r="AG930" s="2255"/>
    </row>
    <row r="931" spans="1:40" s="1487" customFormat="1" ht="14.25" hidden="1" customHeight="1" thickBot="1">
      <c r="A931" s="1506"/>
      <c r="D931" s="2103"/>
      <c r="E931" s="2104"/>
      <c r="F931" s="2104"/>
      <c r="G931" s="2104"/>
      <c r="H931" s="2104"/>
      <c r="I931" s="2104"/>
      <c r="J931" s="2104"/>
      <c r="K931" s="2104"/>
      <c r="L931" s="2104"/>
      <c r="M931" s="2104"/>
      <c r="N931" s="1917" t="s">
        <v>2</v>
      </c>
      <c r="O931" s="1917"/>
      <c r="P931" s="1917"/>
      <c r="Q931" s="1917"/>
      <c r="R931" s="1917"/>
      <c r="S931" s="1917"/>
      <c r="T931" s="1917"/>
      <c r="U931" s="1917"/>
      <c r="V931" s="1917"/>
      <c r="W931" s="1917"/>
      <c r="X931" s="2245" t="s">
        <v>3</v>
      </c>
      <c r="Y931" s="2246"/>
      <c r="Z931" s="2246"/>
      <c r="AA931" s="2246"/>
      <c r="AB931" s="2246"/>
      <c r="AC931" s="2246"/>
      <c r="AD931" s="2246"/>
      <c r="AE931" s="2246"/>
      <c r="AF931" s="2246"/>
      <c r="AG931" s="2255"/>
    </row>
    <row r="932" spans="1:40" s="1487" customFormat="1" ht="14.25" hidden="1" customHeight="1">
      <c r="A932" s="1506"/>
      <c r="D932" s="2512" t="s">
        <v>268</v>
      </c>
      <c r="E932" s="2513"/>
      <c r="F932" s="2513"/>
      <c r="G932" s="2513"/>
      <c r="H932" s="2513"/>
      <c r="I932" s="2513"/>
      <c r="J932" s="2513"/>
      <c r="K932" s="2513"/>
      <c r="L932" s="2513"/>
      <c r="M932" s="2514"/>
      <c r="N932" s="2515"/>
      <c r="O932" s="2516"/>
      <c r="P932" s="2516"/>
      <c r="Q932" s="2516"/>
      <c r="R932" s="2516"/>
      <c r="S932" s="2516"/>
      <c r="T932" s="2516"/>
      <c r="U932" s="2516"/>
      <c r="V932" s="2516"/>
      <c r="W932" s="2516"/>
      <c r="X932" s="2517"/>
      <c r="Y932" s="2518"/>
      <c r="Z932" s="2518"/>
      <c r="AA932" s="2518"/>
      <c r="AB932" s="2518"/>
      <c r="AC932" s="2518"/>
      <c r="AD932" s="2518"/>
      <c r="AE932" s="2518"/>
      <c r="AF932" s="2518"/>
      <c r="AG932" s="2519"/>
    </row>
    <row r="933" spans="1:40" s="1487" customFormat="1" ht="14.25" hidden="1" customHeight="1">
      <c r="A933" s="1506"/>
      <c r="D933" s="2502" t="s">
        <v>269</v>
      </c>
      <c r="E933" s="2503"/>
      <c r="F933" s="2503"/>
      <c r="G933" s="2503"/>
      <c r="H933" s="2503"/>
      <c r="I933" s="2503"/>
      <c r="J933" s="2503"/>
      <c r="K933" s="2503"/>
      <c r="L933" s="2503"/>
      <c r="M933" s="2504"/>
      <c r="N933" s="2283"/>
      <c r="O933" s="2272"/>
      <c r="P933" s="2272"/>
      <c r="Q933" s="2272"/>
      <c r="R933" s="2272"/>
      <c r="S933" s="2272"/>
      <c r="T933" s="2272"/>
      <c r="U933" s="2272"/>
      <c r="V933" s="2272"/>
      <c r="W933" s="2272"/>
      <c r="X933" s="2491"/>
      <c r="Y933" s="2251"/>
      <c r="Z933" s="2251"/>
      <c r="AA933" s="2251"/>
      <c r="AB933" s="2251"/>
      <c r="AC933" s="2251"/>
      <c r="AD933" s="2251"/>
      <c r="AE933" s="2251"/>
      <c r="AF933" s="2251"/>
      <c r="AG933" s="2283"/>
    </row>
    <row r="934" spans="1:40" s="1487" customFormat="1" ht="14.25" hidden="1" customHeight="1">
      <c r="A934" s="1506"/>
      <c r="D934" s="2502" t="s">
        <v>270</v>
      </c>
      <c r="E934" s="2503"/>
      <c r="F934" s="2503"/>
      <c r="G934" s="2503"/>
      <c r="H934" s="2503"/>
      <c r="I934" s="2503"/>
      <c r="J934" s="2503"/>
      <c r="K934" s="2503"/>
      <c r="L934" s="2503"/>
      <c r="M934" s="2504"/>
      <c r="N934" s="2283"/>
      <c r="O934" s="2272"/>
      <c r="P934" s="2272"/>
      <c r="Q934" s="2272"/>
      <c r="R934" s="2272"/>
      <c r="S934" s="2272"/>
      <c r="T934" s="2272"/>
      <c r="U934" s="2272"/>
      <c r="V934" s="2272"/>
      <c r="W934" s="2272"/>
      <c r="X934" s="2491"/>
      <c r="Y934" s="2251"/>
      <c r="Z934" s="2251"/>
      <c r="AA934" s="2251"/>
      <c r="AB934" s="2251"/>
      <c r="AC934" s="2251"/>
      <c r="AD934" s="2251"/>
      <c r="AE934" s="2251"/>
      <c r="AF934" s="2251"/>
      <c r="AG934" s="2283"/>
    </row>
    <row r="935" spans="1:40" s="1487" customFormat="1" ht="14.25" hidden="1" customHeight="1" thickBot="1">
      <c r="A935" s="1506"/>
      <c r="D935" s="2502" t="s">
        <v>271</v>
      </c>
      <c r="E935" s="2503"/>
      <c r="F935" s="2503"/>
      <c r="G935" s="2503"/>
      <c r="H935" s="2503"/>
      <c r="I935" s="2503"/>
      <c r="J935" s="2503"/>
      <c r="K935" s="2503"/>
      <c r="L935" s="2503"/>
      <c r="M935" s="2504"/>
      <c r="N935" s="2505"/>
      <c r="O935" s="2506"/>
      <c r="P935" s="2506"/>
      <c r="Q935" s="2506"/>
      <c r="R935" s="2506"/>
      <c r="S935" s="2506"/>
      <c r="T935" s="2506"/>
      <c r="U935" s="2506"/>
      <c r="V935" s="2506"/>
      <c r="W935" s="2506"/>
      <c r="X935" s="2507"/>
      <c r="Y935" s="2508"/>
      <c r="Z935" s="2508"/>
      <c r="AA935" s="2508"/>
      <c r="AB935" s="2508"/>
      <c r="AC935" s="2508"/>
      <c r="AD935" s="2508"/>
      <c r="AE935" s="2508"/>
      <c r="AF935" s="2508"/>
      <c r="AG935" s="2505"/>
    </row>
    <row r="936" spans="1:40" s="1487" customFormat="1" ht="25.5" hidden="1" customHeight="1" thickTop="1" thickBot="1">
      <c r="A936" s="1506">
        <v>34</v>
      </c>
      <c r="D936" s="2509" t="s">
        <v>14</v>
      </c>
      <c r="E936" s="2510"/>
      <c r="F936" s="2510"/>
      <c r="G936" s="2510"/>
      <c r="H936" s="2510"/>
      <c r="I936" s="2510"/>
      <c r="J936" s="2510"/>
      <c r="K936" s="2510"/>
      <c r="L936" s="2510"/>
      <c r="M936" s="2511"/>
      <c r="N936" s="2280">
        <f>SUM(N932:W935)</f>
        <v>0</v>
      </c>
      <c r="O936" s="2337"/>
      <c r="P936" s="2337"/>
      <c r="Q936" s="2337"/>
      <c r="R936" s="2337"/>
      <c r="S936" s="2337"/>
      <c r="T936" s="2337"/>
      <c r="U936" s="2337"/>
      <c r="V936" s="2337"/>
      <c r="W936" s="2337"/>
      <c r="X936" s="2278">
        <f>SUM(X932:AG935)</f>
        <v>0</v>
      </c>
      <c r="Y936" s="2279"/>
      <c r="Z936" s="2279"/>
      <c r="AA936" s="2279"/>
      <c r="AB936" s="2279"/>
      <c r="AC936" s="2279"/>
      <c r="AD936" s="2279"/>
      <c r="AE936" s="2279"/>
      <c r="AF936" s="2279"/>
      <c r="AG936" s="2280"/>
      <c r="AI936" s="2496" t="s">
        <v>2</v>
      </c>
      <c r="AJ936" s="2497"/>
      <c r="AK936" s="2498"/>
      <c r="AL936" s="2499" t="s">
        <v>492</v>
      </c>
      <c r="AM936" s="2500"/>
      <c r="AN936" s="2501"/>
    </row>
    <row r="937" spans="1:40" s="1487" customFormat="1" ht="14.25" hidden="1" customHeight="1" thickTop="1" thickBot="1">
      <c r="A937" s="1506"/>
      <c r="AI937" s="2496" t="s">
        <v>184</v>
      </c>
      <c r="AJ937" s="2497"/>
      <c r="AK937" s="2498"/>
      <c r="AL937" s="2496" t="s">
        <v>184</v>
      </c>
      <c r="AM937" s="2497"/>
      <c r="AN937" s="2498"/>
    </row>
    <row r="938" spans="1:40" s="1487" customFormat="1" ht="14.25" customHeight="1" thickTop="1">
      <c r="A938" s="1506"/>
      <c r="AI938" s="1537" t="s">
        <v>185</v>
      </c>
      <c r="AJ938" s="1556" t="s">
        <v>186</v>
      </c>
      <c r="AK938" s="1556" t="s">
        <v>187</v>
      </c>
      <c r="AL938" s="1556" t="s">
        <v>185</v>
      </c>
      <c r="AM938" s="1556" t="s">
        <v>186</v>
      </c>
      <c r="AN938" s="1556" t="s">
        <v>187</v>
      </c>
    </row>
    <row r="939" spans="1:40" ht="14.25" customHeight="1">
      <c r="D939" s="1639" t="s">
        <v>3362</v>
      </c>
      <c r="E939" s="1487"/>
      <c r="F939" s="1487"/>
      <c r="AI939" s="625"/>
      <c r="AJ939" s="626"/>
      <c r="AK939" s="626"/>
      <c r="AL939" s="626"/>
      <c r="AM939" s="626"/>
      <c r="AN939" s="631"/>
    </row>
    <row r="940" spans="1:40" ht="14.25" customHeight="1">
      <c r="AI940" s="619"/>
      <c r="AJ940" s="620"/>
      <c r="AK940" s="620"/>
      <c r="AL940" s="620"/>
      <c r="AM940" s="620"/>
      <c r="AN940" s="632"/>
    </row>
    <row r="941" spans="1:40" ht="14.25" customHeight="1">
      <c r="D941" s="2316" t="s">
        <v>1423</v>
      </c>
      <c r="E941" s="2316"/>
      <c r="F941" s="2316"/>
      <c r="G941" s="2316"/>
      <c r="H941" s="2316"/>
      <c r="I941" s="2316"/>
      <c r="J941" s="2316"/>
      <c r="K941" s="2316"/>
      <c r="L941" s="2316"/>
      <c r="M941" s="2316"/>
      <c r="N941" s="2316"/>
      <c r="O941" s="2316"/>
      <c r="P941" s="2316"/>
      <c r="Q941" s="2316"/>
      <c r="R941" s="2316"/>
      <c r="S941" s="2316"/>
      <c r="T941" s="2316"/>
      <c r="U941" s="2316"/>
      <c r="V941" s="2316"/>
      <c r="W941" s="2316"/>
      <c r="X941" s="2316"/>
      <c r="Y941" s="2316"/>
      <c r="Z941" s="2316"/>
      <c r="AA941" s="2316"/>
      <c r="AB941" s="2316"/>
      <c r="AC941" s="2316"/>
      <c r="AD941" s="2316"/>
      <c r="AE941" s="2316"/>
      <c r="AF941" s="2316"/>
      <c r="AG941" s="2316"/>
      <c r="AI941" s="622">
        <f>SUM(J946:M947)-J948</f>
        <v>0</v>
      </c>
      <c r="AJ941" s="623">
        <f>SUM(N946:Q947)-N948</f>
        <v>0</v>
      </c>
      <c r="AK941" s="623">
        <f>SUM(R946:U947)-R948</f>
        <v>0</v>
      </c>
      <c r="AL941" s="623">
        <f>SUM(V946:Y947)-V948</f>
        <v>0</v>
      </c>
      <c r="AM941" s="623">
        <f>SUM(Z946:AC947)-Z948</f>
        <v>0</v>
      </c>
      <c r="AN941" s="624">
        <f>SUM(AD946:AG947)-AD948</f>
        <v>0</v>
      </c>
    </row>
    <row r="942" spans="1:40" ht="14.25" customHeight="1" thickBot="1"/>
    <row r="943" spans="1:40" ht="14.25" customHeight="1" thickBot="1">
      <c r="D943" s="1874" t="s">
        <v>1</v>
      </c>
      <c r="E943" s="1874"/>
      <c r="F943" s="1874"/>
      <c r="G943" s="1874"/>
      <c r="H943" s="1874"/>
      <c r="I943" s="1874"/>
      <c r="J943" s="1997" t="s">
        <v>2</v>
      </c>
      <c r="K943" s="1997"/>
      <c r="L943" s="1997"/>
      <c r="M943" s="1997"/>
      <c r="N943" s="1997"/>
      <c r="O943" s="1997"/>
      <c r="P943" s="1997"/>
      <c r="Q943" s="1997"/>
      <c r="R943" s="1997"/>
      <c r="S943" s="1997"/>
      <c r="T943" s="1997"/>
      <c r="U943" s="1997"/>
      <c r="V943" s="1939" t="s">
        <v>3</v>
      </c>
      <c r="W943" s="1940"/>
      <c r="X943" s="1940"/>
      <c r="Y943" s="1940"/>
      <c r="Z943" s="1940"/>
      <c r="AA943" s="1940"/>
      <c r="AB943" s="1940"/>
      <c r="AC943" s="1940"/>
      <c r="AD943" s="1940"/>
      <c r="AE943" s="1940"/>
      <c r="AF943" s="1940"/>
      <c r="AG943" s="1941"/>
    </row>
    <row r="944" spans="1:40" ht="14.25" customHeight="1" thickBot="1">
      <c r="D944" s="1874"/>
      <c r="E944" s="1874"/>
      <c r="F944" s="1874"/>
      <c r="G944" s="1874"/>
      <c r="H944" s="1874"/>
      <c r="I944" s="1874"/>
      <c r="J944" s="1874" t="s">
        <v>184</v>
      </c>
      <c r="K944" s="1874"/>
      <c r="L944" s="1874"/>
      <c r="M944" s="1874"/>
      <c r="N944" s="1874"/>
      <c r="O944" s="1874"/>
      <c r="P944" s="1874"/>
      <c r="Q944" s="1874"/>
      <c r="R944" s="1874"/>
      <c r="S944" s="1874"/>
      <c r="T944" s="1874"/>
      <c r="U944" s="1874"/>
      <c r="V944" s="1973" t="s">
        <v>184</v>
      </c>
      <c r="W944" s="1974"/>
      <c r="X944" s="1974"/>
      <c r="Y944" s="1974"/>
      <c r="Z944" s="1974"/>
      <c r="AA944" s="1974"/>
      <c r="AB944" s="1974"/>
      <c r="AC944" s="1974"/>
      <c r="AD944" s="1974"/>
      <c r="AE944" s="1974"/>
      <c r="AF944" s="1974"/>
      <c r="AG944" s="1975"/>
    </row>
    <row r="945" spans="1:33" ht="33" customHeight="1" thickBot="1">
      <c r="D945" s="1874"/>
      <c r="E945" s="1874"/>
      <c r="F945" s="1874"/>
      <c r="G945" s="1874"/>
      <c r="H945" s="1874"/>
      <c r="I945" s="1874"/>
      <c r="J945" s="1997" t="s">
        <v>185</v>
      </c>
      <c r="K945" s="1997"/>
      <c r="L945" s="1997"/>
      <c r="M945" s="1997"/>
      <c r="N945" s="1997" t="s">
        <v>186</v>
      </c>
      <c r="O945" s="1997"/>
      <c r="P945" s="1997"/>
      <c r="Q945" s="1997"/>
      <c r="R945" s="1997" t="s">
        <v>187</v>
      </c>
      <c r="S945" s="1997"/>
      <c r="T945" s="1997"/>
      <c r="U945" s="1997"/>
      <c r="V945" s="1997" t="s">
        <v>185</v>
      </c>
      <c r="W945" s="1997"/>
      <c r="X945" s="1997"/>
      <c r="Y945" s="1997"/>
      <c r="Z945" s="1997" t="s">
        <v>186</v>
      </c>
      <c r="AA945" s="1997"/>
      <c r="AB945" s="1997"/>
      <c r="AC945" s="1997"/>
      <c r="AD945" s="1939" t="s">
        <v>187</v>
      </c>
      <c r="AE945" s="1940"/>
      <c r="AF945" s="1940"/>
      <c r="AG945" s="1941"/>
    </row>
    <row r="946" spans="1:33" ht="14.25" customHeight="1">
      <c r="D946" s="2520" t="s">
        <v>188</v>
      </c>
      <c r="E946" s="2520"/>
      <c r="F946" s="2520"/>
      <c r="G946" s="2520"/>
      <c r="H946" s="2520"/>
      <c r="I946" s="2520"/>
      <c r="J946" s="2035">
        <v>20408</v>
      </c>
      <c r="K946" s="2035"/>
      <c r="L946" s="2035"/>
      <c r="M946" s="2035"/>
      <c r="N946" s="2020">
        <v>34033</v>
      </c>
      <c r="O946" s="2020"/>
      <c r="P946" s="2020"/>
      <c r="Q946" s="2020"/>
      <c r="R946" s="2020">
        <v>0</v>
      </c>
      <c r="S946" s="2020"/>
      <c r="T946" s="2020"/>
      <c r="U946" s="2020"/>
      <c r="V946" s="2035">
        <v>19496</v>
      </c>
      <c r="W946" s="2035"/>
      <c r="X946" s="2035"/>
      <c r="Y946" s="2035"/>
      <c r="Z946" s="2020">
        <v>54440</v>
      </c>
      <c r="AA946" s="2020"/>
      <c r="AB946" s="2020"/>
      <c r="AC946" s="2020"/>
      <c r="AD946" s="2020">
        <v>0</v>
      </c>
      <c r="AE946" s="2020"/>
      <c r="AF946" s="2020"/>
      <c r="AG946" s="2020"/>
    </row>
    <row r="947" spans="1:33" ht="14.25" customHeight="1">
      <c r="D947" s="2521" t="s">
        <v>273</v>
      </c>
      <c r="E947" s="2521"/>
      <c r="F947" s="2521"/>
      <c r="G947" s="2521"/>
      <c r="H947" s="2521"/>
      <c r="I947" s="2521"/>
      <c r="J947" s="1934">
        <v>2064</v>
      </c>
      <c r="K947" s="1934"/>
      <c r="L947" s="1934"/>
      <c r="M947" s="1934"/>
      <c r="N947" s="1907">
        <v>1286</v>
      </c>
      <c r="O947" s="1907"/>
      <c r="P947" s="1907"/>
      <c r="Q947" s="1907"/>
      <c r="R947" s="1907">
        <v>0</v>
      </c>
      <c r="S947" s="1907"/>
      <c r="T947" s="1907"/>
      <c r="U947" s="1907"/>
      <c r="V947" s="1934">
        <v>2976</v>
      </c>
      <c r="W947" s="1934"/>
      <c r="X947" s="1934"/>
      <c r="Y947" s="1934"/>
      <c r="Z947" s="1907">
        <v>3350</v>
      </c>
      <c r="AA947" s="1907"/>
      <c r="AB947" s="1907"/>
      <c r="AC947" s="1907"/>
      <c r="AD947" s="1907">
        <v>0</v>
      </c>
      <c r="AE947" s="1907"/>
      <c r="AF947" s="1907"/>
      <c r="AG947" s="1907"/>
    </row>
    <row r="948" spans="1:33" ht="14.25" customHeight="1" thickBot="1">
      <c r="D948" s="2533" t="s">
        <v>14</v>
      </c>
      <c r="E948" s="2533"/>
      <c r="F948" s="2533"/>
      <c r="G948" s="2533"/>
      <c r="H948" s="2533"/>
      <c r="I948" s="2533"/>
      <c r="J948" s="2318">
        <f>SUM(J946:M947)</f>
        <v>22472</v>
      </c>
      <c r="K948" s="2318"/>
      <c r="L948" s="2318"/>
      <c r="M948" s="2318"/>
      <c r="N948" s="2318">
        <f>SUM(N946:Q947)</f>
        <v>35319</v>
      </c>
      <c r="O948" s="2318"/>
      <c r="P948" s="2318"/>
      <c r="Q948" s="2318"/>
      <c r="R948" s="2318">
        <f>SUM(R946:U947)</f>
        <v>0</v>
      </c>
      <c r="S948" s="2318"/>
      <c r="T948" s="2318"/>
      <c r="U948" s="2318"/>
      <c r="V948" s="2318">
        <f>SUM(V946:Y947)</f>
        <v>22472</v>
      </c>
      <c r="W948" s="2318"/>
      <c r="X948" s="2318"/>
      <c r="Y948" s="2318"/>
      <c r="Z948" s="2318">
        <f>SUM(Z946:AC947)</f>
        <v>57790</v>
      </c>
      <c r="AA948" s="2318"/>
      <c r="AB948" s="2318"/>
      <c r="AC948" s="2318"/>
      <c r="AD948" s="2534">
        <f>SUM(AD946:AG947)</f>
        <v>0</v>
      </c>
      <c r="AE948" s="2535"/>
      <c r="AF948" s="2535"/>
      <c r="AG948" s="2536"/>
    </row>
    <row r="950" spans="1:33" ht="14.25" customHeight="1">
      <c r="D950" s="1996" t="s">
        <v>3321</v>
      </c>
      <c r="E950" s="1996"/>
      <c r="F950" s="1996"/>
      <c r="G950" s="1996"/>
      <c r="H950" s="1996"/>
      <c r="I950" s="1996"/>
      <c r="J950" s="1996"/>
      <c r="K950" s="1996"/>
      <c r="L950" s="1996"/>
      <c r="M950" s="1996"/>
      <c r="N950" s="1996"/>
      <c r="O950" s="1996"/>
      <c r="P950" s="1996"/>
      <c r="Q950" s="1996"/>
      <c r="R950" s="1996"/>
      <c r="S950" s="1996"/>
      <c r="T950" s="1996"/>
      <c r="U950" s="1996"/>
      <c r="V950" s="1996"/>
      <c r="W950" s="1996"/>
      <c r="X950" s="1996"/>
      <c r="Y950" s="1996"/>
      <c r="Z950" s="1996"/>
      <c r="AA950" s="1996"/>
      <c r="AB950" s="1996"/>
      <c r="AC950" s="1996"/>
      <c r="AD950" s="1996"/>
      <c r="AE950" s="1996"/>
      <c r="AF950" s="1996"/>
      <c r="AG950" s="1996"/>
    </row>
    <row r="951" spans="1:33" ht="14.25" customHeight="1">
      <c r="D951" s="1996"/>
      <c r="E951" s="1996"/>
      <c r="F951" s="1996"/>
      <c r="G951" s="1996"/>
      <c r="H951" s="1996"/>
      <c r="I951" s="1996"/>
      <c r="J951" s="1996"/>
      <c r="K951" s="1996"/>
      <c r="L951" s="1996"/>
      <c r="M951" s="1996"/>
      <c r="N951" s="1996"/>
      <c r="O951" s="1996"/>
      <c r="P951" s="1996"/>
      <c r="Q951" s="1996"/>
      <c r="R951" s="1996"/>
      <c r="S951" s="1996"/>
      <c r="T951" s="1996"/>
      <c r="U951" s="1996"/>
      <c r="V951" s="1996"/>
      <c r="W951" s="1996"/>
      <c r="X951" s="1996"/>
      <c r="Y951" s="1996"/>
      <c r="Z951" s="1996"/>
      <c r="AA951" s="1996"/>
      <c r="AB951" s="1996"/>
      <c r="AC951" s="1996"/>
      <c r="AD951" s="1996"/>
      <c r="AE951" s="1996"/>
      <c r="AF951" s="1996"/>
      <c r="AG951" s="1996"/>
    </row>
    <row r="952" spans="1:33" ht="14.25" customHeight="1">
      <c r="D952" s="2215"/>
      <c r="E952" s="2215"/>
      <c r="F952" s="2215"/>
      <c r="G952" s="2215"/>
      <c r="H952" s="2215"/>
      <c r="I952" s="2215"/>
      <c r="J952" s="2215"/>
      <c r="K952" s="2215"/>
      <c r="L952" s="2215"/>
      <c r="M952" s="2215"/>
      <c r="N952" s="2215"/>
      <c r="O952" s="2215"/>
      <c r="P952" s="2215"/>
      <c r="Q952" s="2215"/>
      <c r="R952" s="2215"/>
      <c r="S952" s="2215"/>
      <c r="T952" s="2215"/>
      <c r="U952" s="2215"/>
      <c r="V952" s="2215"/>
      <c r="W952" s="2215"/>
      <c r="X952" s="2215"/>
      <c r="Y952" s="2215"/>
      <c r="Z952" s="2215"/>
      <c r="AA952" s="2215"/>
      <c r="AB952" s="2215"/>
      <c r="AC952" s="2215"/>
      <c r="AD952" s="2215"/>
      <c r="AE952" s="2215"/>
      <c r="AF952" s="2215"/>
      <c r="AG952" s="2215"/>
    </row>
    <row r="953" spans="1:33" s="1487" customFormat="1" ht="14.25" customHeight="1">
      <c r="A953" s="1506"/>
      <c r="D953" s="2215"/>
      <c r="E953" s="2215"/>
      <c r="F953" s="2215"/>
      <c r="G953" s="2215"/>
      <c r="H953" s="2215"/>
      <c r="I953" s="2215"/>
      <c r="J953" s="2215"/>
      <c r="K953" s="2215"/>
      <c r="L953" s="2215"/>
      <c r="M953" s="2215"/>
      <c r="N953" s="2215"/>
      <c r="O953" s="2215"/>
      <c r="P953" s="2215"/>
      <c r="Q953" s="2215"/>
      <c r="R953" s="2215"/>
      <c r="S953" s="2215"/>
      <c r="T953" s="2215"/>
      <c r="U953" s="2215"/>
      <c r="V953" s="2215"/>
      <c r="W953" s="2215"/>
      <c r="X953" s="2215"/>
      <c r="Y953" s="2215"/>
      <c r="Z953" s="2215"/>
      <c r="AA953" s="2215"/>
      <c r="AB953" s="2215"/>
      <c r="AC953" s="2215"/>
      <c r="AD953" s="2215"/>
      <c r="AE953" s="2215"/>
      <c r="AF953" s="2215"/>
      <c r="AG953" s="2215"/>
    </row>
    <row r="954" spans="1:33" ht="14.25" customHeight="1">
      <c r="D954" s="2215"/>
      <c r="E954" s="2215"/>
      <c r="F954" s="2215"/>
      <c r="G954" s="2215"/>
      <c r="H954" s="2215"/>
      <c r="I954" s="2215"/>
      <c r="J954" s="2215"/>
      <c r="K954" s="2215"/>
      <c r="L954" s="2215"/>
      <c r="M954" s="2215"/>
      <c r="N954" s="2215"/>
      <c r="O954" s="2215"/>
      <c r="P954" s="2215"/>
      <c r="Q954" s="2215"/>
      <c r="R954" s="2215"/>
      <c r="S954" s="2215"/>
      <c r="T954" s="2215"/>
      <c r="U954" s="2215"/>
      <c r="V954" s="2215"/>
      <c r="W954" s="2215"/>
      <c r="X954" s="2215"/>
      <c r="Y954" s="2215"/>
      <c r="Z954" s="2215"/>
      <c r="AA954" s="2215"/>
      <c r="AB954" s="2215"/>
      <c r="AC954" s="2215"/>
      <c r="AD954" s="2215"/>
      <c r="AE954" s="2215"/>
      <c r="AF954" s="2215"/>
      <c r="AG954" s="2215"/>
    </row>
    <row r="955" spans="1:33" ht="14.25" customHeight="1">
      <c r="D955" s="2215"/>
      <c r="E955" s="2215"/>
      <c r="F955" s="2215"/>
      <c r="G955" s="2215"/>
      <c r="H955" s="2215"/>
      <c r="I955" s="2215"/>
      <c r="J955" s="2215"/>
      <c r="K955" s="2215"/>
      <c r="L955" s="2215"/>
      <c r="M955" s="2215"/>
      <c r="N955" s="2215"/>
      <c r="O955" s="2215"/>
      <c r="P955" s="2215"/>
      <c r="Q955" s="2215"/>
      <c r="R955" s="2215"/>
      <c r="S955" s="2215"/>
      <c r="T955" s="2215"/>
      <c r="U955" s="2215"/>
      <c r="V955" s="2215"/>
      <c r="W955" s="2215"/>
      <c r="X955" s="2215"/>
      <c r="Y955" s="2215"/>
      <c r="Z955" s="2215"/>
      <c r="AA955" s="2215"/>
      <c r="AB955" s="2215"/>
      <c r="AC955" s="2215"/>
      <c r="AD955" s="2215"/>
      <c r="AE955" s="2215"/>
      <c r="AF955" s="2215"/>
      <c r="AG955" s="2215"/>
    </row>
    <row r="956" spans="1:33" ht="14.25" customHeight="1">
      <c r="D956" s="1639" t="s">
        <v>3315</v>
      </c>
    </row>
    <row r="957" spans="1:33" ht="14.25" hidden="1" customHeight="1"/>
    <row r="958" spans="1:33" s="1487" customFormat="1" ht="14.25" hidden="1" customHeight="1">
      <c r="A958" s="1506"/>
      <c r="D958" s="2530" t="s">
        <v>1447</v>
      </c>
      <c r="E958" s="2530"/>
      <c r="F958" s="2530"/>
      <c r="G958" s="2530"/>
      <c r="H958" s="2530"/>
      <c r="I958" s="2530"/>
      <c r="J958" s="2530"/>
      <c r="K958" s="2530"/>
      <c r="L958" s="2530"/>
      <c r="M958" s="2530"/>
      <c r="N958" s="2530"/>
      <c r="O958" s="2530"/>
      <c r="P958" s="2530"/>
      <c r="Q958" s="2530"/>
      <c r="R958" s="2530"/>
      <c r="S958" s="2530"/>
      <c r="T958" s="2530"/>
      <c r="U958" s="2530"/>
      <c r="V958" s="2530"/>
      <c r="W958" s="2530"/>
      <c r="X958" s="2530"/>
      <c r="Y958" s="2530"/>
      <c r="Z958" s="2530"/>
      <c r="AA958" s="2530"/>
      <c r="AB958" s="2530"/>
      <c r="AC958" s="2530"/>
      <c r="AD958" s="2530"/>
      <c r="AE958" s="2530"/>
      <c r="AF958" s="2530"/>
      <c r="AG958" s="2530"/>
    </row>
    <row r="959" spans="1:33" ht="14.25" hidden="1" customHeight="1"/>
    <row r="960" spans="1:33" s="1487" customFormat="1" ht="14.25" hidden="1" customHeight="1">
      <c r="A960" s="1506"/>
      <c r="D960" s="2530" t="s">
        <v>1448</v>
      </c>
      <c r="E960" s="2530"/>
      <c r="F960" s="2530"/>
      <c r="G960" s="2530"/>
      <c r="H960" s="2530"/>
      <c r="I960" s="2530"/>
      <c r="J960" s="2530"/>
      <c r="K960" s="2530"/>
      <c r="L960" s="2530"/>
      <c r="M960" s="2530"/>
      <c r="N960" s="2530"/>
      <c r="O960" s="2530"/>
      <c r="P960" s="2530"/>
      <c r="Q960" s="2530"/>
      <c r="R960" s="2530"/>
      <c r="S960" s="2530"/>
      <c r="T960" s="2530"/>
      <c r="U960" s="2530"/>
      <c r="V960" s="2530"/>
      <c r="W960" s="2530"/>
      <c r="X960" s="2530"/>
      <c r="Y960" s="2530"/>
      <c r="Z960" s="2530"/>
      <c r="AA960" s="2530"/>
      <c r="AB960" s="2530"/>
      <c r="AC960" s="2530"/>
      <c r="AD960" s="2530"/>
      <c r="AE960" s="2530"/>
      <c r="AF960" s="2530"/>
      <c r="AG960" s="2530"/>
    </row>
    <row r="962" spans="1:33" ht="14.25" customHeight="1">
      <c r="D962" s="2182" t="s">
        <v>3364</v>
      </c>
      <c r="E962" s="2182"/>
      <c r="F962" s="2182"/>
      <c r="G962" s="2182"/>
      <c r="H962" s="2182"/>
      <c r="I962" s="2182"/>
      <c r="J962" s="2182"/>
      <c r="K962" s="2182"/>
      <c r="L962" s="2182"/>
      <c r="M962" s="2182"/>
      <c r="N962" s="2182"/>
      <c r="O962" s="2182"/>
      <c r="P962" s="2182"/>
      <c r="Q962" s="2182"/>
      <c r="R962" s="2182"/>
      <c r="S962" s="2182"/>
      <c r="T962" s="2182"/>
      <c r="U962" s="2182"/>
      <c r="V962" s="2182"/>
      <c r="W962" s="2182"/>
      <c r="X962" s="2182"/>
      <c r="Y962" s="2182"/>
      <c r="Z962" s="2182"/>
      <c r="AA962" s="2182"/>
      <c r="AB962" s="2182"/>
      <c r="AC962" s="2182"/>
      <c r="AD962" s="2182"/>
      <c r="AE962" s="2182"/>
      <c r="AF962" s="2182"/>
      <c r="AG962" s="2182"/>
    </row>
    <row r="963" spans="1:33" ht="14.25" customHeight="1">
      <c r="D963" s="2182"/>
      <c r="E963" s="2182"/>
      <c r="F963" s="2182"/>
      <c r="G963" s="2182"/>
      <c r="H963" s="2182"/>
      <c r="I963" s="2182"/>
      <c r="J963" s="2182"/>
      <c r="K963" s="2182"/>
      <c r="L963" s="2182"/>
      <c r="M963" s="2182"/>
      <c r="N963" s="2182"/>
      <c r="O963" s="2182"/>
      <c r="P963" s="2182"/>
      <c r="Q963" s="2182"/>
      <c r="R963" s="2182"/>
      <c r="S963" s="2182"/>
      <c r="T963" s="2182"/>
      <c r="U963" s="2182"/>
      <c r="V963" s="2182"/>
      <c r="W963" s="2182"/>
      <c r="X963" s="2182"/>
      <c r="Y963" s="2182"/>
      <c r="Z963" s="2182"/>
      <c r="AA963" s="2182"/>
      <c r="AB963" s="2182"/>
      <c r="AC963" s="2182"/>
      <c r="AD963" s="2182"/>
      <c r="AE963" s="2182"/>
      <c r="AF963" s="2182"/>
      <c r="AG963" s="2182"/>
    </row>
    <row r="964" spans="1:33" ht="14.25" customHeight="1">
      <c r="D964" s="2182"/>
      <c r="E964" s="2182"/>
      <c r="F964" s="2182"/>
      <c r="G964" s="2182"/>
      <c r="H964" s="2182"/>
      <c r="I964" s="2182"/>
      <c r="J964" s="2182"/>
      <c r="K964" s="2182"/>
      <c r="L964" s="2182"/>
      <c r="M964" s="2182"/>
      <c r="N964" s="2182"/>
      <c r="O964" s="2182"/>
      <c r="P964" s="2182"/>
      <c r="Q964" s="2182"/>
      <c r="R964" s="2182"/>
      <c r="S964" s="2182"/>
      <c r="T964" s="2182"/>
      <c r="U964" s="2182"/>
      <c r="V964" s="2182"/>
      <c r="W964" s="2182"/>
      <c r="X964" s="2182"/>
      <c r="Y964" s="2182"/>
      <c r="Z964" s="2182"/>
      <c r="AA964" s="2182"/>
      <c r="AB964" s="2182"/>
      <c r="AC964" s="2182"/>
      <c r="AD964" s="2182"/>
      <c r="AE964" s="2182"/>
      <c r="AF964" s="2182"/>
      <c r="AG964" s="2182"/>
    </row>
    <row r="965" spans="1:33" ht="14.25" customHeight="1">
      <c r="D965" s="2182"/>
      <c r="E965" s="2182"/>
      <c r="F965" s="2182"/>
      <c r="G965" s="2182"/>
      <c r="H965" s="2182"/>
      <c r="I965" s="2182"/>
      <c r="J965" s="2182"/>
      <c r="K965" s="2182"/>
      <c r="L965" s="2182"/>
      <c r="M965" s="2182"/>
      <c r="N965" s="2182"/>
      <c r="O965" s="2182"/>
      <c r="P965" s="2182"/>
      <c r="Q965" s="2182"/>
      <c r="R965" s="2182"/>
      <c r="S965" s="2182"/>
      <c r="T965" s="2182"/>
      <c r="U965" s="2182"/>
      <c r="V965" s="2182"/>
      <c r="W965" s="2182"/>
      <c r="X965" s="2182"/>
      <c r="Y965" s="2182"/>
      <c r="Z965" s="2182"/>
      <c r="AA965" s="2182"/>
      <c r="AB965" s="2182"/>
      <c r="AC965" s="2182"/>
      <c r="AD965" s="2182"/>
      <c r="AE965" s="2182"/>
      <c r="AF965" s="2182"/>
      <c r="AG965" s="2182"/>
    </row>
    <row r="967" spans="1:33" s="1487" customFormat="1" ht="14.25" hidden="1" customHeight="1">
      <c r="A967" s="1506"/>
      <c r="D967" s="2531"/>
      <c r="E967" s="2531"/>
      <c r="F967" s="2531"/>
      <c r="G967" s="2531"/>
      <c r="H967" s="2531"/>
      <c r="I967" s="2531"/>
      <c r="J967" s="2531"/>
      <c r="K967" s="2531"/>
      <c r="L967" s="2531"/>
      <c r="M967" s="2531"/>
      <c r="N967" s="2531"/>
      <c r="O967" s="2531"/>
      <c r="P967" s="2531"/>
      <c r="Q967" s="2531"/>
      <c r="R967" s="2531"/>
      <c r="S967" s="2531"/>
      <c r="T967" s="2531"/>
      <c r="U967" s="2531"/>
      <c r="V967" s="2531"/>
      <c r="W967" s="2531"/>
      <c r="X967" s="2531"/>
      <c r="Y967" s="2531"/>
      <c r="Z967" s="2531"/>
      <c r="AA967" s="2531"/>
      <c r="AB967" s="2531"/>
      <c r="AC967" s="2531"/>
      <c r="AD967" s="2531"/>
      <c r="AE967" s="2531"/>
      <c r="AF967" s="2531"/>
      <c r="AG967" s="2531"/>
    </row>
    <row r="968" spans="1:33" s="1487" customFormat="1" ht="14.25" hidden="1" customHeight="1">
      <c r="A968" s="1506"/>
      <c r="D968" s="2531"/>
      <c r="E968" s="2531"/>
      <c r="F968" s="2531"/>
      <c r="G968" s="2531"/>
      <c r="H968" s="2531"/>
      <c r="I968" s="2531"/>
      <c r="J968" s="2531"/>
      <c r="K968" s="2531"/>
      <c r="L968" s="2531"/>
      <c r="M968" s="2531"/>
      <c r="N968" s="2531"/>
      <c r="O968" s="2531"/>
      <c r="P968" s="2531"/>
      <c r="Q968" s="2531"/>
      <c r="R968" s="2531"/>
      <c r="S968" s="2531"/>
      <c r="T968" s="2531"/>
      <c r="U968" s="2531"/>
      <c r="V968" s="2531"/>
      <c r="W968" s="2531"/>
      <c r="X968" s="2531"/>
      <c r="Y968" s="2531"/>
      <c r="Z968" s="2531"/>
      <c r="AA968" s="2531"/>
      <c r="AB968" s="2531"/>
      <c r="AC968" s="2531"/>
      <c r="AD968" s="2531"/>
      <c r="AE968" s="2531"/>
      <c r="AF968" s="2531"/>
      <c r="AG968" s="2531"/>
    </row>
    <row r="969" spans="1:33" s="1487" customFormat="1" ht="14.25" hidden="1" customHeight="1">
      <c r="A969" s="1506"/>
      <c r="D969" s="1569"/>
      <c r="E969" s="1569"/>
      <c r="F969" s="1569"/>
      <c r="G969" s="1569"/>
      <c r="H969" s="1569"/>
      <c r="I969" s="1569"/>
      <c r="J969" s="1569"/>
      <c r="K969" s="1569"/>
      <c r="L969" s="1569"/>
      <c r="M969" s="1569"/>
      <c r="N969" s="1569"/>
      <c r="O969" s="1569"/>
      <c r="P969" s="1569"/>
      <c r="Q969" s="1569"/>
      <c r="R969" s="1569"/>
      <c r="S969" s="1569"/>
      <c r="T969" s="1569"/>
      <c r="U969" s="1569"/>
      <c r="V969" s="1569"/>
      <c r="W969" s="1569"/>
      <c r="X969" s="1569"/>
      <c r="Y969" s="1569"/>
      <c r="Z969" s="1569"/>
      <c r="AA969" s="1569"/>
      <c r="AB969" s="1569"/>
      <c r="AC969" s="1569"/>
      <c r="AD969" s="1569"/>
      <c r="AE969" s="1569"/>
      <c r="AF969" s="1569"/>
      <c r="AG969" s="1569"/>
    </row>
    <row r="970" spans="1:33" s="1487" customFormat="1" ht="14.25" hidden="1" customHeight="1">
      <c r="A970" s="1506">
        <v>42</v>
      </c>
      <c r="D970" s="2532"/>
      <c r="E970" s="2532"/>
      <c r="F970" s="2532"/>
      <c r="G970" s="2532"/>
      <c r="H970" s="2532"/>
      <c r="I970" s="2532"/>
      <c r="J970" s="2532"/>
      <c r="K970" s="2532"/>
      <c r="L970" s="2532"/>
      <c r="M970" s="2532"/>
      <c r="N970" s="2532"/>
      <c r="O970" s="2532"/>
      <c r="P970" s="2532"/>
      <c r="Q970" s="2532"/>
      <c r="R970" s="2532"/>
      <c r="S970" s="2532"/>
      <c r="T970" s="2532"/>
      <c r="U970" s="2532"/>
      <c r="V970" s="2532"/>
      <c r="W970" s="2532"/>
      <c r="X970" s="2532"/>
      <c r="Y970" s="2532"/>
      <c r="Z970" s="2532"/>
      <c r="AA970" s="2532"/>
      <c r="AB970" s="2532"/>
      <c r="AC970" s="2532"/>
      <c r="AD970" s="2532"/>
      <c r="AE970" s="2532"/>
      <c r="AF970" s="2532"/>
      <c r="AG970" s="2532"/>
    </row>
    <row r="971" spans="1:33" s="1487" customFormat="1" ht="14.25" hidden="1" customHeight="1">
      <c r="A971" s="1506"/>
    </row>
    <row r="972" spans="1:33" s="1568" customFormat="1" ht="17.25" hidden="1" customHeight="1">
      <c r="A972" s="1562"/>
      <c r="D972" s="1950" t="s">
        <v>1449</v>
      </c>
      <c r="E972" s="1950"/>
      <c r="F972" s="1950"/>
      <c r="G972" s="1950"/>
      <c r="H972" s="1950"/>
      <c r="I972" s="1950"/>
      <c r="J972" s="1950"/>
      <c r="K972" s="1950"/>
      <c r="L972" s="1950"/>
      <c r="M972" s="1950"/>
      <c r="N972" s="1950"/>
      <c r="O972" s="1950"/>
      <c r="P972" s="1950"/>
      <c r="Q972" s="1950"/>
      <c r="R972" s="1950"/>
      <c r="S972" s="1950"/>
      <c r="T972" s="1950"/>
      <c r="U972" s="1950"/>
      <c r="V972" s="1950"/>
      <c r="W972" s="1950"/>
      <c r="X972" s="1950"/>
      <c r="Y972" s="1950"/>
      <c r="Z972" s="1950"/>
      <c r="AA972" s="1950"/>
      <c r="AB972" s="1950"/>
      <c r="AC972" s="1950"/>
      <c r="AD972" s="1950"/>
      <c r="AE972" s="1950"/>
      <c r="AF972" s="1950"/>
      <c r="AG972" s="1950"/>
    </row>
    <row r="973" spans="1:33" s="1568" customFormat="1" ht="17.25" hidden="1" customHeight="1">
      <c r="A973" s="1562"/>
      <c r="D973" s="1950"/>
      <c r="E973" s="1950"/>
      <c r="F973" s="1950"/>
      <c r="G973" s="1950"/>
      <c r="H973" s="1950"/>
      <c r="I973" s="1950"/>
      <c r="J973" s="1950"/>
      <c r="K973" s="1950"/>
      <c r="L973" s="1950"/>
      <c r="M973" s="1950"/>
      <c r="N973" s="1950"/>
      <c r="O973" s="1950"/>
      <c r="P973" s="1950"/>
      <c r="Q973" s="1950"/>
      <c r="R973" s="1950"/>
      <c r="S973" s="1950"/>
      <c r="T973" s="1950"/>
      <c r="U973" s="1950"/>
      <c r="V973" s="1950"/>
      <c r="W973" s="1950"/>
      <c r="X973" s="1950"/>
      <c r="Y973" s="1950"/>
      <c r="Z973" s="1950"/>
      <c r="AA973" s="1950"/>
      <c r="AB973" s="1950"/>
      <c r="AC973" s="1950"/>
      <c r="AD973" s="1950"/>
      <c r="AE973" s="1950"/>
      <c r="AF973" s="1950"/>
      <c r="AG973" s="1950"/>
    </row>
    <row r="974" spans="1:33" s="1568" customFormat="1" ht="17.25" hidden="1" customHeight="1">
      <c r="A974" s="1562"/>
      <c r="D974" s="1487"/>
      <c r="E974" s="1487"/>
      <c r="F974" s="1487"/>
      <c r="G974" s="1487"/>
      <c r="H974" s="1487"/>
      <c r="I974" s="1487"/>
      <c r="J974" s="1487"/>
      <c r="K974" s="1487"/>
      <c r="L974" s="1487"/>
      <c r="M974" s="1487"/>
      <c r="N974" s="1487"/>
      <c r="O974" s="1487"/>
      <c r="P974" s="1487"/>
      <c r="Q974" s="1487"/>
      <c r="R974" s="1487"/>
      <c r="S974" s="1487"/>
      <c r="T974" s="1487"/>
      <c r="U974" s="1487"/>
      <c r="V974" s="1487"/>
      <c r="W974" s="1487"/>
      <c r="X974" s="1487"/>
      <c r="Y974" s="1487"/>
      <c r="Z974" s="1487"/>
      <c r="AA974" s="1487"/>
      <c r="AB974" s="1487"/>
      <c r="AC974" s="1487"/>
      <c r="AD974" s="1487"/>
      <c r="AE974" s="1487"/>
      <c r="AF974" s="1487"/>
      <c r="AG974" s="1487"/>
    </row>
    <row r="975" spans="1:33" s="1568" customFormat="1" ht="17.25" hidden="1" customHeight="1">
      <c r="A975" s="1562"/>
      <c r="D975" s="2530" t="s">
        <v>1450</v>
      </c>
      <c r="E975" s="2530"/>
      <c r="F975" s="2530"/>
      <c r="G975" s="2530"/>
      <c r="H975" s="2530"/>
      <c r="I975" s="2530"/>
      <c r="J975" s="2530"/>
      <c r="K975" s="2530"/>
      <c r="L975" s="2530"/>
      <c r="M975" s="2530"/>
      <c r="N975" s="2530"/>
      <c r="O975" s="2530"/>
      <c r="P975" s="2530"/>
      <c r="Q975" s="2530"/>
      <c r="R975" s="2530"/>
      <c r="S975" s="2530"/>
      <c r="T975" s="2530"/>
      <c r="U975" s="2530"/>
      <c r="V975" s="2530"/>
      <c r="W975" s="2530"/>
      <c r="X975" s="2530"/>
      <c r="Y975" s="2530"/>
      <c r="Z975" s="2530"/>
      <c r="AA975" s="2530"/>
      <c r="AB975" s="2530"/>
      <c r="AC975" s="2530"/>
      <c r="AD975" s="2530"/>
      <c r="AE975" s="2530"/>
      <c r="AF975" s="2530"/>
      <c r="AG975" s="2530"/>
    </row>
    <row r="976" spans="1:33" s="1568" customFormat="1" ht="17.25" hidden="1" customHeight="1" thickBot="1">
      <c r="A976" s="1562"/>
      <c r="D976" s="1487"/>
      <c r="E976" s="1487"/>
      <c r="F976" s="1487"/>
      <c r="G976" s="1487"/>
      <c r="H976" s="1487"/>
      <c r="I976" s="1487"/>
      <c r="J976" s="1487"/>
      <c r="K976" s="1487"/>
      <c r="L976" s="1487"/>
      <c r="M976" s="1487"/>
      <c r="N976" s="1487"/>
      <c r="O976" s="1487"/>
      <c r="P976" s="1487"/>
      <c r="Q976" s="1487"/>
      <c r="R976" s="1487"/>
      <c r="S976" s="1487"/>
      <c r="T976" s="1487"/>
      <c r="U976" s="1487"/>
      <c r="V976" s="1487"/>
      <c r="W976" s="1487"/>
      <c r="X976" s="1487"/>
      <c r="Y976" s="1487"/>
      <c r="Z976" s="1487"/>
      <c r="AA976" s="1487"/>
      <c r="AB976" s="1487"/>
      <c r="AC976" s="1487"/>
      <c r="AD976" s="1487"/>
      <c r="AE976" s="1487"/>
      <c r="AF976" s="1487"/>
      <c r="AG976" s="1487"/>
    </row>
    <row r="977" spans="1:33" s="1568" customFormat="1" ht="17.25" hidden="1" customHeight="1">
      <c r="A977" s="1562"/>
      <c r="D977" s="2100" t="s">
        <v>1</v>
      </c>
      <c r="E977" s="2101"/>
      <c r="F977" s="2101"/>
      <c r="G977" s="2101"/>
      <c r="H977" s="2101"/>
      <c r="I977" s="2101"/>
      <c r="J977" s="2101"/>
      <c r="K977" s="2101"/>
      <c r="L977" s="2101"/>
      <c r="M977" s="2101"/>
      <c r="N977" s="2100" t="s">
        <v>2</v>
      </c>
      <c r="O977" s="2101"/>
      <c r="P977" s="2101"/>
      <c r="Q977" s="2101"/>
      <c r="R977" s="2101"/>
      <c r="S977" s="2101"/>
      <c r="T977" s="2101"/>
      <c r="U977" s="2101"/>
      <c r="V977" s="2101"/>
      <c r="W977" s="2101"/>
      <c r="X977" s="2100" t="s">
        <v>3</v>
      </c>
      <c r="Y977" s="2101"/>
      <c r="Z977" s="2101"/>
      <c r="AA977" s="2101"/>
      <c r="AB977" s="2101"/>
      <c r="AC977" s="2101"/>
      <c r="AD977" s="2101"/>
      <c r="AE977" s="2101"/>
      <c r="AF977" s="2101"/>
      <c r="AG977" s="2102"/>
    </row>
    <row r="978" spans="1:33" s="1568" customFormat="1" ht="17.25" hidden="1" customHeight="1" thickBot="1">
      <c r="A978" s="1562"/>
      <c r="D978" s="2522"/>
      <c r="E978" s="2523"/>
      <c r="F978" s="2523"/>
      <c r="G978" s="2523"/>
      <c r="H978" s="2523"/>
      <c r="I978" s="2523"/>
      <c r="J978" s="2523"/>
      <c r="K978" s="2523"/>
      <c r="L978" s="2523"/>
      <c r="M978" s="2523"/>
      <c r="N978" s="2103"/>
      <c r="O978" s="2104"/>
      <c r="P978" s="2104"/>
      <c r="Q978" s="2104"/>
      <c r="R978" s="2104"/>
      <c r="S978" s="2104"/>
      <c r="T978" s="2104"/>
      <c r="U978" s="2104"/>
      <c r="V978" s="2104"/>
      <c r="W978" s="2104"/>
      <c r="X978" s="2103"/>
      <c r="Y978" s="2104"/>
      <c r="Z978" s="2104"/>
      <c r="AA978" s="2104"/>
      <c r="AB978" s="2104"/>
      <c r="AC978" s="2104"/>
      <c r="AD978" s="2104"/>
      <c r="AE978" s="2104"/>
      <c r="AF978" s="2104"/>
      <c r="AG978" s="2105"/>
    </row>
    <row r="979" spans="1:33" s="1568" customFormat="1" ht="17.25" hidden="1" customHeight="1">
      <c r="A979" s="1562"/>
      <c r="D979" s="2524" t="s">
        <v>339</v>
      </c>
      <c r="E979" s="2525"/>
      <c r="F979" s="2525"/>
      <c r="G979" s="2525"/>
      <c r="H979" s="2525"/>
      <c r="I979" s="2525"/>
      <c r="J979" s="2525"/>
      <c r="K979" s="2525"/>
      <c r="L979" s="2525"/>
      <c r="M979" s="2526"/>
      <c r="N979" s="2516"/>
      <c r="O979" s="2516"/>
      <c r="P979" s="2516"/>
      <c r="Q979" s="2516"/>
      <c r="R979" s="2516"/>
      <c r="S979" s="2516"/>
      <c r="T979" s="2516"/>
      <c r="U979" s="2516"/>
      <c r="V979" s="2516"/>
      <c r="W979" s="2516"/>
      <c r="X979" s="2517"/>
      <c r="Y979" s="2518"/>
      <c r="Z979" s="2518"/>
      <c r="AA979" s="2518"/>
      <c r="AB979" s="2518"/>
      <c r="AC979" s="2518"/>
      <c r="AD979" s="2518"/>
      <c r="AE979" s="2518"/>
      <c r="AF979" s="2518"/>
      <c r="AG979" s="2519"/>
    </row>
    <row r="980" spans="1:33" s="1568" customFormat="1" ht="17.25" hidden="1" customHeight="1">
      <c r="A980" s="1562"/>
      <c r="D980" s="2527" t="s">
        <v>340</v>
      </c>
      <c r="E980" s="2528"/>
      <c r="F980" s="2528"/>
      <c r="G980" s="2528"/>
      <c r="H980" s="2528"/>
      <c r="I980" s="2528"/>
      <c r="J980" s="2528"/>
      <c r="K980" s="2528"/>
      <c r="L980" s="2528"/>
      <c r="M980" s="2529"/>
      <c r="N980" s="2272"/>
      <c r="O980" s="2272"/>
      <c r="P980" s="2272"/>
      <c r="Q980" s="2272"/>
      <c r="R980" s="2272"/>
      <c r="S980" s="2272"/>
      <c r="T980" s="2272"/>
      <c r="U980" s="2272"/>
      <c r="V980" s="2272"/>
      <c r="W980" s="2272"/>
      <c r="X980" s="2491"/>
      <c r="Y980" s="2251"/>
      <c r="Z980" s="2251"/>
      <c r="AA980" s="2251"/>
      <c r="AB980" s="2251"/>
      <c r="AC980" s="2251"/>
      <c r="AD980" s="2251"/>
      <c r="AE980" s="2251"/>
      <c r="AF980" s="2251"/>
      <c r="AG980" s="2283"/>
    </row>
    <row r="981" spans="1:33" s="1487" customFormat="1" ht="14.25" hidden="1" customHeight="1">
      <c r="A981" s="1506"/>
      <c r="D981" s="2527" t="s">
        <v>341</v>
      </c>
      <c r="E981" s="2528"/>
      <c r="F981" s="2528"/>
      <c r="G981" s="2528"/>
      <c r="H981" s="2528"/>
      <c r="I981" s="2528"/>
      <c r="J981" s="2528"/>
      <c r="K981" s="2528"/>
      <c r="L981" s="2528"/>
      <c r="M981" s="2529"/>
      <c r="N981" s="2272"/>
      <c r="O981" s="2272"/>
      <c r="P981" s="2272"/>
      <c r="Q981" s="2272"/>
      <c r="R981" s="2272"/>
      <c r="S981" s="2272"/>
      <c r="T981" s="2272"/>
      <c r="U981" s="2272"/>
      <c r="V981" s="2272"/>
      <c r="W981" s="2272"/>
      <c r="X981" s="2491"/>
      <c r="Y981" s="2251"/>
      <c r="Z981" s="2251"/>
      <c r="AA981" s="2251"/>
      <c r="AB981" s="2251"/>
      <c r="AC981" s="2251"/>
      <c r="AD981" s="2251"/>
      <c r="AE981" s="2251"/>
      <c r="AF981" s="2251"/>
      <c r="AG981" s="2283"/>
    </row>
    <row r="982" spans="1:33" s="1487" customFormat="1" ht="14.25" hidden="1" customHeight="1">
      <c r="A982" s="1506"/>
      <c r="D982" s="2527" t="s">
        <v>342</v>
      </c>
      <c r="E982" s="2528"/>
      <c r="F982" s="2528"/>
      <c r="G982" s="2528"/>
      <c r="H982" s="2528"/>
      <c r="I982" s="2528"/>
      <c r="J982" s="2528"/>
      <c r="K982" s="2528"/>
      <c r="L982" s="2528"/>
      <c r="M982" s="2529"/>
      <c r="N982" s="2506"/>
      <c r="O982" s="2506"/>
      <c r="P982" s="2506"/>
      <c r="Q982" s="2506"/>
      <c r="R982" s="2506"/>
      <c r="S982" s="2506"/>
      <c r="T982" s="2506"/>
      <c r="U982" s="2506"/>
      <c r="V982" s="2506"/>
      <c r="W982" s="2506"/>
      <c r="X982" s="2507"/>
      <c r="Y982" s="2508"/>
      <c r="Z982" s="2508"/>
      <c r="AA982" s="2508"/>
      <c r="AB982" s="2508"/>
      <c r="AC982" s="2508"/>
      <c r="AD982" s="2508"/>
      <c r="AE982" s="2508"/>
      <c r="AF982" s="2508"/>
      <c r="AG982" s="2505"/>
    </row>
    <row r="983" spans="1:33" s="1487" customFormat="1" ht="14.25" hidden="1" customHeight="1">
      <c r="A983" s="1506"/>
      <c r="D983" s="2527" t="s">
        <v>343</v>
      </c>
      <c r="E983" s="2528"/>
      <c r="F983" s="2528"/>
      <c r="G983" s="2528"/>
      <c r="H983" s="2528"/>
      <c r="I983" s="2528"/>
      <c r="J983" s="2528"/>
      <c r="K983" s="2528"/>
      <c r="L983" s="2528"/>
      <c r="M983" s="2529"/>
      <c r="N983" s="2272"/>
      <c r="O983" s="2272"/>
      <c r="P983" s="2272"/>
      <c r="Q983" s="2272"/>
      <c r="R983" s="2272"/>
      <c r="S983" s="2272"/>
      <c r="T983" s="2272"/>
      <c r="U983" s="2272"/>
      <c r="V983" s="2272"/>
      <c r="W983" s="2272"/>
      <c r="X983" s="2491"/>
      <c r="Y983" s="2251"/>
      <c r="Z983" s="2251"/>
      <c r="AA983" s="2251"/>
      <c r="AB983" s="2251"/>
      <c r="AC983" s="2251"/>
      <c r="AD983" s="2251"/>
      <c r="AE983" s="2251"/>
      <c r="AF983" s="2251"/>
      <c r="AG983" s="2283"/>
    </row>
    <row r="984" spans="1:33" s="1487" customFormat="1" ht="14.25" hidden="1" customHeight="1">
      <c r="A984" s="1506"/>
      <c r="D984" s="2527" t="s">
        <v>344</v>
      </c>
      <c r="E984" s="2528"/>
      <c r="F984" s="2528"/>
      <c r="G984" s="2528"/>
      <c r="H984" s="2528"/>
      <c r="I984" s="2528"/>
      <c r="J984" s="2528"/>
      <c r="K984" s="2528"/>
      <c r="L984" s="2528"/>
      <c r="M984" s="2529"/>
      <c r="N984" s="2506"/>
      <c r="O984" s="2506"/>
      <c r="P984" s="2506"/>
      <c r="Q984" s="2506"/>
      <c r="R984" s="2506"/>
      <c r="S984" s="2506"/>
      <c r="T984" s="2506"/>
      <c r="U984" s="2506"/>
      <c r="V984" s="2506"/>
      <c r="W984" s="2506"/>
      <c r="X984" s="2507"/>
      <c r="Y984" s="2508"/>
      <c r="Z984" s="2508"/>
      <c r="AA984" s="2508"/>
      <c r="AB984" s="2508"/>
      <c r="AC984" s="2508"/>
      <c r="AD984" s="2508"/>
      <c r="AE984" s="2508"/>
      <c r="AF984" s="2508"/>
      <c r="AG984" s="2505"/>
    </row>
    <row r="985" spans="1:33" s="1487" customFormat="1" ht="14.25" hidden="1" customHeight="1">
      <c r="A985" s="1506" t="s">
        <v>1454</v>
      </c>
      <c r="D985" s="2527" t="s">
        <v>345</v>
      </c>
      <c r="E985" s="2528"/>
      <c r="F985" s="2528"/>
      <c r="G985" s="2528"/>
      <c r="H985" s="2528"/>
      <c r="I985" s="2528"/>
      <c r="J985" s="2528"/>
      <c r="K985" s="2528"/>
      <c r="L985" s="2528"/>
      <c r="M985" s="2529"/>
      <c r="N985" s="2272"/>
      <c r="O985" s="2272"/>
      <c r="P985" s="2272"/>
      <c r="Q985" s="2272"/>
      <c r="R985" s="2272"/>
      <c r="S985" s="2272"/>
      <c r="T985" s="2272"/>
      <c r="U985" s="2272"/>
      <c r="V985" s="2272"/>
      <c r="W985" s="2272"/>
      <c r="X985" s="2491"/>
      <c r="Y985" s="2251"/>
      <c r="Z985" s="2251"/>
      <c r="AA985" s="2251"/>
      <c r="AB985" s="2251"/>
      <c r="AC985" s="2251"/>
      <c r="AD985" s="2251"/>
      <c r="AE985" s="2251"/>
      <c r="AF985" s="2251"/>
      <c r="AG985" s="2283"/>
    </row>
    <row r="986" spans="1:33" s="1487" customFormat="1" ht="14.25" hidden="1" customHeight="1">
      <c r="A986" s="1506"/>
      <c r="D986" s="2527" t="s">
        <v>346</v>
      </c>
      <c r="E986" s="2528"/>
      <c r="F986" s="2528"/>
      <c r="G986" s="2528"/>
      <c r="H986" s="2528"/>
      <c r="I986" s="2528"/>
      <c r="J986" s="2528"/>
      <c r="K986" s="2528"/>
      <c r="L986" s="2528"/>
      <c r="M986" s="2529"/>
      <c r="N986" s="2506"/>
      <c r="O986" s="2506"/>
      <c r="P986" s="2506"/>
      <c r="Q986" s="2506"/>
      <c r="R986" s="2506"/>
      <c r="S986" s="2506"/>
      <c r="T986" s="2506"/>
      <c r="U986" s="2506"/>
      <c r="V986" s="2506"/>
      <c r="W986" s="2506"/>
      <c r="X986" s="2507"/>
      <c r="Y986" s="2508"/>
      <c r="Z986" s="2508"/>
      <c r="AA986" s="2508"/>
      <c r="AB986" s="2508"/>
      <c r="AC986" s="2508"/>
      <c r="AD986" s="2508"/>
      <c r="AE986" s="2508"/>
      <c r="AF986" s="2508"/>
      <c r="AG986" s="2505"/>
    </row>
    <row r="987" spans="1:33" s="1487" customFormat="1" ht="18" hidden="1" customHeight="1" thickBot="1">
      <c r="A987" s="1506"/>
      <c r="D987" s="2537" t="s">
        <v>347</v>
      </c>
      <c r="E987" s="2538"/>
      <c r="F987" s="2538"/>
      <c r="G987" s="2538"/>
      <c r="H987" s="2538"/>
      <c r="I987" s="2538"/>
      <c r="J987" s="2538"/>
      <c r="K987" s="2538"/>
      <c r="L987" s="2538"/>
      <c r="M987" s="2539"/>
      <c r="N987" s="2540"/>
      <c r="O987" s="2540"/>
      <c r="P987" s="2540"/>
      <c r="Q987" s="2540"/>
      <c r="R987" s="2540"/>
      <c r="S987" s="2540"/>
      <c r="T987" s="2540"/>
      <c r="U987" s="2540"/>
      <c r="V987" s="2540"/>
      <c r="W987" s="2540"/>
      <c r="X987" s="2177"/>
      <c r="Y987" s="2178"/>
      <c r="Z987" s="2178"/>
      <c r="AA987" s="2178"/>
      <c r="AB987" s="2178"/>
      <c r="AC987" s="2178"/>
      <c r="AD987" s="2178"/>
      <c r="AE987" s="2178"/>
      <c r="AF987" s="2178"/>
      <c r="AG987" s="2179"/>
    </row>
    <row r="988" spans="1:33" s="1487" customFormat="1" ht="18" hidden="1" customHeight="1">
      <c r="A988" s="1506"/>
    </row>
    <row r="989" spans="1:33" s="1487" customFormat="1" ht="18" hidden="1" customHeight="1">
      <c r="A989" s="1506"/>
      <c r="D989" s="1509"/>
      <c r="E989" s="1509"/>
      <c r="F989" s="1509"/>
      <c r="G989" s="1509"/>
      <c r="H989" s="1509"/>
      <c r="I989" s="1509"/>
      <c r="J989" s="1509"/>
      <c r="K989" s="1509"/>
      <c r="L989" s="1509"/>
      <c r="M989" s="1509"/>
    </row>
    <row r="990" spans="1:33" s="1487" customFormat="1" ht="18" hidden="1" customHeight="1">
      <c r="A990" s="1506"/>
      <c r="D990" s="2530" t="s">
        <v>1451</v>
      </c>
      <c r="E990" s="2530"/>
      <c r="F990" s="2530"/>
      <c r="G990" s="2530"/>
      <c r="H990" s="2530"/>
      <c r="I990" s="2530"/>
      <c r="J990" s="2530"/>
      <c r="K990" s="2530"/>
      <c r="L990" s="2530"/>
      <c r="M990" s="2530"/>
      <c r="N990" s="2530"/>
      <c r="O990" s="2530"/>
      <c r="P990" s="2530"/>
      <c r="Q990" s="2530"/>
      <c r="R990" s="2530"/>
      <c r="S990" s="2530"/>
      <c r="T990" s="2530"/>
      <c r="U990" s="2530"/>
      <c r="V990" s="2530"/>
      <c r="W990" s="2530"/>
      <c r="X990" s="2530"/>
      <c r="Y990" s="2530"/>
      <c r="Z990" s="2530"/>
      <c r="AA990" s="2530"/>
      <c r="AB990" s="2530"/>
      <c r="AC990" s="2530"/>
      <c r="AD990" s="2530"/>
      <c r="AE990" s="2530"/>
      <c r="AF990" s="2530"/>
      <c r="AG990" s="2530"/>
    </row>
    <row r="991" spans="1:33" s="1487" customFormat="1" ht="18" hidden="1" customHeight="1" thickBot="1">
      <c r="A991" s="1506"/>
      <c r="D991" s="1509"/>
      <c r="E991" s="1509"/>
      <c r="F991" s="1509"/>
      <c r="G991" s="1509"/>
      <c r="H991" s="1509"/>
      <c r="I991" s="1509"/>
      <c r="J991" s="1509"/>
      <c r="K991" s="1509"/>
      <c r="L991" s="1509"/>
      <c r="M991" s="1509"/>
    </row>
    <row r="992" spans="1:33" s="1487" customFormat="1" ht="18" hidden="1" customHeight="1" thickBot="1">
      <c r="A992" s="1506"/>
      <c r="D992" s="2100" t="s">
        <v>349</v>
      </c>
      <c r="E992" s="2101"/>
      <c r="F992" s="2101"/>
      <c r="G992" s="2101"/>
      <c r="H992" s="2101"/>
      <c r="I992" s="2101"/>
      <c r="J992" s="2101"/>
      <c r="K992" s="2101"/>
      <c r="L992" s="2101"/>
      <c r="M992" s="2101"/>
      <c r="N992" s="2245" t="s">
        <v>2</v>
      </c>
      <c r="O992" s="2246"/>
      <c r="P992" s="2246"/>
      <c r="Q992" s="2246"/>
      <c r="R992" s="2246"/>
      <c r="S992" s="2246"/>
      <c r="T992" s="2246"/>
      <c r="U992" s="2246"/>
      <c r="V992" s="2246"/>
      <c r="W992" s="2246"/>
      <c r="X992" s="2246"/>
      <c r="Y992" s="2246"/>
      <c r="Z992" s="2246"/>
      <c r="AA992" s="2246"/>
      <c r="AB992" s="2246"/>
      <c r="AC992" s="2246"/>
      <c r="AD992" s="2246"/>
      <c r="AE992" s="2246"/>
      <c r="AF992" s="2246"/>
      <c r="AG992" s="2255"/>
    </row>
    <row r="993" spans="1:33" s="1487" customFormat="1" ht="14.25" hidden="1" customHeight="1" thickBot="1">
      <c r="A993" s="1506"/>
      <c r="D993" s="2103"/>
      <c r="E993" s="2104"/>
      <c r="F993" s="2104"/>
      <c r="G993" s="2104"/>
      <c r="H993" s="2104"/>
      <c r="I993" s="2104"/>
      <c r="J993" s="2104"/>
      <c r="K993" s="2104"/>
      <c r="L993" s="2104"/>
      <c r="M993" s="2104"/>
      <c r="N993" s="1917" t="s">
        <v>351</v>
      </c>
      <c r="O993" s="1917"/>
      <c r="P993" s="1917"/>
      <c r="Q993" s="1917"/>
      <c r="R993" s="1917"/>
      <c r="S993" s="1917"/>
      <c r="T993" s="1917"/>
      <c r="U993" s="1917"/>
      <c r="V993" s="1917"/>
      <c r="W993" s="1917"/>
      <c r="X993" s="2245" t="s">
        <v>1453</v>
      </c>
      <c r="Y993" s="2246"/>
      <c r="Z993" s="2246"/>
      <c r="AA993" s="2246"/>
      <c r="AB993" s="2246"/>
      <c r="AC993" s="2246"/>
      <c r="AD993" s="2246"/>
      <c r="AE993" s="2246"/>
      <c r="AF993" s="2246"/>
      <c r="AG993" s="2255"/>
    </row>
    <row r="994" spans="1:33" s="1487" customFormat="1" ht="14.25" hidden="1" customHeight="1">
      <c r="A994" s="1506"/>
      <c r="D994" s="2512" t="s">
        <v>353</v>
      </c>
      <c r="E994" s="2513"/>
      <c r="F994" s="2513"/>
      <c r="G994" s="2513"/>
      <c r="H994" s="2513"/>
      <c r="I994" s="2513"/>
      <c r="J994" s="2513"/>
      <c r="K994" s="2513"/>
      <c r="L994" s="2513"/>
      <c r="M994" s="2514"/>
      <c r="N994" s="2282"/>
      <c r="O994" s="2273"/>
      <c r="P994" s="2273"/>
      <c r="Q994" s="2273"/>
      <c r="R994" s="2273"/>
      <c r="S994" s="2273"/>
      <c r="T994" s="2273"/>
      <c r="U994" s="2273"/>
      <c r="V994" s="2273"/>
      <c r="W994" s="2273"/>
      <c r="X994" s="2172"/>
      <c r="Y994" s="2173"/>
      <c r="Z994" s="2173"/>
      <c r="AA994" s="2173"/>
      <c r="AB994" s="2173"/>
      <c r="AC994" s="2173"/>
      <c r="AD994" s="2173"/>
      <c r="AE994" s="2173"/>
      <c r="AF994" s="2173"/>
      <c r="AG994" s="2174"/>
    </row>
    <row r="995" spans="1:33" s="1487" customFormat="1" ht="14.25" hidden="1" customHeight="1">
      <c r="A995" s="1506" t="s">
        <v>1456</v>
      </c>
      <c r="D995" s="2502" t="s">
        <v>354</v>
      </c>
      <c r="E995" s="2503"/>
      <c r="F995" s="2503"/>
      <c r="G995" s="2503"/>
      <c r="H995" s="2503"/>
      <c r="I995" s="2503"/>
      <c r="J995" s="2503"/>
      <c r="K995" s="2503"/>
      <c r="L995" s="2503"/>
      <c r="M995" s="2504"/>
      <c r="N995" s="2283"/>
      <c r="O995" s="2272"/>
      <c r="P995" s="2272"/>
      <c r="Q995" s="2272"/>
      <c r="R995" s="2272"/>
      <c r="S995" s="2272"/>
      <c r="T995" s="2272"/>
      <c r="U995" s="2272"/>
      <c r="V995" s="2272"/>
      <c r="W995" s="2272"/>
      <c r="X995" s="2491"/>
      <c r="Y995" s="2251"/>
      <c r="Z995" s="2251"/>
      <c r="AA995" s="2251"/>
      <c r="AB995" s="2251"/>
      <c r="AC995" s="2251"/>
      <c r="AD995" s="2251"/>
      <c r="AE995" s="2251"/>
      <c r="AF995" s="2251"/>
      <c r="AG995" s="2283"/>
    </row>
    <row r="996" spans="1:33" s="1487" customFormat="1" ht="14.25" hidden="1" customHeight="1">
      <c r="D996" s="2502" t="s">
        <v>355</v>
      </c>
      <c r="E996" s="2503"/>
      <c r="F996" s="2503"/>
      <c r="G996" s="2503"/>
      <c r="H996" s="2503"/>
      <c r="I996" s="2503"/>
      <c r="J996" s="2503"/>
      <c r="K996" s="2503"/>
      <c r="L996" s="2503"/>
      <c r="M996" s="2504"/>
      <c r="N996" s="2283"/>
      <c r="O996" s="2272"/>
      <c r="P996" s="2272"/>
      <c r="Q996" s="2272"/>
      <c r="R996" s="2272"/>
      <c r="S996" s="2272"/>
      <c r="T996" s="2272"/>
      <c r="U996" s="2272"/>
      <c r="V996" s="2272"/>
      <c r="W996" s="2272"/>
      <c r="X996" s="2491"/>
      <c r="Y996" s="2251"/>
      <c r="Z996" s="2251"/>
      <c r="AA996" s="2251"/>
      <c r="AB996" s="2251"/>
      <c r="AC996" s="2251"/>
      <c r="AD996" s="2251"/>
      <c r="AE996" s="2251"/>
      <c r="AF996" s="2251"/>
      <c r="AG996" s="2283"/>
    </row>
    <row r="997" spans="1:33" s="1487" customFormat="1" ht="18" hidden="1" customHeight="1">
      <c r="D997" s="2502" t="s">
        <v>356</v>
      </c>
      <c r="E997" s="2503"/>
      <c r="F997" s="2503"/>
      <c r="G997" s="2503"/>
      <c r="H997" s="2503"/>
      <c r="I997" s="2503"/>
      <c r="J997" s="2503"/>
      <c r="K997" s="2503"/>
      <c r="L997" s="2503"/>
      <c r="M997" s="2504"/>
      <c r="N997" s="2283"/>
      <c r="O997" s="2272"/>
      <c r="P997" s="2272"/>
      <c r="Q997" s="2272"/>
      <c r="R997" s="2272"/>
      <c r="S997" s="2272"/>
      <c r="T997" s="2272"/>
      <c r="U997" s="2272"/>
      <c r="V997" s="2272"/>
      <c r="W997" s="2272"/>
      <c r="X997" s="2491"/>
      <c r="Y997" s="2251"/>
      <c r="Z997" s="2251"/>
      <c r="AA997" s="2251"/>
      <c r="AB997" s="2251"/>
      <c r="AC997" s="2251"/>
      <c r="AD997" s="2251"/>
      <c r="AE997" s="2251"/>
      <c r="AF997" s="2251"/>
      <c r="AG997" s="2283"/>
    </row>
    <row r="998" spans="1:33" s="1487" customFormat="1" ht="18" hidden="1" customHeight="1">
      <c r="D998" s="2502" t="s">
        <v>357</v>
      </c>
      <c r="E998" s="2503"/>
      <c r="F998" s="2503"/>
      <c r="G998" s="2503"/>
      <c r="H998" s="2503"/>
      <c r="I998" s="2503"/>
      <c r="J998" s="2503"/>
      <c r="K998" s="2503"/>
      <c r="L998" s="2503"/>
      <c r="M998" s="2504"/>
      <c r="N998" s="2283"/>
      <c r="O998" s="2272"/>
      <c r="P998" s="2272"/>
      <c r="Q998" s="2272"/>
      <c r="R998" s="2272"/>
      <c r="S998" s="2272"/>
      <c r="T998" s="2272"/>
      <c r="U998" s="2272"/>
      <c r="V998" s="2272"/>
      <c r="W998" s="2272"/>
      <c r="X998" s="2491"/>
      <c r="Y998" s="2251"/>
      <c r="Z998" s="2251"/>
      <c r="AA998" s="2251"/>
      <c r="AB998" s="2251"/>
      <c r="AC998" s="2251"/>
      <c r="AD998" s="2251"/>
      <c r="AE998" s="2251"/>
      <c r="AF998" s="2251"/>
      <c r="AG998" s="2283"/>
    </row>
    <row r="999" spans="1:33" s="1487" customFormat="1" ht="18" hidden="1" customHeight="1" thickBot="1">
      <c r="A999" s="1506"/>
      <c r="D999" s="2541" t="s">
        <v>358</v>
      </c>
      <c r="E999" s="2542"/>
      <c r="F999" s="2542"/>
      <c r="G999" s="2542"/>
      <c r="H999" s="2542"/>
      <c r="I999" s="2542"/>
      <c r="J999" s="2542"/>
      <c r="K999" s="2542"/>
      <c r="L999" s="2542"/>
      <c r="M999" s="2543"/>
      <c r="N999" s="2179"/>
      <c r="O999" s="2540"/>
      <c r="P999" s="2540"/>
      <c r="Q999" s="2540"/>
      <c r="R999" s="2540"/>
      <c r="S999" s="2540"/>
      <c r="T999" s="2540"/>
      <c r="U999" s="2540"/>
      <c r="V999" s="2540"/>
      <c r="W999" s="2540"/>
      <c r="X999" s="2177"/>
      <c r="Y999" s="2178"/>
      <c r="Z999" s="2178"/>
      <c r="AA999" s="2178"/>
      <c r="AB999" s="2178"/>
      <c r="AC999" s="2178"/>
      <c r="AD999" s="2178"/>
      <c r="AE999" s="2178"/>
      <c r="AF999" s="2178"/>
      <c r="AG999" s="2179"/>
    </row>
    <row r="1000" spans="1:33" s="1487" customFormat="1" ht="18" hidden="1" customHeight="1">
      <c r="A1000" s="1506"/>
    </row>
    <row r="1001" spans="1:33" s="1487" customFormat="1" ht="18" hidden="1" customHeight="1" thickBot="1">
      <c r="A1001" s="1506"/>
    </row>
    <row r="1002" spans="1:33" s="1487" customFormat="1" ht="18" hidden="1" customHeight="1" thickBot="1">
      <c r="A1002" s="1506"/>
      <c r="D1002" s="2100" t="s">
        <v>349</v>
      </c>
      <c r="E1002" s="2101"/>
      <c r="F1002" s="2101"/>
      <c r="G1002" s="2101"/>
      <c r="H1002" s="2101"/>
      <c r="I1002" s="2101"/>
      <c r="J1002" s="2101"/>
      <c r="K1002" s="2101"/>
      <c r="L1002" s="2101"/>
      <c r="M1002" s="2101"/>
      <c r="N1002" s="2245" t="s">
        <v>3</v>
      </c>
      <c r="O1002" s="2246"/>
      <c r="P1002" s="2246"/>
      <c r="Q1002" s="2246"/>
      <c r="R1002" s="2246"/>
      <c r="S1002" s="2246"/>
      <c r="T1002" s="2246"/>
      <c r="U1002" s="2246"/>
      <c r="V1002" s="2246"/>
      <c r="W1002" s="2246"/>
      <c r="X1002" s="2246"/>
      <c r="Y1002" s="2246"/>
      <c r="Z1002" s="2246"/>
      <c r="AA1002" s="2246"/>
      <c r="AB1002" s="2246"/>
      <c r="AC1002" s="2246"/>
      <c r="AD1002" s="2246"/>
      <c r="AE1002" s="2246"/>
      <c r="AF1002" s="2246"/>
      <c r="AG1002" s="2255"/>
    </row>
    <row r="1003" spans="1:33" s="1487" customFormat="1" ht="14.25" hidden="1" customHeight="1" thickBot="1">
      <c r="A1003" s="1506"/>
      <c r="D1003" s="2103"/>
      <c r="E1003" s="2104"/>
      <c r="F1003" s="2104"/>
      <c r="G1003" s="2104"/>
      <c r="H1003" s="2104"/>
      <c r="I1003" s="2104"/>
      <c r="J1003" s="2104"/>
      <c r="K1003" s="2104"/>
      <c r="L1003" s="2104"/>
      <c r="M1003" s="2104"/>
      <c r="N1003" s="1917" t="s">
        <v>351</v>
      </c>
      <c r="O1003" s="1917"/>
      <c r="P1003" s="1917"/>
      <c r="Q1003" s="1917"/>
      <c r="R1003" s="1917"/>
      <c r="S1003" s="1917"/>
      <c r="T1003" s="1917"/>
      <c r="U1003" s="1917"/>
      <c r="V1003" s="1917"/>
      <c r="W1003" s="1917"/>
      <c r="X1003" s="2245" t="s">
        <v>1453</v>
      </c>
      <c r="Y1003" s="2246"/>
      <c r="Z1003" s="2246"/>
      <c r="AA1003" s="2246"/>
      <c r="AB1003" s="2246"/>
      <c r="AC1003" s="2246"/>
      <c r="AD1003" s="2246"/>
      <c r="AE1003" s="2246"/>
      <c r="AF1003" s="2246"/>
      <c r="AG1003" s="2255"/>
    </row>
    <row r="1004" spans="1:33" s="1487" customFormat="1" ht="14.25" hidden="1" customHeight="1">
      <c r="A1004" s="1506"/>
      <c r="D1004" s="2512" t="s">
        <v>353</v>
      </c>
      <c r="E1004" s="2513"/>
      <c r="F1004" s="2513"/>
      <c r="G1004" s="2513"/>
      <c r="H1004" s="2513"/>
      <c r="I1004" s="2513"/>
      <c r="J1004" s="2513"/>
      <c r="K1004" s="2513"/>
      <c r="L1004" s="2513"/>
      <c r="M1004" s="2514"/>
      <c r="N1004" s="2282"/>
      <c r="O1004" s="2273"/>
      <c r="P1004" s="2273"/>
      <c r="Q1004" s="2273"/>
      <c r="R1004" s="2273"/>
      <c r="S1004" s="2273"/>
      <c r="T1004" s="2273"/>
      <c r="U1004" s="2273"/>
      <c r="V1004" s="2273"/>
      <c r="W1004" s="2273"/>
      <c r="X1004" s="2172"/>
      <c r="Y1004" s="2173"/>
      <c r="Z1004" s="2173"/>
      <c r="AA1004" s="2173"/>
      <c r="AB1004" s="2173"/>
      <c r="AC1004" s="2173"/>
      <c r="AD1004" s="2173"/>
      <c r="AE1004" s="2173"/>
      <c r="AF1004" s="2173"/>
      <c r="AG1004" s="2174"/>
    </row>
    <row r="1005" spans="1:33" s="1487" customFormat="1" ht="14.25" hidden="1" customHeight="1">
      <c r="A1005" s="1506"/>
      <c r="D1005" s="2502" t="s">
        <v>354</v>
      </c>
      <c r="E1005" s="2503"/>
      <c r="F1005" s="2503"/>
      <c r="G1005" s="2503"/>
      <c r="H1005" s="2503"/>
      <c r="I1005" s="2503"/>
      <c r="J1005" s="2503"/>
      <c r="K1005" s="2503"/>
      <c r="L1005" s="2503"/>
      <c r="M1005" s="2504"/>
      <c r="N1005" s="2283"/>
      <c r="O1005" s="2272"/>
      <c r="P1005" s="2272"/>
      <c r="Q1005" s="2272"/>
      <c r="R1005" s="2272"/>
      <c r="S1005" s="2272"/>
      <c r="T1005" s="2272"/>
      <c r="U1005" s="2272"/>
      <c r="V1005" s="2272"/>
      <c r="W1005" s="2272"/>
      <c r="X1005" s="2491"/>
      <c r="Y1005" s="2251"/>
      <c r="Z1005" s="2251"/>
      <c r="AA1005" s="2251"/>
      <c r="AB1005" s="2251"/>
      <c r="AC1005" s="2251"/>
      <c r="AD1005" s="2251"/>
      <c r="AE1005" s="2251"/>
      <c r="AF1005" s="2251"/>
      <c r="AG1005" s="2283"/>
    </row>
    <row r="1006" spans="1:33" s="1487" customFormat="1" ht="14.25" hidden="1" customHeight="1">
      <c r="A1006" s="1506">
        <v>44</v>
      </c>
      <c r="D1006" s="2502" t="s">
        <v>355</v>
      </c>
      <c r="E1006" s="2503"/>
      <c r="F1006" s="2503"/>
      <c r="G1006" s="2503"/>
      <c r="H1006" s="2503"/>
      <c r="I1006" s="2503"/>
      <c r="J1006" s="2503"/>
      <c r="K1006" s="2503"/>
      <c r="L1006" s="2503"/>
      <c r="M1006" s="2504"/>
      <c r="N1006" s="2283"/>
      <c r="O1006" s="2272"/>
      <c r="P1006" s="2272"/>
      <c r="Q1006" s="2272"/>
      <c r="R1006" s="2272"/>
      <c r="S1006" s="2272"/>
      <c r="T1006" s="2272"/>
      <c r="U1006" s="2272"/>
      <c r="V1006" s="2272"/>
      <c r="W1006" s="2272"/>
      <c r="X1006" s="2491"/>
      <c r="Y1006" s="2251"/>
      <c r="Z1006" s="2251"/>
      <c r="AA1006" s="2251"/>
      <c r="AB1006" s="2251"/>
      <c r="AC1006" s="2251"/>
      <c r="AD1006" s="2251"/>
      <c r="AE1006" s="2251"/>
      <c r="AF1006" s="2251"/>
      <c r="AG1006" s="2283"/>
    </row>
    <row r="1007" spans="1:33" s="1487" customFormat="1" ht="14.25" hidden="1" customHeight="1">
      <c r="A1007" s="1506"/>
      <c r="D1007" s="2502" t="s">
        <v>356</v>
      </c>
      <c r="E1007" s="2503"/>
      <c r="F1007" s="2503"/>
      <c r="G1007" s="2503"/>
      <c r="H1007" s="2503"/>
      <c r="I1007" s="2503"/>
      <c r="J1007" s="2503"/>
      <c r="K1007" s="2503"/>
      <c r="L1007" s="2503"/>
      <c r="M1007" s="2504"/>
      <c r="N1007" s="2283"/>
      <c r="O1007" s="2272"/>
      <c r="P1007" s="2272"/>
      <c r="Q1007" s="2272"/>
      <c r="R1007" s="2272"/>
      <c r="S1007" s="2272"/>
      <c r="T1007" s="2272"/>
      <c r="U1007" s="2272"/>
      <c r="V1007" s="2272"/>
      <c r="W1007" s="2272"/>
      <c r="X1007" s="2491"/>
      <c r="Y1007" s="2251"/>
      <c r="Z1007" s="2251"/>
      <c r="AA1007" s="2251"/>
      <c r="AB1007" s="2251"/>
      <c r="AC1007" s="2251"/>
      <c r="AD1007" s="2251"/>
      <c r="AE1007" s="2251"/>
      <c r="AF1007" s="2251"/>
      <c r="AG1007" s="2283"/>
    </row>
    <row r="1008" spans="1:33" s="1487" customFormat="1" ht="28.5" hidden="1" customHeight="1">
      <c r="A1008" s="1506"/>
      <c r="D1008" s="2502" t="s">
        <v>357</v>
      </c>
      <c r="E1008" s="2503"/>
      <c r="F1008" s="2503"/>
      <c r="G1008" s="2503"/>
      <c r="H1008" s="2503"/>
      <c r="I1008" s="2503"/>
      <c r="J1008" s="2503"/>
      <c r="K1008" s="2503"/>
      <c r="L1008" s="2503"/>
      <c r="M1008" s="2504"/>
      <c r="N1008" s="2283"/>
      <c r="O1008" s="2272"/>
      <c r="P1008" s="2272"/>
      <c r="Q1008" s="2272"/>
      <c r="R1008" s="2272"/>
      <c r="S1008" s="2272"/>
      <c r="T1008" s="2272"/>
      <c r="U1008" s="2272"/>
      <c r="V1008" s="2272"/>
      <c r="W1008" s="2272"/>
      <c r="X1008" s="2491"/>
      <c r="Y1008" s="2251"/>
      <c r="Z1008" s="2251"/>
      <c r="AA1008" s="2251"/>
      <c r="AB1008" s="2251"/>
      <c r="AC1008" s="2251"/>
      <c r="AD1008" s="2251"/>
      <c r="AE1008" s="2251"/>
      <c r="AF1008" s="2251"/>
      <c r="AG1008" s="2283"/>
    </row>
    <row r="1009" spans="1:33" s="1487" customFormat="1" ht="28.5" hidden="1" customHeight="1" thickBot="1">
      <c r="A1009" s="1506"/>
      <c r="D1009" s="2541" t="s">
        <v>358</v>
      </c>
      <c r="E1009" s="2542"/>
      <c r="F1009" s="2542"/>
      <c r="G1009" s="2542"/>
      <c r="H1009" s="2542"/>
      <c r="I1009" s="2542"/>
      <c r="J1009" s="2542"/>
      <c r="K1009" s="2542"/>
      <c r="L1009" s="2542"/>
      <c r="M1009" s="2543"/>
      <c r="N1009" s="2179"/>
      <c r="O1009" s="2540"/>
      <c r="P1009" s="2540"/>
      <c r="Q1009" s="2540"/>
      <c r="R1009" s="2540"/>
      <c r="S1009" s="2540"/>
      <c r="T1009" s="2540"/>
      <c r="U1009" s="2540"/>
      <c r="V1009" s="2540"/>
      <c r="W1009" s="2540"/>
      <c r="X1009" s="2177"/>
      <c r="Y1009" s="2178"/>
      <c r="Z1009" s="2178"/>
      <c r="AA1009" s="2178"/>
      <c r="AB1009" s="2178"/>
      <c r="AC1009" s="2178"/>
      <c r="AD1009" s="2178"/>
      <c r="AE1009" s="2178"/>
      <c r="AF1009" s="2178"/>
      <c r="AG1009" s="2179"/>
    </row>
    <row r="1010" spans="1:33" s="1487" customFormat="1" ht="28.5" hidden="1" customHeight="1">
      <c r="A1010" s="1506"/>
    </row>
    <row r="1011" spans="1:33" s="1487" customFormat="1" ht="28.5" hidden="1" customHeight="1">
      <c r="A1011" s="1506"/>
      <c r="D1011" s="2235" t="s">
        <v>1455</v>
      </c>
      <c r="E1011" s="2235"/>
      <c r="F1011" s="2235"/>
      <c r="G1011" s="2235"/>
      <c r="H1011" s="2235"/>
      <c r="I1011" s="2235"/>
      <c r="J1011" s="2235"/>
      <c r="K1011" s="2235"/>
      <c r="L1011" s="2235"/>
      <c r="M1011" s="2235"/>
      <c r="N1011" s="2235"/>
      <c r="O1011" s="2235"/>
      <c r="P1011" s="2235"/>
      <c r="Q1011" s="2235"/>
      <c r="R1011" s="2235"/>
      <c r="S1011" s="2235"/>
      <c r="T1011" s="2235"/>
      <c r="U1011" s="2235"/>
      <c r="V1011" s="2235"/>
      <c r="W1011" s="2235"/>
      <c r="X1011" s="2235"/>
      <c r="Y1011" s="2235"/>
      <c r="Z1011" s="2235"/>
      <c r="AA1011" s="2235"/>
      <c r="AB1011" s="2235"/>
      <c r="AC1011" s="2235"/>
      <c r="AD1011" s="2235"/>
      <c r="AE1011" s="2235"/>
      <c r="AF1011" s="2235"/>
      <c r="AG1011" s="2235"/>
    </row>
    <row r="1012" spans="1:33" s="1487" customFormat="1" ht="28.5" hidden="1" customHeight="1" thickBot="1">
      <c r="A1012" s="1506"/>
    </row>
    <row r="1013" spans="1:33" s="1487" customFormat="1" ht="28.5" hidden="1" customHeight="1" thickBot="1">
      <c r="A1013" s="1506"/>
      <c r="D1013" s="2188" t="s">
        <v>361</v>
      </c>
      <c r="E1013" s="2189"/>
      <c r="F1013" s="2189"/>
      <c r="G1013" s="2189"/>
      <c r="H1013" s="2189"/>
      <c r="I1013" s="2189"/>
      <c r="J1013" s="2189"/>
      <c r="K1013" s="2189"/>
      <c r="L1013" s="2189"/>
      <c r="M1013" s="2190"/>
      <c r="N1013" s="2100" t="s">
        <v>2</v>
      </c>
      <c r="O1013" s="2101"/>
      <c r="P1013" s="2101"/>
      <c r="Q1013" s="2101"/>
      <c r="R1013" s="2101"/>
      <c r="S1013" s="2101"/>
      <c r="T1013" s="2101"/>
      <c r="U1013" s="2101"/>
      <c r="V1013" s="2101"/>
      <c r="W1013" s="2101"/>
      <c r="X1013" s="2100" t="s">
        <v>3</v>
      </c>
      <c r="Y1013" s="2101"/>
      <c r="Z1013" s="2101"/>
      <c r="AA1013" s="2101"/>
      <c r="AB1013" s="2101"/>
      <c r="AC1013" s="2101"/>
      <c r="AD1013" s="2101"/>
      <c r="AE1013" s="2101"/>
      <c r="AF1013" s="2101"/>
      <c r="AG1013" s="2102"/>
    </row>
    <row r="1014" spans="1:33" s="1487" customFormat="1" ht="28.5" hidden="1" customHeight="1" thickBot="1">
      <c r="A1014" s="1506"/>
      <c r="D1014" s="2188"/>
      <c r="E1014" s="2189"/>
      <c r="F1014" s="2189"/>
      <c r="G1014" s="2189"/>
      <c r="H1014" s="2189"/>
      <c r="I1014" s="2189"/>
      <c r="J1014" s="2189"/>
      <c r="K1014" s="2189"/>
      <c r="L1014" s="2189"/>
      <c r="M1014" s="2190"/>
      <c r="N1014" s="2103"/>
      <c r="O1014" s="2104"/>
      <c r="P1014" s="2104"/>
      <c r="Q1014" s="2104"/>
      <c r="R1014" s="2104"/>
      <c r="S1014" s="2104"/>
      <c r="T1014" s="2104"/>
      <c r="U1014" s="2104"/>
      <c r="V1014" s="2104"/>
      <c r="W1014" s="2104"/>
      <c r="X1014" s="2103"/>
      <c r="Y1014" s="2104"/>
      <c r="Z1014" s="2104"/>
      <c r="AA1014" s="2104"/>
      <c r="AB1014" s="2104"/>
      <c r="AC1014" s="2104"/>
      <c r="AD1014" s="2104"/>
      <c r="AE1014" s="2104"/>
      <c r="AF1014" s="2104"/>
      <c r="AG1014" s="2105"/>
    </row>
    <row r="1015" spans="1:33" s="1487" customFormat="1" ht="28.5" hidden="1" customHeight="1">
      <c r="A1015" s="1506"/>
      <c r="D1015" s="2169" t="s">
        <v>364</v>
      </c>
      <c r="E1015" s="2170"/>
      <c r="F1015" s="2170"/>
      <c r="G1015" s="2170"/>
      <c r="H1015" s="2170"/>
      <c r="I1015" s="2170"/>
      <c r="J1015" s="2170"/>
      <c r="K1015" s="2170"/>
      <c r="L1015" s="2170"/>
      <c r="M1015" s="2171"/>
      <c r="N1015" s="2273"/>
      <c r="O1015" s="2273"/>
      <c r="P1015" s="2273"/>
      <c r="Q1015" s="2273"/>
      <c r="R1015" s="2273"/>
      <c r="S1015" s="2273"/>
      <c r="T1015" s="2273"/>
      <c r="U1015" s="2273"/>
      <c r="V1015" s="2273"/>
      <c r="W1015" s="2273"/>
      <c r="X1015" s="2172"/>
      <c r="Y1015" s="2173"/>
      <c r="Z1015" s="2173"/>
      <c r="AA1015" s="2173"/>
      <c r="AB1015" s="2173"/>
      <c r="AC1015" s="2173"/>
      <c r="AD1015" s="2173"/>
      <c r="AE1015" s="2173"/>
      <c r="AF1015" s="2173"/>
      <c r="AG1015" s="2174"/>
    </row>
    <row r="1016" spans="1:33" s="1487" customFormat="1" ht="14.25" hidden="1" customHeight="1">
      <c r="A1016" s="1506"/>
      <c r="D1016" s="2022" t="s">
        <v>365</v>
      </c>
      <c r="E1016" s="2023"/>
      <c r="F1016" s="2023"/>
      <c r="G1016" s="2023"/>
      <c r="H1016" s="2023"/>
      <c r="I1016" s="2023"/>
      <c r="J1016" s="2023"/>
      <c r="K1016" s="2023"/>
      <c r="L1016" s="2023"/>
      <c r="M1016" s="2024"/>
      <c r="N1016" s="2272"/>
      <c r="O1016" s="2272"/>
      <c r="P1016" s="2272"/>
      <c r="Q1016" s="2272"/>
      <c r="R1016" s="2272"/>
      <c r="S1016" s="2272"/>
      <c r="T1016" s="2272"/>
      <c r="U1016" s="2272"/>
      <c r="V1016" s="2272"/>
      <c r="W1016" s="2272"/>
      <c r="X1016" s="2491"/>
      <c r="Y1016" s="2251"/>
      <c r="Z1016" s="2251"/>
      <c r="AA1016" s="2251"/>
      <c r="AB1016" s="2251"/>
      <c r="AC1016" s="2251"/>
      <c r="AD1016" s="2251"/>
      <c r="AE1016" s="2251"/>
      <c r="AF1016" s="2251"/>
      <c r="AG1016" s="2283"/>
    </row>
    <row r="1017" spans="1:33" s="1487" customFormat="1" ht="14.25" hidden="1" customHeight="1">
      <c r="A1017" s="1506"/>
      <c r="D1017" s="2022" t="s">
        <v>366</v>
      </c>
      <c r="E1017" s="2023"/>
      <c r="F1017" s="2023"/>
      <c r="G1017" s="2023"/>
      <c r="H1017" s="2023"/>
      <c r="I1017" s="2023"/>
      <c r="J1017" s="2023"/>
      <c r="K1017" s="2023"/>
      <c r="L1017" s="2023"/>
      <c r="M1017" s="2024"/>
      <c r="N1017" s="2272"/>
      <c r="O1017" s="2272"/>
      <c r="P1017" s="2272"/>
      <c r="Q1017" s="2272"/>
      <c r="R1017" s="2272"/>
      <c r="S1017" s="2272"/>
      <c r="T1017" s="2272"/>
      <c r="U1017" s="2272"/>
      <c r="V1017" s="2272"/>
      <c r="W1017" s="2272"/>
      <c r="X1017" s="2491"/>
      <c r="Y1017" s="2251"/>
      <c r="Z1017" s="2251"/>
      <c r="AA1017" s="2251"/>
      <c r="AB1017" s="2251"/>
      <c r="AC1017" s="2251"/>
      <c r="AD1017" s="2251"/>
      <c r="AE1017" s="2251"/>
      <c r="AF1017" s="2251"/>
      <c r="AG1017" s="2283"/>
    </row>
    <row r="1018" spans="1:33" s="1487" customFormat="1" ht="14.25" hidden="1" customHeight="1">
      <c r="A1018" s="1506"/>
      <c r="D1018" s="2022" t="s">
        <v>367</v>
      </c>
      <c r="E1018" s="2023"/>
      <c r="F1018" s="2023"/>
      <c r="G1018" s="2023"/>
      <c r="H1018" s="2023"/>
      <c r="I1018" s="2023"/>
      <c r="J1018" s="2023"/>
      <c r="K1018" s="2023"/>
      <c r="L1018" s="2023"/>
      <c r="M1018" s="2024"/>
      <c r="N1018" s="2272"/>
      <c r="O1018" s="2272"/>
      <c r="P1018" s="2272"/>
      <c r="Q1018" s="2272"/>
      <c r="R1018" s="2272"/>
      <c r="S1018" s="2272"/>
      <c r="T1018" s="2272"/>
      <c r="U1018" s="2272"/>
      <c r="V1018" s="2272"/>
      <c r="W1018" s="2272"/>
      <c r="X1018" s="2491"/>
      <c r="Y1018" s="2251"/>
      <c r="Z1018" s="2251"/>
      <c r="AA1018" s="2251"/>
      <c r="AB1018" s="2251"/>
      <c r="AC1018" s="2251"/>
      <c r="AD1018" s="2251"/>
      <c r="AE1018" s="2251"/>
      <c r="AF1018" s="2251"/>
      <c r="AG1018" s="2283"/>
    </row>
    <row r="1019" spans="1:33" s="1487" customFormat="1" ht="14.25" hidden="1" customHeight="1">
      <c r="A1019" s="1506"/>
      <c r="D1019" s="2022" t="s">
        <v>493</v>
      </c>
      <c r="E1019" s="2023"/>
      <c r="F1019" s="2023"/>
      <c r="G1019" s="2023"/>
      <c r="H1019" s="2023"/>
      <c r="I1019" s="2023"/>
      <c r="J1019" s="2023"/>
      <c r="K1019" s="2023"/>
      <c r="L1019" s="2023"/>
      <c r="M1019" s="2024"/>
      <c r="N1019" s="2272"/>
      <c r="O1019" s="2272"/>
      <c r="P1019" s="2272"/>
      <c r="Q1019" s="2272"/>
      <c r="R1019" s="2272"/>
      <c r="S1019" s="2272"/>
      <c r="T1019" s="2272"/>
      <c r="U1019" s="2272"/>
      <c r="V1019" s="2272"/>
      <c r="W1019" s="2272"/>
      <c r="X1019" s="2491"/>
      <c r="Y1019" s="2251"/>
      <c r="Z1019" s="2251"/>
      <c r="AA1019" s="2251"/>
      <c r="AB1019" s="2251"/>
      <c r="AC1019" s="2251"/>
      <c r="AD1019" s="2251"/>
      <c r="AE1019" s="2251"/>
      <c r="AF1019" s="2251"/>
      <c r="AG1019" s="2283"/>
    </row>
    <row r="1020" spans="1:33" s="1487" customFormat="1" ht="14.25" hidden="1" customHeight="1">
      <c r="A1020" s="1506"/>
      <c r="D1020" s="2022" t="s">
        <v>368</v>
      </c>
      <c r="E1020" s="2023"/>
      <c r="F1020" s="2023"/>
      <c r="G1020" s="2023"/>
      <c r="H1020" s="2023"/>
      <c r="I1020" s="2023"/>
      <c r="J1020" s="2023"/>
      <c r="K1020" s="2023"/>
      <c r="L1020" s="2023"/>
      <c r="M1020" s="2024"/>
      <c r="N1020" s="2272"/>
      <c r="O1020" s="2272"/>
      <c r="P1020" s="2272"/>
      <c r="Q1020" s="2272"/>
      <c r="R1020" s="2272"/>
      <c r="S1020" s="2272"/>
      <c r="T1020" s="2272"/>
      <c r="U1020" s="2272"/>
      <c r="V1020" s="2272"/>
      <c r="W1020" s="2272"/>
      <c r="X1020" s="2491"/>
      <c r="Y1020" s="2251"/>
      <c r="Z1020" s="2251"/>
      <c r="AA1020" s="2251"/>
      <c r="AB1020" s="2251"/>
      <c r="AC1020" s="2251"/>
      <c r="AD1020" s="2251"/>
      <c r="AE1020" s="2251"/>
      <c r="AF1020" s="2251"/>
      <c r="AG1020" s="2283"/>
    </row>
    <row r="1021" spans="1:33" s="1487" customFormat="1" ht="14.25" hidden="1" customHeight="1">
      <c r="A1021" s="1506"/>
      <c r="D1021" s="2022" t="s">
        <v>369</v>
      </c>
      <c r="E1021" s="2023"/>
      <c r="F1021" s="2023"/>
      <c r="G1021" s="2023"/>
      <c r="H1021" s="2023"/>
      <c r="I1021" s="2023"/>
      <c r="J1021" s="2023"/>
      <c r="K1021" s="2023"/>
      <c r="L1021" s="2023"/>
      <c r="M1021" s="2024"/>
      <c r="N1021" s="2272"/>
      <c r="O1021" s="2272"/>
      <c r="P1021" s="2272"/>
      <c r="Q1021" s="2272"/>
      <c r="R1021" s="2272"/>
      <c r="S1021" s="2272"/>
      <c r="T1021" s="2272"/>
      <c r="U1021" s="2272"/>
      <c r="V1021" s="2272"/>
      <c r="W1021" s="2272"/>
      <c r="X1021" s="2491"/>
      <c r="Y1021" s="2251"/>
      <c r="Z1021" s="2251"/>
      <c r="AA1021" s="2251"/>
      <c r="AB1021" s="2251"/>
      <c r="AC1021" s="2251"/>
      <c r="AD1021" s="2251"/>
      <c r="AE1021" s="2251"/>
      <c r="AF1021" s="2251"/>
      <c r="AG1021" s="2283"/>
    </row>
    <row r="1022" spans="1:33" s="1487" customFormat="1" ht="14.25" hidden="1" customHeight="1" thickBot="1">
      <c r="A1022" s="1506"/>
      <c r="D1022" s="2029" t="s">
        <v>370</v>
      </c>
      <c r="E1022" s="2030"/>
      <c r="F1022" s="2030"/>
      <c r="G1022" s="2030"/>
      <c r="H1022" s="2030"/>
      <c r="I1022" s="2030"/>
      <c r="J1022" s="2030"/>
      <c r="K1022" s="2030"/>
      <c r="L1022" s="2030"/>
      <c r="M1022" s="2031"/>
      <c r="N1022" s="2540"/>
      <c r="O1022" s="2540"/>
      <c r="P1022" s="2540"/>
      <c r="Q1022" s="2540"/>
      <c r="R1022" s="2540"/>
      <c r="S1022" s="2540"/>
      <c r="T1022" s="2540"/>
      <c r="U1022" s="2540"/>
      <c r="V1022" s="2540"/>
      <c r="W1022" s="2540"/>
      <c r="X1022" s="2177"/>
      <c r="Y1022" s="2178"/>
      <c r="Z1022" s="2178"/>
      <c r="AA1022" s="2178"/>
      <c r="AB1022" s="2178"/>
      <c r="AC1022" s="2178"/>
      <c r="AD1022" s="2178"/>
      <c r="AE1022" s="2178"/>
      <c r="AF1022" s="2178"/>
      <c r="AG1022" s="2179"/>
    </row>
    <row r="1023" spans="1:33" s="1487" customFormat="1" ht="14.25" hidden="1" customHeight="1">
      <c r="A1023" s="1506"/>
    </row>
    <row r="1024" spans="1:33" ht="35.25" hidden="1" customHeight="1">
      <c r="A1024" s="606">
        <v>35</v>
      </c>
    </row>
    <row r="1025" spans="1:42" ht="14.25" customHeight="1">
      <c r="D1025" s="590" t="s">
        <v>1816</v>
      </c>
      <c r="K1025" s="1487"/>
    </row>
    <row r="1027" spans="1:42" ht="14.25" customHeight="1">
      <c r="D1027" s="2013" t="s">
        <v>1457</v>
      </c>
      <c r="E1027" s="2013"/>
      <c r="F1027" s="2013"/>
      <c r="G1027" s="2013"/>
      <c r="H1027" s="2013"/>
      <c r="I1027" s="2013"/>
      <c r="J1027" s="2013"/>
      <c r="K1027" s="2013"/>
      <c r="L1027" s="2013"/>
      <c r="M1027" s="2013"/>
      <c r="N1027" s="2013"/>
      <c r="O1027" s="2013"/>
      <c r="P1027" s="2013"/>
      <c r="Q1027" s="2013"/>
      <c r="R1027" s="2013"/>
      <c r="S1027" s="2013"/>
      <c r="T1027" s="2013"/>
      <c r="U1027" s="2013"/>
      <c r="V1027" s="2013"/>
      <c r="W1027" s="2013"/>
      <c r="X1027" s="2013"/>
      <c r="Y1027" s="2013"/>
      <c r="Z1027" s="2013"/>
      <c r="AA1027" s="2013"/>
      <c r="AB1027" s="2013"/>
      <c r="AC1027" s="2013"/>
      <c r="AD1027" s="2013"/>
      <c r="AE1027" s="2013"/>
      <c r="AF1027" s="2013"/>
      <c r="AG1027" s="2013"/>
    </row>
    <row r="1029" spans="1:42" ht="14.25" customHeight="1">
      <c r="D1029" s="2546" t="s">
        <v>1458</v>
      </c>
      <c r="E1029" s="2546"/>
      <c r="F1029" s="2546"/>
      <c r="G1029" s="2546"/>
      <c r="H1029" s="2546"/>
      <c r="I1029" s="2546"/>
      <c r="J1029" s="2546"/>
      <c r="K1029" s="2546"/>
      <c r="L1029" s="2546"/>
      <c r="M1029" s="2546"/>
      <c r="N1029" s="2546"/>
      <c r="O1029" s="2546"/>
      <c r="P1029" s="2546"/>
      <c r="Q1029" s="2546"/>
      <c r="R1029" s="2546"/>
      <c r="S1029" s="2546"/>
      <c r="T1029" s="2546"/>
      <c r="U1029" s="2546"/>
      <c r="V1029" s="2546"/>
      <c r="W1029" s="2546"/>
      <c r="X1029" s="2546"/>
      <c r="Y1029" s="2546"/>
      <c r="Z1029" s="2546"/>
      <c r="AA1029" s="2546"/>
      <c r="AB1029" s="2546"/>
      <c r="AC1029" s="2546"/>
      <c r="AD1029" s="2546"/>
      <c r="AE1029" s="2546"/>
      <c r="AF1029" s="2546"/>
      <c r="AG1029" s="2546"/>
    </row>
    <row r="1030" spans="1:42" ht="14.25" customHeight="1" thickBot="1"/>
    <row r="1031" spans="1:42" ht="24.75" customHeight="1" thickBot="1">
      <c r="D1031" s="1874" t="s">
        <v>275</v>
      </c>
      <c r="E1031" s="1874"/>
      <c r="F1031" s="1874"/>
      <c r="G1031" s="1874"/>
      <c r="H1031" s="1874"/>
      <c r="I1031" s="1874"/>
      <c r="J1031" s="1939" t="s">
        <v>3294</v>
      </c>
      <c r="K1031" s="1940"/>
      <c r="L1031" s="1940"/>
      <c r="M1031" s="1940"/>
      <c r="N1031" s="1940"/>
      <c r="O1031" s="1940"/>
      <c r="P1031" s="1940"/>
      <c r="Q1031" s="1941"/>
    </row>
    <row r="1032" spans="1:42" ht="47.25" customHeight="1" thickBot="1">
      <c r="D1032" s="1874"/>
      <c r="E1032" s="1874"/>
      <c r="F1032" s="1874"/>
      <c r="G1032" s="1874"/>
      <c r="H1032" s="1874"/>
      <c r="I1032" s="1874"/>
      <c r="J1032" s="1997" t="s">
        <v>2</v>
      </c>
      <c r="K1032" s="1997"/>
      <c r="L1032" s="1997"/>
      <c r="M1032" s="1997"/>
      <c r="N1032" s="1939" t="s">
        <v>484</v>
      </c>
      <c r="O1032" s="1940"/>
      <c r="P1032" s="1940"/>
      <c r="Q1032" s="1941"/>
    </row>
    <row r="1033" spans="1:42" ht="14.25" customHeight="1">
      <c r="D1033" s="2581" t="s">
        <v>3223</v>
      </c>
      <c r="E1033" s="2582"/>
      <c r="F1033" s="2582"/>
      <c r="G1033" s="2582"/>
      <c r="H1033" s="2582"/>
      <c r="I1033" s="2582"/>
      <c r="J1033" s="2020">
        <f>24738885+5607</f>
        <v>24744492</v>
      </c>
      <c r="K1033" s="2020"/>
      <c r="L1033" s="2020"/>
      <c r="M1033" s="2020"/>
      <c r="N1033" s="2020">
        <v>23895427</v>
      </c>
      <c r="O1033" s="2020"/>
      <c r="P1033" s="2020"/>
      <c r="Q1033" s="2020"/>
    </row>
    <row r="1034" spans="1:42" ht="14.25" customHeight="1">
      <c r="D1034" s="2547" t="s">
        <v>3224</v>
      </c>
      <c r="E1034" s="2545"/>
      <c r="F1034" s="2545"/>
      <c r="G1034" s="2545"/>
      <c r="H1034" s="2545"/>
      <c r="I1034" s="2545"/>
      <c r="J1034" s="1907">
        <v>405728</v>
      </c>
      <c r="K1034" s="1907"/>
      <c r="L1034" s="1907"/>
      <c r="M1034" s="1907"/>
      <c r="N1034" s="1907">
        <v>250791</v>
      </c>
      <c r="O1034" s="1907"/>
      <c r="P1034" s="1907"/>
      <c r="Q1034" s="1907"/>
    </row>
    <row r="1035" spans="1:42" ht="14.25" customHeight="1">
      <c r="D1035" s="2545"/>
      <c r="E1035" s="2545"/>
      <c r="F1035" s="2545"/>
      <c r="G1035" s="2545"/>
      <c r="H1035" s="2545"/>
      <c r="I1035" s="2545"/>
      <c r="J1035" s="1907"/>
      <c r="K1035" s="1907"/>
      <c r="L1035" s="1907"/>
      <c r="M1035" s="1907"/>
      <c r="N1035" s="1888"/>
      <c r="O1035" s="1889"/>
      <c r="P1035" s="1889"/>
      <c r="Q1035" s="1890"/>
    </row>
    <row r="1036" spans="1:42" ht="14.25" customHeight="1">
      <c r="D1036" s="2545"/>
      <c r="E1036" s="2545"/>
      <c r="F1036" s="2545"/>
      <c r="G1036" s="2545"/>
      <c r="H1036" s="2545"/>
      <c r="I1036" s="2545"/>
      <c r="J1036" s="1907"/>
      <c r="K1036" s="1907"/>
      <c r="L1036" s="1907"/>
      <c r="M1036" s="1907"/>
      <c r="N1036" s="1888"/>
      <c r="O1036" s="1889"/>
      <c r="P1036" s="1889"/>
      <c r="Q1036" s="1890"/>
    </row>
    <row r="1037" spans="1:42" ht="14.25" customHeight="1" thickBot="1">
      <c r="D1037" s="2544" t="s">
        <v>14</v>
      </c>
      <c r="E1037" s="2544"/>
      <c r="F1037" s="2544"/>
      <c r="G1037" s="2544"/>
      <c r="H1037" s="2544"/>
      <c r="I1037" s="2544"/>
      <c r="J1037" s="2184">
        <f>SUM(J1033:M1036)</f>
        <v>25150220</v>
      </c>
      <c r="K1037" s="2184"/>
      <c r="L1037" s="2184"/>
      <c r="M1037" s="2184"/>
      <c r="N1037" s="2362">
        <f>SUM(N1033:Q1036)</f>
        <v>24146218</v>
      </c>
      <c r="O1037" s="2363"/>
      <c r="P1037" s="2363"/>
      <c r="Q1037" s="2364"/>
    </row>
    <row r="1039" spans="1:42" s="1576" customFormat="1" ht="27" customHeight="1">
      <c r="A1039" s="1575"/>
      <c r="D1039" s="2576" t="s">
        <v>3358</v>
      </c>
      <c r="E1039" s="2576"/>
      <c r="F1039" s="2576"/>
      <c r="G1039" s="2576"/>
      <c r="H1039" s="2576"/>
      <c r="I1039" s="2576"/>
      <c r="J1039" s="2576"/>
      <c r="K1039" s="2576"/>
      <c r="L1039" s="2576"/>
      <c r="M1039" s="2576"/>
      <c r="N1039" s="2576"/>
      <c r="O1039" s="2576"/>
      <c r="P1039" s="2576"/>
      <c r="Q1039" s="2576"/>
      <c r="R1039" s="2576"/>
      <c r="S1039" s="2576"/>
      <c r="T1039" s="2576"/>
      <c r="U1039" s="2576"/>
      <c r="V1039" s="2576"/>
      <c r="W1039" s="2576"/>
      <c r="X1039" s="2576"/>
      <c r="Y1039" s="2576"/>
      <c r="Z1039" s="2576"/>
      <c r="AA1039" s="2576"/>
      <c r="AB1039" s="2576"/>
      <c r="AC1039" s="2576"/>
      <c r="AD1039" s="2576"/>
      <c r="AE1039" s="2576"/>
      <c r="AF1039" s="2576"/>
      <c r="AG1039" s="2576"/>
      <c r="AO1039" s="1577"/>
      <c r="AP1039" s="1578"/>
    </row>
    <row r="1040" spans="1:42" s="1576" customFormat="1" ht="10.199999999999999">
      <c r="A1040" s="1575"/>
      <c r="D1040" s="1532"/>
      <c r="E1040" s="1532"/>
      <c r="F1040" s="1532"/>
      <c r="G1040" s="1532"/>
      <c r="H1040" s="1532"/>
      <c r="I1040" s="1532"/>
      <c r="J1040" s="1532"/>
      <c r="K1040" s="1532"/>
      <c r="L1040" s="1532"/>
      <c r="M1040" s="1532"/>
      <c r="N1040" s="1532"/>
      <c r="O1040" s="1532"/>
      <c r="P1040" s="1532"/>
      <c r="Q1040" s="1532"/>
      <c r="R1040" s="1532"/>
      <c r="S1040" s="1532"/>
      <c r="T1040" s="1532"/>
      <c r="U1040" s="1532"/>
      <c r="V1040" s="1532"/>
      <c r="W1040" s="1532"/>
      <c r="X1040" s="1532"/>
      <c r="Y1040" s="1532"/>
      <c r="Z1040" s="1532"/>
      <c r="AA1040" s="1532"/>
      <c r="AB1040" s="1532"/>
      <c r="AC1040" s="1532"/>
      <c r="AD1040" s="1532"/>
      <c r="AE1040" s="1532"/>
      <c r="AF1040" s="1532"/>
      <c r="AG1040" s="1532"/>
      <c r="AO1040" s="1577"/>
      <c r="AP1040" s="1578"/>
    </row>
    <row r="1041" spans="1:42" s="1576" customFormat="1" ht="15" customHeight="1">
      <c r="A1041" s="1575"/>
      <c r="D1041" s="2315" t="s">
        <v>3303</v>
      </c>
      <c r="E1041" s="2315"/>
      <c r="F1041" s="2315"/>
      <c r="G1041" s="2315"/>
      <c r="H1041" s="2315"/>
      <c r="I1041" s="2315"/>
      <c r="J1041" s="2315"/>
      <c r="K1041" s="2315"/>
      <c r="L1041" s="2315"/>
      <c r="M1041" s="2315"/>
      <c r="N1041" s="2315"/>
      <c r="O1041" s="2315"/>
      <c r="P1041" s="2315"/>
      <c r="Q1041" s="2315"/>
      <c r="R1041" s="2315"/>
      <c r="S1041" s="2315"/>
      <c r="T1041" s="2315"/>
      <c r="U1041" s="2315"/>
      <c r="V1041" s="2315"/>
      <c r="W1041" s="2315"/>
      <c r="X1041" s="2315"/>
      <c r="Y1041" s="2315"/>
      <c r="Z1041" s="2315"/>
      <c r="AA1041" s="2315"/>
      <c r="AB1041" s="2315"/>
      <c r="AC1041" s="2315"/>
      <c r="AD1041" s="2315"/>
      <c r="AE1041" s="2315"/>
      <c r="AF1041" s="2315"/>
      <c r="AG1041" s="2315"/>
      <c r="AO1041" s="1577"/>
      <c r="AP1041" s="1578"/>
    </row>
    <row r="1042" spans="1:42" s="1576" customFormat="1" ht="15" customHeight="1" thickBot="1">
      <c r="A1042" s="1575"/>
      <c r="D1042" s="2315"/>
      <c r="E1042" s="2315"/>
      <c r="F1042" s="2315"/>
      <c r="G1042" s="2315"/>
      <c r="H1042" s="2315"/>
      <c r="I1042" s="2315"/>
      <c r="J1042" s="2315"/>
      <c r="K1042" s="2315"/>
      <c r="L1042" s="2315"/>
      <c r="M1042" s="2315"/>
      <c r="N1042" s="2315"/>
      <c r="O1042" s="2315"/>
      <c r="P1042" s="2315"/>
      <c r="Q1042" s="2315"/>
      <c r="R1042" s="2315"/>
      <c r="S1042" s="2315"/>
      <c r="T1042" s="2315"/>
      <c r="U1042" s="2315"/>
      <c r="V1042" s="2315"/>
      <c r="W1042" s="2315"/>
      <c r="X1042" s="2315"/>
      <c r="Y1042" s="2315"/>
      <c r="Z1042" s="2315"/>
      <c r="AA1042" s="2315"/>
      <c r="AB1042" s="2315"/>
      <c r="AC1042" s="2315"/>
      <c r="AD1042" s="2315"/>
      <c r="AE1042" s="2315"/>
      <c r="AF1042" s="2315"/>
      <c r="AG1042" s="2315"/>
      <c r="AO1042" s="1577"/>
      <c r="AP1042" s="1578"/>
    </row>
    <row r="1043" spans="1:42" s="1576" customFormat="1" ht="10.8" hidden="1" thickBot="1">
      <c r="A1043" s="1575"/>
      <c r="D1043" s="1532"/>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2"/>
      <c r="AF1043" s="1532"/>
      <c r="AG1043" s="1532"/>
      <c r="AO1043" s="1577"/>
      <c r="AP1043" s="1578"/>
    </row>
    <row r="1044" spans="1:42" s="1576" customFormat="1" ht="27" customHeight="1" thickBot="1">
      <c r="A1044" s="1575"/>
      <c r="D1044" s="2577" t="s">
        <v>131</v>
      </c>
      <c r="E1044" s="2578"/>
      <c r="F1044" s="2578"/>
      <c r="G1044" s="2578"/>
      <c r="H1044" s="2578"/>
      <c r="I1044" s="2578"/>
      <c r="J1044" s="2578"/>
      <c r="K1044" s="2578"/>
      <c r="L1044" s="2578"/>
      <c r="M1044" s="2579"/>
      <c r="N1044" s="2040" t="s">
        <v>2</v>
      </c>
      <c r="O1044" s="2041"/>
      <c r="P1044" s="2041"/>
      <c r="Q1044" s="2041"/>
      <c r="R1044" s="2041"/>
      <c r="S1044" s="2041"/>
      <c r="T1044" s="2041"/>
      <c r="U1044" s="2041"/>
      <c r="V1044" s="2041"/>
      <c r="W1044" s="2041"/>
      <c r="X1044" s="2040" t="s">
        <v>3</v>
      </c>
      <c r="Y1044" s="2041"/>
      <c r="Z1044" s="2041"/>
      <c r="AA1044" s="2041"/>
      <c r="AB1044" s="2041"/>
      <c r="AC1044" s="2041"/>
      <c r="AD1044" s="2041"/>
      <c r="AE1044" s="2041"/>
      <c r="AF1044" s="2041"/>
      <c r="AG1044" s="2042"/>
      <c r="AO1044" s="1577"/>
      <c r="AP1044" s="1578"/>
    </row>
    <row r="1045" spans="1:42" s="1576" customFormat="1" ht="10.8" thickBot="1">
      <c r="A1045" s="1575"/>
      <c r="D1045" s="2577"/>
      <c r="E1045" s="2578"/>
      <c r="F1045" s="2578"/>
      <c r="G1045" s="2578"/>
      <c r="H1045" s="2578"/>
      <c r="I1045" s="2578"/>
      <c r="J1045" s="2578"/>
      <c r="K1045" s="2578"/>
      <c r="L1045" s="2578"/>
      <c r="M1045" s="2579"/>
      <c r="N1045" s="2043"/>
      <c r="O1045" s="2044"/>
      <c r="P1045" s="2044"/>
      <c r="Q1045" s="2044"/>
      <c r="R1045" s="2044"/>
      <c r="S1045" s="2044"/>
      <c r="T1045" s="2044"/>
      <c r="U1045" s="2044"/>
      <c r="V1045" s="2044"/>
      <c r="W1045" s="2044"/>
      <c r="X1045" s="2043"/>
      <c r="Y1045" s="2044"/>
      <c r="Z1045" s="2044"/>
      <c r="AA1045" s="2044"/>
      <c r="AB1045" s="2044"/>
      <c r="AC1045" s="2044"/>
      <c r="AD1045" s="2044"/>
      <c r="AE1045" s="2044"/>
      <c r="AF1045" s="2044"/>
      <c r="AG1045" s="2045"/>
      <c r="AO1045" s="1577"/>
      <c r="AP1045" s="1578"/>
    </row>
    <row r="1046" spans="1:42" s="1576" customFormat="1" ht="27" customHeight="1">
      <c r="A1046" s="1575"/>
      <c r="D1046" s="2548" t="s">
        <v>3248</v>
      </c>
      <c r="E1046" s="2549"/>
      <c r="F1046" s="2549"/>
      <c r="G1046" s="2549"/>
      <c r="H1046" s="2549"/>
      <c r="I1046" s="2549"/>
      <c r="J1046" s="2549"/>
      <c r="K1046" s="2549"/>
      <c r="L1046" s="2549"/>
      <c r="M1046" s="2550"/>
      <c r="N1046" s="2551"/>
      <c r="O1046" s="2551"/>
      <c r="P1046" s="2551"/>
      <c r="Q1046" s="2551"/>
      <c r="R1046" s="2551"/>
      <c r="S1046" s="2551"/>
      <c r="T1046" s="2551"/>
      <c r="U1046" s="2551"/>
      <c r="V1046" s="2551"/>
      <c r="W1046" s="2551"/>
      <c r="X1046" s="2552"/>
      <c r="Y1046" s="2553"/>
      <c r="Z1046" s="2553"/>
      <c r="AA1046" s="2553"/>
      <c r="AB1046" s="2553"/>
      <c r="AC1046" s="2553"/>
      <c r="AD1046" s="2553"/>
      <c r="AE1046" s="2553"/>
      <c r="AF1046" s="2553"/>
      <c r="AG1046" s="2554"/>
      <c r="AO1046" s="1579">
        <f>N1053-SUM('P&amp;L'!$D$38,'P&amp;L'!$D$40,'P&amp;L'!$D$41,'P&amp;L'!$D$42,'P&amp;L'!$D$43,'P&amp;L'!$D$51,'P&amp;L'!$D$47,'P&amp;L'!$D$50,'P&amp;L'!$D$52)</f>
        <v>-3762</v>
      </c>
      <c r="AP1046" s="1580">
        <f>X1053-SUM('P&amp;L'!$E$38,'P&amp;L'!$E$40,'P&amp;L'!$E$41,'P&amp;L'!$E$42,'P&amp;L'!$E$43,'P&amp;L'!$E$51,'P&amp;L'!$E$47,'P&amp;L'!$E$50,'P&amp;L'!$E$52)</f>
        <v>-9272</v>
      </c>
    </row>
    <row r="1047" spans="1:42" s="1576" customFormat="1" ht="15" customHeight="1">
      <c r="A1047" s="1575"/>
      <c r="D1047" s="2309"/>
      <c r="E1047" s="2309"/>
      <c r="F1047" s="2309"/>
      <c r="G1047" s="2309"/>
      <c r="H1047" s="2309"/>
      <c r="I1047" s="2309"/>
      <c r="J1047" s="2309"/>
      <c r="K1047" s="2309"/>
      <c r="L1047" s="2309"/>
      <c r="M1047" s="2309"/>
      <c r="N1047" s="1862"/>
      <c r="O1047" s="1862"/>
      <c r="P1047" s="1862"/>
      <c r="Q1047" s="1862"/>
      <c r="R1047" s="1862"/>
      <c r="S1047" s="1862"/>
      <c r="T1047" s="1862"/>
      <c r="U1047" s="1862"/>
      <c r="V1047" s="1862"/>
      <c r="W1047" s="1862"/>
      <c r="X1047" s="2555">
        <v>42248</v>
      </c>
      <c r="Y1047" s="2556"/>
      <c r="Z1047" s="2556"/>
      <c r="AA1047" s="2556"/>
      <c r="AB1047" s="2556"/>
      <c r="AC1047" s="2556"/>
      <c r="AD1047" s="2556"/>
      <c r="AE1047" s="2556"/>
      <c r="AF1047" s="2556"/>
      <c r="AG1047" s="2557"/>
      <c r="AO1047" s="1579">
        <f>N1054-'P&amp;L'!$D$50</f>
        <v>-13055</v>
      </c>
      <c r="AP1047" s="1580">
        <f>X1054-'P&amp;L'!$E$50</f>
        <v>-12399</v>
      </c>
    </row>
    <row r="1048" spans="1:42" s="1576" customFormat="1" ht="27" customHeight="1">
      <c r="A1048" s="1575"/>
      <c r="D1048" s="2558" t="s">
        <v>290</v>
      </c>
      <c r="E1048" s="2558"/>
      <c r="F1048" s="2558"/>
      <c r="G1048" s="2558"/>
      <c r="H1048" s="2558"/>
      <c r="I1048" s="2558"/>
      <c r="J1048" s="2558"/>
      <c r="K1048" s="2558"/>
      <c r="L1048" s="2558"/>
      <c r="M1048" s="2558"/>
      <c r="N1048" s="2559">
        <f>SUM(N1050:W1052)</f>
        <v>34447</v>
      </c>
      <c r="O1048" s="2559"/>
      <c r="P1048" s="2559"/>
      <c r="Q1048" s="2559"/>
      <c r="R1048" s="2559"/>
      <c r="S1048" s="2559"/>
      <c r="T1048" s="2559"/>
      <c r="U1048" s="2559"/>
      <c r="V1048" s="2559"/>
      <c r="W1048" s="2559"/>
      <c r="X1048" s="2559">
        <f>SUM(X1050:AG1052)</f>
        <v>31149</v>
      </c>
      <c r="Y1048" s="2559"/>
      <c r="Z1048" s="2559"/>
      <c r="AA1048" s="2559"/>
      <c r="AB1048" s="2559"/>
      <c r="AC1048" s="2559"/>
      <c r="AD1048" s="2559"/>
      <c r="AE1048" s="2559"/>
      <c r="AF1048" s="2559"/>
      <c r="AG1048" s="2559"/>
      <c r="AO1048" s="1581"/>
      <c r="AP1048" s="1582"/>
    </row>
    <row r="1049" spans="1:42" s="1576" customFormat="1" ht="15" hidden="1" customHeight="1">
      <c r="A1049" s="1575"/>
      <c r="D1049" s="2309" t="s">
        <v>3295</v>
      </c>
      <c r="E1049" s="2309"/>
      <c r="F1049" s="2309"/>
      <c r="G1049" s="2309"/>
      <c r="H1049" s="2309"/>
      <c r="I1049" s="2309"/>
      <c r="J1049" s="2309"/>
      <c r="K1049" s="2309"/>
      <c r="L1049" s="2309"/>
      <c r="M1049" s="2309"/>
      <c r="N1049" s="1862"/>
      <c r="O1049" s="1862"/>
      <c r="P1049" s="1862"/>
      <c r="Q1049" s="1862"/>
      <c r="R1049" s="1862"/>
      <c r="S1049" s="1862"/>
      <c r="T1049" s="1862"/>
      <c r="U1049" s="1862"/>
      <c r="V1049" s="1862"/>
      <c r="W1049" s="1862"/>
      <c r="X1049" s="1862"/>
      <c r="Y1049" s="1862"/>
      <c r="Z1049" s="1862"/>
      <c r="AA1049" s="1862"/>
      <c r="AB1049" s="1862"/>
      <c r="AC1049" s="1862"/>
      <c r="AD1049" s="1862"/>
      <c r="AE1049" s="1862"/>
      <c r="AF1049" s="1862"/>
      <c r="AG1049" s="1862"/>
      <c r="AO1049" s="1581"/>
      <c r="AP1049" s="1582"/>
    </row>
    <row r="1050" spans="1:42" s="1576" customFormat="1" ht="15" customHeight="1">
      <c r="A1050" s="1575"/>
      <c r="D1050" s="2309" t="s">
        <v>3296</v>
      </c>
      <c r="E1050" s="2309"/>
      <c r="F1050" s="2309"/>
      <c r="G1050" s="2309"/>
      <c r="H1050" s="2309"/>
      <c r="I1050" s="2309"/>
      <c r="J1050" s="2309"/>
      <c r="K1050" s="2309"/>
      <c r="L1050" s="2309"/>
      <c r="M1050" s="2309"/>
      <c r="N1050" s="1862">
        <f>31759-10315</f>
        <v>21444</v>
      </c>
      <c r="O1050" s="1862"/>
      <c r="P1050" s="1862"/>
      <c r="Q1050" s="1862"/>
      <c r="R1050" s="1862"/>
      <c r="S1050" s="1862"/>
      <c r="T1050" s="1862"/>
      <c r="U1050" s="1862"/>
      <c r="V1050" s="1862"/>
      <c r="W1050" s="1862"/>
      <c r="X1050" s="1862">
        <v>28467</v>
      </c>
      <c r="Y1050" s="1862"/>
      <c r="Z1050" s="1862"/>
      <c r="AA1050" s="1862"/>
      <c r="AB1050" s="1862"/>
      <c r="AC1050" s="1862"/>
      <c r="AD1050" s="1862"/>
      <c r="AE1050" s="1862"/>
      <c r="AF1050" s="1862"/>
      <c r="AG1050" s="1862"/>
      <c r="AO1050" s="1581"/>
      <c r="AP1050" s="1582"/>
    </row>
    <row r="1051" spans="1:42" s="1576" customFormat="1" ht="15" customHeight="1">
      <c r="A1051" s="1575"/>
      <c r="D1051" s="2309" t="s">
        <v>3297</v>
      </c>
      <c r="E1051" s="2309"/>
      <c r="F1051" s="2309"/>
      <c r="G1051" s="2309"/>
      <c r="H1051" s="2309"/>
      <c r="I1051" s="2309"/>
      <c r="J1051" s="2309"/>
      <c r="K1051" s="2309"/>
      <c r="L1051" s="2309"/>
      <c r="M1051" s="2309"/>
      <c r="N1051" s="1862">
        <f>1386</f>
        <v>1386</v>
      </c>
      <c r="O1051" s="1862"/>
      <c r="P1051" s="1862"/>
      <c r="Q1051" s="1862"/>
      <c r="R1051" s="1862"/>
      <c r="S1051" s="1862"/>
      <c r="T1051" s="1862"/>
      <c r="U1051" s="1862"/>
      <c r="V1051" s="1862"/>
      <c r="W1051" s="1862"/>
      <c r="X1051" s="1862">
        <v>643</v>
      </c>
      <c r="Y1051" s="1862"/>
      <c r="Z1051" s="1862"/>
      <c r="AA1051" s="1862"/>
      <c r="AB1051" s="1862"/>
      <c r="AC1051" s="1862"/>
      <c r="AD1051" s="1862"/>
      <c r="AE1051" s="1862"/>
      <c r="AF1051" s="1862"/>
      <c r="AG1051" s="1862"/>
      <c r="AO1051" s="1581"/>
      <c r="AP1051" s="1582"/>
    </row>
    <row r="1052" spans="1:42" s="1576" customFormat="1" ht="15" customHeight="1">
      <c r="A1052" s="1575"/>
      <c r="D1052" s="2309" t="s">
        <v>3367</v>
      </c>
      <c r="E1052" s="2309"/>
      <c r="F1052" s="2309"/>
      <c r="G1052" s="2309"/>
      <c r="H1052" s="2309"/>
      <c r="I1052" s="2309"/>
      <c r="J1052" s="2309"/>
      <c r="K1052" s="2309"/>
      <c r="L1052" s="2309"/>
      <c r="M1052" s="2309"/>
      <c r="N1052" s="1862">
        <v>11617</v>
      </c>
      <c r="O1052" s="1862"/>
      <c r="P1052" s="1862"/>
      <c r="Q1052" s="1862"/>
      <c r="R1052" s="1862"/>
      <c r="S1052" s="1862"/>
      <c r="T1052" s="1862"/>
      <c r="U1052" s="1862"/>
      <c r="V1052" s="1862"/>
      <c r="W1052" s="1862"/>
      <c r="X1052" s="1862">
        <v>2039</v>
      </c>
      <c r="Y1052" s="1862"/>
      <c r="Z1052" s="1862"/>
      <c r="AA1052" s="1862"/>
      <c r="AB1052" s="1862"/>
      <c r="AC1052" s="1862"/>
      <c r="AD1052" s="1862"/>
      <c r="AE1052" s="1862"/>
      <c r="AF1052" s="1862"/>
      <c r="AG1052" s="1862"/>
      <c r="AO1052" s="1581"/>
      <c r="AP1052" s="1582"/>
    </row>
    <row r="1053" spans="1:42" s="1589" customFormat="1" ht="15" customHeight="1">
      <c r="A1053" s="1588"/>
      <c r="D1053" s="2558" t="s">
        <v>291</v>
      </c>
      <c r="E1053" s="2558"/>
      <c r="F1053" s="2558"/>
      <c r="G1053" s="2558"/>
      <c r="H1053" s="2558"/>
      <c r="I1053" s="2558"/>
      <c r="J1053" s="2558"/>
      <c r="K1053" s="2558"/>
      <c r="L1053" s="2558"/>
      <c r="M1053" s="2558"/>
      <c r="N1053" s="2648">
        <f>SUM(N1054:W1055)</f>
        <v>13055</v>
      </c>
      <c r="O1053" s="2649"/>
      <c r="P1053" s="2649"/>
      <c r="Q1053" s="2649"/>
      <c r="R1053" s="2649"/>
      <c r="S1053" s="2649"/>
      <c r="T1053" s="2649"/>
      <c r="U1053" s="2649"/>
      <c r="V1053" s="2649"/>
      <c r="W1053" s="2650"/>
      <c r="X1053" s="2648">
        <f>SUM(X1054:AG1055)</f>
        <v>12399</v>
      </c>
      <c r="Y1053" s="2649"/>
      <c r="Z1053" s="2649"/>
      <c r="AA1053" s="2649"/>
      <c r="AB1053" s="2649"/>
      <c r="AC1053" s="2649"/>
      <c r="AD1053" s="2649"/>
      <c r="AE1053" s="2649"/>
      <c r="AF1053" s="2649"/>
      <c r="AG1053" s="2650"/>
      <c r="AO1053" s="1590" t="e">
        <f>#REF!-'P&amp;L old'!$D$60</f>
        <v>#REF!</v>
      </c>
      <c r="AP1053" s="1591" t="e">
        <f>#REF!-'P&amp;L old'!$E$60</f>
        <v>#REF!</v>
      </c>
    </row>
    <row r="1054" spans="1:42" s="1576" customFormat="1" ht="15" customHeight="1">
      <c r="A1054" s="1575"/>
      <c r="D1054" s="2682" t="s">
        <v>292</v>
      </c>
      <c r="E1054" s="2682"/>
      <c r="F1054" s="2682"/>
      <c r="G1054" s="2682"/>
      <c r="H1054" s="2682"/>
      <c r="I1054" s="2682"/>
      <c r="J1054" s="2682"/>
      <c r="K1054" s="2682"/>
      <c r="L1054" s="2682"/>
      <c r="M1054" s="2682"/>
      <c r="N1054" s="2651"/>
      <c r="O1054" s="2651"/>
      <c r="P1054" s="2651"/>
      <c r="Q1054" s="2651"/>
      <c r="R1054" s="2651"/>
      <c r="S1054" s="2651"/>
      <c r="T1054" s="2651"/>
      <c r="U1054" s="2651"/>
      <c r="V1054" s="2651"/>
      <c r="W1054" s="2651"/>
      <c r="X1054" s="2651"/>
      <c r="Y1054" s="2651"/>
      <c r="Z1054" s="2651"/>
      <c r="AA1054" s="2651"/>
      <c r="AB1054" s="2651"/>
      <c r="AC1054" s="2651"/>
      <c r="AD1054" s="2651"/>
      <c r="AE1054" s="2651"/>
      <c r="AF1054" s="2651"/>
      <c r="AG1054" s="2651"/>
      <c r="AO1054" s="1581"/>
      <c r="AP1054" s="1582"/>
    </row>
    <row r="1055" spans="1:42" s="1576" customFormat="1" ht="27" customHeight="1">
      <c r="A1055" s="1575"/>
      <c r="D1055" s="2309" t="s">
        <v>293</v>
      </c>
      <c r="E1055" s="2309"/>
      <c r="F1055" s="2309"/>
      <c r="G1055" s="2309"/>
      <c r="H1055" s="2309"/>
      <c r="I1055" s="2309"/>
      <c r="J1055" s="2309"/>
      <c r="K1055" s="2309"/>
      <c r="L1055" s="2309"/>
      <c r="M1055" s="2309"/>
      <c r="N1055" s="2651">
        <v>13055</v>
      </c>
      <c r="O1055" s="2651"/>
      <c r="P1055" s="2651"/>
      <c r="Q1055" s="2651"/>
      <c r="R1055" s="2651"/>
      <c r="S1055" s="2651"/>
      <c r="T1055" s="2651"/>
      <c r="U1055" s="2651"/>
      <c r="V1055" s="2651"/>
      <c r="W1055" s="2651"/>
      <c r="X1055" s="2651">
        <v>12399</v>
      </c>
      <c r="Y1055" s="2651"/>
      <c r="Z1055" s="2651"/>
      <c r="AA1055" s="2651"/>
      <c r="AB1055" s="2651"/>
      <c r="AC1055" s="2651"/>
      <c r="AD1055" s="2651"/>
      <c r="AE1055" s="2651"/>
      <c r="AF1055" s="2651"/>
      <c r="AG1055" s="2651"/>
      <c r="AO1055" s="1583"/>
      <c r="AP1055" s="1584"/>
    </row>
    <row r="1056" spans="1:42" s="1532" customFormat="1" ht="25.5" customHeight="1" thickBot="1">
      <c r="A1056" s="1530"/>
      <c r="D1056" s="2681" t="s">
        <v>3305</v>
      </c>
      <c r="E1056" s="2681"/>
      <c r="F1056" s="2681"/>
      <c r="G1056" s="2681"/>
      <c r="H1056" s="2681"/>
      <c r="I1056" s="2681"/>
      <c r="J1056" s="2681"/>
      <c r="K1056" s="2681"/>
      <c r="L1056" s="2681"/>
      <c r="M1056" s="2681"/>
      <c r="N1056" s="2658"/>
      <c r="O1056" s="2658"/>
      <c r="P1056" s="2658"/>
      <c r="Q1056" s="2658"/>
      <c r="R1056" s="2658"/>
      <c r="S1056" s="2658"/>
      <c r="T1056" s="2658"/>
      <c r="U1056" s="2658"/>
      <c r="V1056" s="2658"/>
      <c r="W1056" s="2658"/>
      <c r="X1056" s="2658"/>
      <c r="Y1056" s="2658"/>
      <c r="Z1056" s="2658"/>
      <c r="AA1056" s="2658"/>
      <c r="AB1056" s="2658"/>
      <c r="AC1056" s="2658"/>
      <c r="AD1056" s="2658"/>
      <c r="AE1056" s="2658"/>
      <c r="AF1056" s="2658"/>
      <c r="AG1056" s="2658"/>
    </row>
    <row r="1057" spans="1:42" s="1532" customFormat="1" ht="15" customHeight="1">
      <c r="A1057" s="1530"/>
      <c r="D1057" s="1587"/>
      <c r="E1057" s="1587"/>
      <c r="F1057" s="1587"/>
      <c r="G1057" s="1587"/>
      <c r="H1057" s="1587"/>
      <c r="I1057" s="1587"/>
      <c r="J1057" s="1587"/>
      <c r="K1057" s="1587"/>
      <c r="L1057" s="1587"/>
      <c r="M1057" s="1587"/>
      <c r="AL1057" s="1585"/>
      <c r="AM1057" s="1586"/>
      <c r="AO1057" s="1579">
        <f>N1064-'P&amp;L'!$D$11</f>
        <v>0</v>
      </c>
      <c r="AP1057" s="1580">
        <f>X1064-'P&amp;L'!$E$11</f>
        <v>0</v>
      </c>
    </row>
    <row r="1058" spans="1:42" ht="15" customHeight="1">
      <c r="D1058" s="2546" t="s">
        <v>1459</v>
      </c>
      <c r="E1058" s="2546"/>
      <c r="F1058" s="2546"/>
      <c r="G1058" s="2546"/>
      <c r="H1058" s="2546"/>
      <c r="I1058" s="2546"/>
      <c r="J1058" s="2546"/>
      <c r="K1058" s="2546"/>
      <c r="L1058" s="2546"/>
      <c r="M1058" s="2546"/>
      <c r="N1058" s="2546"/>
      <c r="O1058" s="2546"/>
      <c r="P1058" s="2546"/>
      <c r="Q1058" s="2546"/>
      <c r="R1058" s="2546"/>
      <c r="S1058" s="2546"/>
      <c r="T1058" s="2546"/>
      <c r="U1058" s="2546"/>
      <c r="V1058" s="2546"/>
      <c r="W1058" s="2546"/>
      <c r="X1058" s="2546"/>
      <c r="Y1058" s="2546"/>
      <c r="Z1058" s="2546"/>
      <c r="AA1058" s="2546"/>
      <c r="AB1058" s="2546"/>
      <c r="AC1058" s="2546"/>
      <c r="AD1058" s="2546"/>
      <c r="AE1058" s="2546"/>
      <c r="AF1058" s="2546"/>
      <c r="AG1058" s="2546"/>
      <c r="AL1058" s="365"/>
      <c r="AM1058" s="364"/>
      <c r="AO1058" s="673"/>
      <c r="AP1058" s="674"/>
    </row>
    <row r="1059" spans="1:42" ht="15" customHeight="1" thickBot="1">
      <c r="D1059" s="672"/>
      <c r="E1059" s="672"/>
      <c r="F1059" s="672"/>
      <c r="G1059" s="672"/>
      <c r="H1059" s="672"/>
      <c r="I1059" s="672"/>
      <c r="J1059" s="672"/>
      <c r="K1059" s="672"/>
      <c r="L1059" s="672"/>
      <c r="M1059" s="672"/>
      <c r="AL1059" s="365"/>
      <c r="AM1059" s="364"/>
      <c r="AO1059" s="634"/>
      <c r="AP1059" s="621"/>
    </row>
    <row r="1060" spans="1:42" ht="15" customHeight="1" thickBot="1">
      <c r="D1060" s="1973" t="s">
        <v>131</v>
      </c>
      <c r="E1060" s="1974"/>
      <c r="F1060" s="1974"/>
      <c r="G1060" s="1974"/>
      <c r="H1060" s="1974"/>
      <c r="I1060" s="1974"/>
      <c r="J1060" s="1974"/>
      <c r="K1060" s="1974"/>
      <c r="L1060" s="1974"/>
      <c r="M1060" s="1975"/>
      <c r="N1060" s="2133" t="s">
        <v>2</v>
      </c>
      <c r="O1060" s="2134"/>
      <c r="P1060" s="2134"/>
      <c r="Q1060" s="2134"/>
      <c r="R1060" s="2134"/>
      <c r="S1060" s="2134"/>
      <c r="T1060" s="2134"/>
      <c r="U1060" s="2134"/>
      <c r="V1060" s="2134"/>
      <c r="W1060" s="2134"/>
      <c r="X1060" s="2133" t="s">
        <v>3</v>
      </c>
      <c r="Y1060" s="2134"/>
      <c r="Z1060" s="2134"/>
      <c r="AA1060" s="2134"/>
      <c r="AB1060" s="2134"/>
      <c r="AC1060" s="2134"/>
      <c r="AD1060" s="2134"/>
      <c r="AE1060" s="2134"/>
      <c r="AF1060" s="2134"/>
      <c r="AG1060" s="2137"/>
      <c r="AL1060" s="365"/>
      <c r="AM1060" s="364"/>
      <c r="AO1060" s="673"/>
      <c r="AP1060" s="674"/>
    </row>
    <row r="1061" spans="1:42" ht="15" customHeight="1" thickBot="1">
      <c r="D1061" s="1973"/>
      <c r="E1061" s="1974"/>
      <c r="F1061" s="1974"/>
      <c r="G1061" s="1974"/>
      <c r="H1061" s="1974"/>
      <c r="I1061" s="1974"/>
      <c r="J1061" s="1974"/>
      <c r="K1061" s="1974"/>
      <c r="L1061" s="1974"/>
      <c r="M1061" s="1975"/>
      <c r="N1061" s="2135"/>
      <c r="O1061" s="2136"/>
      <c r="P1061" s="2136"/>
      <c r="Q1061" s="2136"/>
      <c r="R1061" s="2136"/>
      <c r="S1061" s="2136"/>
      <c r="T1061" s="2136"/>
      <c r="U1061" s="2136"/>
      <c r="V1061" s="2136"/>
      <c r="W1061" s="2136"/>
      <c r="X1061" s="2135"/>
      <c r="Y1061" s="2136"/>
      <c r="Z1061" s="2136"/>
      <c r="AA1061" s="2136"/>
      <c r="AB1061" s="2136"/>
      <c r="AC1061" s="2136"/>
      <c r="AD1061" s="2136"/>
      <c r="AE1061" s="2136"/>
      <c r="AF1061" s="2136"/>
      <c r="AG1061" s="2138"/>
      <c r="AL1061" s="675">
        <f>SUM(N1062:W1067)-N1068</f>
        <v>0</v>
      </c>
      <c r="AM1061" s="650">
        <f>SUM(X1062:AG1067)-X1068</f>
        <v>0</v>
      </c>
      <c r="AO1061" s="804">
        <f>N1068-'P&amp;L'!D3</f>
        <v>25150220</v>
      </c>
      <c r="AP1061" s="805">
        <f>X1068-'P&amp;L'!E3</f>
        <v>24146218</v>
      </c>
    </row>
    <row r="1062" spans="1:42" s="1486" customFormat="1" ht="14.25" customHeight="1">
      <c r="A1062" s="1574"/>
      <c r="D1062" s="2563" t="s">
        <v>297</v>
      </c>
      <c r="E1062" s="2564"/>
      <c r="F1062" s="2564"/>
      <c r="G1062" s="2564"/>
      <c r="H1062" s="2564"/>
      <c r="I1062" s="2564"/>
      <c r="J1062" s="2564"/>
      <c r="K1062" s="2564"/>
      <c r="L1062" s="2564"/>
      <c r="M1062" s="2565"/>
      <c r="N1062" s="2566"/>
      <c r="O1062" s="2566"/>
      <c r="P1062" s="2566"/>
      <c r="Q1062" s="2566"/>
      <c r="R1062" s="2566"/>
      <c r="S1062" s="2566"/>
      <c r="T1062" s="2566"/>
      <c r="U1062" s="2566"/>
      <c r="V1062" s="2566"/>
      <c r="W1062" s="2566"/>
      <c r="X1062" s="2566"/>
      <c r="Y1062" s="2566"/>
      <c r="Z1062" s="2566"/>
      <c r="AA1062" s="2566"/>
      <c r="AB1062" s="2566"/>
      <c r="AC1062" s="2566"/>
      <c r="AD1062" s="2566"/>
      <c r="AE1062" s="2566"/>
      <c r="AF1062" s="2566"/>
      <c r="AG1062" s="2566"/>
    </row>
    <row r="1063" spans="1:42" s="1486" customFormat="1" ht="14.25" customHeight="1">
      <c r="A1063" s="1574"/>
      <c r="D1063" s="2083" t="s">
        <v>298</v>
      </c>
      <c r="E1063" s="2567"/>
      <c r="F1063" s="2567"/>
      <c r="G1063" s="2567"/>
      <c r="H1063" s="2567"/>
      <c r="I1063" s="2567"/>
      <c r="J1063" s="2567"/>
      <c r="K1063" s="2567"/>
      <c r="L1063" s="2567"/>
      <c r="M1063" s="2568"/>
      <c r="N1063" s="2569">
        <v>5608</v>
      </c>
      <c r="O1063" s="2569"/>
      <c r="P1063" s="2569"/>
      <c r="Q1063" s="2569"/>
      <c r="R1063" s="2569"/>
      <c r="S1063" s="2569"/>
      <c r="T1063" s="2569"/>
      <c r="U1063" s="2569"/>
      <c r="V1063" s="2569"/>
      <c r="W1063" s="2569"/>
      <c r="X1063" s="2569">
        <v>2670</v>
      </c>
      <c r="Y1063" s="2569"/>
      <c r="Z1063" s="2569"/>
      <c r="AA1063" s="2569"/>
      <c r="AB1063" s="2569"/>
      <c r="AC1063" s="2569"/>
      <c r="AD1063" s="2569"/>
      <c r="AE1063" s="2569"/>
      <c r="AF1063" s="2569"/>
      <c r="AG1063" s="2569"/>
    </row>
    <row r="1064" spans="1:42" s="1486" customFormat="1" ht="14.25" customHeight="1">
      <c r="A1064" s="1574"/>
      <c r="D1064" s="2083" t="s">
        <v>299</v>
      </c>
      <c r="E1064" s="2567"/>
      <c r="F1064" s="2567"/>
      <c r="G1064" s="2567"/>
      <c r="H1064" s="2567"/>
      <c r="I1064" s="2567"/>
      <c r="J1064" s="2567"/>
      <c r="K1064" s="2567"/>
      <c r="L1064" s="2567"/>
      <c r="M1064" s="2568"/>
      <c r="N1064" s="2569">
        <v>25144612</v>
      </c>
      <c r="O1064" s="2569"/>
      <c r="P1064" s="2569"/>
      <c r="Q1064" s="2569"/>
      <c r="R1064" s="2569"/>
      <c r="S1064" s="2569"/>
      <c r="T1064" s="2569"/>
      <c r="U1064" s="2569"/>
      <c r="V1064" s="2569"/>
      <c r="W1064" s="2569"/>
      <c r="X1064" s="2569">
        <v>24143548</v>
      </c>
      <c r="Y1064" s="2569"/>
      <c r="Z1064" s="2569"/>
      <c r="AA1064" s="2569"/>
      <c r="AB1064" s="2569"/>
      <c r="AC1064" s="2569"/>
      <c r="AD1064" s="2569"/>
      <c r="AE1064" s="2569"/>
      <c r="AF1064" s="2569"/>
      <c r="AG1064" s="2569"/>
    </row>
    <row r="1065" spans="1:42" s="1486" customFormat="1" ht="14.25" customHeight="1">
      <c r="A1065" s="1574"/>
      <c r="D1065" s="2083" t="s">
        <v>300</v>
      </c>
      <c r="E1065" s="2567"/>
      <c r="F1065" s="2567"/>
      <c r="G1065" s="2567"/>
      <c r="H1065" s="2567"/>
      <c r="I1065" s="2567"/>
      <c r="J1065" s="2567"/>
      <c r="K1065" s="2567"/>
      <c r="L1065" s="2567"/>
      <c r="M1065" s="2568"/>
      <c r="N1065" s="2571">
        <v>0</v>
      </c>
      <c r="O1065" s="2571"/>
      <c r="P1065" s="2571"/>
      <c r="Q1065" s="2571"/>
      <c r="R1065" s="2571"/>
      <c r="S1065" s="2571"/>
      <c r="T1065" s="2571"/>
      <c r="U1065" s="2571"/>
      <c r="V1065" s="2571"/>
      <c r="W1065" s="2571"/>
      <c r="X1065" s="2571">
        <v>0</v>
      </c>
      <c r="Y1065" s="2571"/>
      <c r="Z1065" s="2571"/>
      <c r="AA1065" s="2571"/>
      <c r="AB1065" s="2571"/>
      <c r="AC1065" s="2571"/>
      <c r="AD1065" s="2571"/>
      <c r="AE1065" s="2571"/>
      <c r="AF1065" s="2571"/>
      <c r="AG1065" s="2571"/>
    </row>
    <row r="1066" spans="1:42" s="1486" customFormat="1" ht="14.25" customHeight="1">
      <c r="A1066" s="1574"/>
      <c r="D1066" s="2083" t="s">
        <v>301</v>
      </c>
      <c r="E1066" s="2567"/>
      <c r="F1066" s="2567"/>
      <c r="G1066" s="2567"/>
      <c r="H1066" s="2567"/>
      <c r="I1066" s="2567"/>
      <c r="J1066" s="2567"/>
      <c r="K1066" s="2567"/>
      <c r="L1066" s="2567"/>
      <c r="M1066" s="2568"/>
      <c r="N1066" s="2571">
        <v>0</v>
      </c>
      <c r="O1066" s="2571"/>
      <c r="P1066" s="2571"/>
      <c r="Q1066" s="2571"/>
      <c r="R1066" s="2571"/>
      <c r="S1066" s="2571"/>
      <c r="T1066" s="2571"/>
      <c r="U1066" s="2571"/>
      <c r="V1066" s="2571"/>
      <c r="W1066" s="2571"/>
      <c r="X1066" s="2571">
        <v>0</v>
      </c>
      <c r="Y1066" s="2571"/>
      <c r="Z1066" s="2571"/>
      <c r="AA1066" s="2571"/>
      <c r="AB1066" s="2571"/>
      <c r="AC1066" s="2571"/>
      <c r="AD1066" s="2571"/>
      <c r="AE1066" s="2571"/>
      <c r="AF1066" s="2571"/>
      <c r="AG1066" s="2571"/>
    </row>
    <row r="1067" spans="1:42" s="1486" customFormat="1" ht="14.25" customHeight="1">
      <c r="A1067" s="1574"/>
      <c r="D1067" s="2083" t="s">
        <v>302</v>
      </c>
      <c r="E1067" s="2567"/>
      <c r="F1067" s="2567"/>
      <c r="G1067" s="2567"/>
      <c r="H1067" s="2567"/>
      <c r="I1067" s="2567"/>
      <c r="J1067" s="2567"/>
      <c r="K1067" s="2567"/>
      <c r="L1067" s="2567"/>
      <c r="M1067" s="2568"/>
      <c r="N1067" s="2569">
        <v>0</v>
      </c>
      <c r="O1067" s="2569"/>
      <c r="P1067" s="2569"/>
      <c r="Q1067" s="2569"/>
      <c r="R1067" s="2569"/>
      <c r="S1067" s="2569"/>
      <c r="T1067" s="2569"/>
      <c r="U1067" s="2569"/>
      <c r="V1067" s="2569"/>
      <c r="W1067" s="2569"/>
      <c r="X1067" s="2569">
        <v>0</v>
      </c>
      <c r="Y1067" s="2569"/>
      <c r="Z1067" s="2569"/>
      <c r="AA1067" s="2569"/>
      <c r="AB1067" s="2569"/>
      <c r="AC1067" s="2569"/>
      <c r="AD1067" s="2569"/>
      <c r="AE1067" s="2569"/>
      <c r="AF1067" s="2569"/>
      <c r="AG1067" s="2569"/>
    </row>
    <row r="1068" spans="1:42" ht="14.25" customHeight="1" thickBot="1">
      <c r="A1068" s="606">
        <v>39</v>
      </c>
      <c r="D1068" s="2659" t="s">
        <v>303</v>
      </c>
      <c r="E1068" s="2660"/>
      <c r="F1068" s="2660"/>
      <c r="G1068" s="2660"/>
      <c r="H1068" s="2660"/>
      <c r="I1068" s="2660"/>
      <c r="J1068" s="2660"/>
      <c r="K1068" s="2660"/>
      <c r="L1068" s="2660"/>
      <c r="M1068" s="2661"/>
      <c r="N1068" s="2572">
        <f>SUM(N1062:W1067)</f>
        <v>25150220</v>
      </c>
      <c r="O1068" s="2572"/>
      <c r="P1068" s="2572"/>
      <c r="Q1068" s="2572"/>
      <c r="R1068" s="2572"/>
      <c r="S1068" s="2572"/>
      <c r="T1068" s="2572"/>
      <c r="U1068" s="2572"/>
      <c r="V1068" s="2572"/>
      <c r="W1068" s="2572"/>
      <c r="X1068" s="2573">
        <f>SUM(X1062:AG1067)</f>
        <v>24146218</v>
      </c>
      <c r="Y1068" s="2574"/>
      <c r="Z1068" s="2574"/>
      <c r="AA1068" s="2574"/>
      <c r="AB1068" s="2574"/>
      <c r="AC1068" s="2574"/>
      <c r="AD1068" s="2574"/>
      <c r="AE1068" s="2574"/>
      <c r="AF1068" s="2574"/>
      <c r="AG1068" s="2575"/>
    </row>
    <row r="1069" spans="1:42" ht="14.25" customHeight="1" thickTop="1">
      <c r="AL1069" s="665" t="s">
        <v>2</v>
      </c>
      <c r="AM1069" s="669" t="s">
        <v>3</v>
      </c>
      <c r="AO1069" s="665" t="s">
        <v>2</v>
      </c>
      <c r="AP1069" s="669" t="s">
        <v>3</v>
      </c>
    </row>
    <row r="1070" spans="1:42" s="99" customFormat="1" ht="15" customHeight="1">
      <c r="A1070" s="1491"/>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L1070" s="1492">
        <f>SUM(N1078:N1087)-N1077</f>
        <v>1528668</v>
      </c>
      <c r="AM1070" s="1493">
        <f>SUM(X1078:X1087)-X1077</f>
        <v>1396188</v>
      </c>
      <c r="AO1070" s="1492">
        <f>N1077-'P&amp;L'!$D$22</f>
        <v>0</v>
      </c>
      <c r="AP1070" s="1493">
        <f>X1077-'P&amp;L'!$E$22</f>
        <v>0</v>
      </c>
    </row>
    <row r="1071" spans="1:42" s="20" customFormat="1" ht="15" customHeight="1">
      <c r="A1071" s="667"/>
      <c r="D1071" s="2576" t="s">
        <v>3359</v>
      </c>
      <c r="E1071" s="2576"/>
      <c r="F1071" s="2576"/>
      <c r="G1071" s="2576"/>
      <c r="H1071" s="2576"/>
      <c r="I1071" s="2576"/>
      <c r="J1071" s="2576"/>
      <c r="K1071" s="2576"/>
      <c r="L1071" s="2576"/>
      <c r="M1071" s="2576"/>
      <c r="N1071" s="2576"/>
      <c r="O1071" s="2576"/>
      <c r="P1071" s="2576"/>
      <c r="Q1071" s="2576"/>
      <c r="R1071" s="2576"/>
      <c r="S1071" s="2576"/>
      <c r="T1071" s="2576"/>
      <c r="U1071" s="2576"/>
      <c r="V1071" s="2576"/>
      <c r="W1071" s="2576"/>
      <c r="X1071" s="2576"/>
      <c r="Y1071" s="2576"/>
      <c r="Z1071" s="2576"/>
      <c r="AA1071" s="2576"/>
      <c r="AB1071" s="2576"/>
      <c r="AC1071" s="2576"/>
      <c r="AD1071" s="2576"/>
      <c r="AE1071" s="2576"/>
      <c r="AF1071" s="2576"/>
      <c r="AG1071" s="2576"/>
      <c r="AL1071" s="634"/>
      <c r="AM1071" s="621"/>
      <c r="AO1071" s="634"/>
      <c r="AP1071" s="621"/>
    </row>
    <row r="1072" spans="1:42" s="20" customFormat="1" ht="15" customHeight="1">
      <c r="A1072" s="667"/>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L1072" s="619"/>
      <c r="AM1072" s="621"/>
      <c r="AO1072" s="678"/>
      <c r="AP1072" s="679"/>
    </row>
    <row r="1073" spans="1:42" s="20" customFormat="1" ht="15" customHeight="1">
      <c r="A1073" s="667"/>
      <c r="D1073" s="2546" t="s">
        <v>1460</v>
      </c>
      <c r="E1073" s="2546"/>
      <c r="F1073" s="2546"/>
      <c r="G1073" s="2546"/>
      <c r="H1073" s="2546"/>
      <c r="I1073" s="2546"/>
      <c r="J1073" s="2546"/>
      <c r="K1073" s="2546"/>
      <c r="L1073" s="2546"/>
      <c r="M1073" s="2546"/>
      <c r="N1073" s="2546"/>
      <c r="O1073" s="2546"/>
      <c r="P1073" s="2546"/>
      <c r="Q1073" s="2546"/>
      <c r="R1073" s="2546"/>
      <c r="S1073" s="2546"/>
      <c r="T1073" s="2546"/>
      <c r="U1073" s="2546"/>
      <c r="V1073" s="2546"/>
      <c r="W1073" s="2546"/>
      <c r="X1073" s="2546"/>
      <c r="Y1073" s="2546"/>
      <c r="Z1073" s="2546"/>
      <c r="AA1073" s="2546"/>
      <c r="AB1073" s="2546"/>
      <c r="AC1073" s="2546"/>
      <c r="AD1073" s="2546"/>
      <c r="AE1073" s="2546"/>
      <c r="AF1073" s="2546"/>
      <c r="AG1073" s="2546"/>
      <c r="AL1073" s="619"/>
      <c r="AM1073" s="621"/>
      <c r="AO1073" s="680"/>
      <c r="AP1073" s="681"/>
    </row>
    <row r="1074" spans="1:42" s="20" customFormat="1" ht="15" customHeight="1" thickBot="1">
      <c r="A1074" s="667"/>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L1074" s="619"/>
      <c r="AM1074" s="621"/>
      <c r="AO1074" s="678"/>
      <c r="AP1074" s="679"/>
    </row>
    <row r="1075" spans="1:42" s="20" customFormat="1" ht="15" customHeight="1">
      <c r="A1075" s="667"/>
      <c r="D1075" s="2127" t="s">
        <v>131</v>
      </c>
      <c r="E1075" s="2128"/>
      <c r="F1075" s="2128"/>
      <c r="G1075" s="2128"/>
      <c r="H1075" s="2128"/>
      <c r="I1075" s="2128"/>
      <c r="J1075" s="2128"/>
      <c r="K1075" s="2128"/>
      <c r="L1075" s="2128"/>
      <c r="M1075" s="2129"/>
      <c r="N1075" s="2133" t="s">
        <v>2</v>
      </c>
      <c r="O1075" s="2134"/>
      <c r="P1075" s="2134"/>
      <c r="Q1075" s="2134"/>
      <c r="R1075" s="2134"/>
      <c r="S1075" s="2134"/>
      <c r="T1075" s="2134"/>
      <c r="U1075" s="2134"/>
      <c r="V1075" s="2134"/>
      <c r="W1075" s="2134"/>
      <c r="X1075" s="2133" t="s">
        <v>3</v>
      </c>
      <c r="Y1075" s="2134"/>
      <c r="Z1075" s="2134"/>
      <c r="AA1075" s="2134"/>
      <c r="AB1075" s="2134"/>
      <c r="AC1075" s="2134"/>
      <c r="AD1075" s="2134"/>
      <c r="AE1075" s="2134"/>
      <c r="AF1075" s="2134"/>
      <c r="AG1075" s="2137"/>
      <c r="AL1075" s="619"/>
      <c r="AM1075" s="621"/>
      <c r="AO1075" s="680"/>
      <c r="AP1075" s="681"/>
    </row>
    <row r="1076" spans="1:42" s="20" customFormat="1" ht="15" customHeight="1" thickBot="1">
      <c r="A1076" s="667"/>
      <c r="D1076" s="2130"/>
      <c r="E1076" s="2131"/>
      <c r="F1076" s="2131"/>
      <c r="G1076" s="2131"/>
      <c r="H1076" s="2131"/>
      <c r="I1076" s="2131"/>
      <c r="J1076" s="2131"/>
      <c r="K1076" s="2131"/>
      <c r="L1076" s="2131"/>
      <c r="M1076" s="2132"/>
      <c r="N1076" s="2135"/>
      <c r="O1076" s="2136"/>
      <c r="P1076" s="2136"/>
      <c r="Q1076" s="2136"/>
      <c r="R1076" s="2136"/>
      <c r="S1076" s="2136"/>
      <c r="T1076" s="2136"/>
      <c r="U1076" s="2136"/>
      <c r="V1076" s="2136"/>
      <c r="W1076" s="2136"/>
      <c r="X1076" s="2135"/>
      <c r="Y1076" s="2136"/>
      <c r="Z1076" s="2136"/>
      <c r="AA1076" s="2136"/>
      <c r="AB1076" s="2136"/>
      <c r="AC1076" s="2136"/>
      <c r="AD1076" s="2136"/>
      <c r="AE1076" s="2136"/>
      <c r="AF1076" s="2136"/>
      <c r="AG1076" s="2138"/>
      <c r="AL1076" s="634"/>
      <c r="AM1076" s="621"/>
      <c r="AO1076" s="680"/>
      <c r="AP1076" s="681"/>
    </row>
    <row r="1077" spans="1:42" s="99" customFormat="1" ht="21.75" customHeight="1">
      <c r="A1077" s="1491"/>
      <c r="D1077" s="2139" t="s">
        <v>305</v>
      </c>
      <c r="E1077" s="2140"/>
      <c r="F1077" s="2140"/>
      <c r="G1077" s="2140"/>
      <c r="H1077" s="2140"/>
      <c r="I1077" s="2140"/>
      <c r="J1077" s="2140"/>
      <c r="K1077" s="2140"/>
      <c r="L1077" s="2140"/>
      <c r="M1077" s="2141"/>
      <c r="N1077" s="2142">
        <f>N1078+N1084</f>
        <v>1528668</v>
      </c>
      <c r="O1077" s="2143"/>
      <c r="P1077" s="2143"/>
      <c r="Q1077" s="2143"/>
      <c r="R1077" s="2143"/>
      <c r="S1077" s="2143"/>
      <c r="T1077" s="2143"/>
      <c r="U1077" s="2143"/>
      <c r="V1077" s="2143"/>
      <c r="W1077" s="2144"/>
      <c r="X1077" s="2142">
        <f>X1078+X1084</f>
        <v>1396188</v>
      </c>
      <c r="Y1077" s="2143"/>
      <c r="Z1077" s="2143"/>
      <c r="AA1077" s="2143"/>
      <c r="AB1077" s="2143"/>
      <c r="AC1077" s="2143"/>
      <c r="AD1077" s="2143"/>
      <c r="AE1077" s="2143"/>
      <c r="AF1077" s="2143"/>
      <c r="AG1077" s="2144"/>
      <c r="AL1077" s="1496"/>
      <c r="AM1077" s="1494"/>
      <c r="AO1077" s="1497"/>
      <c r="AP1077" s="1498"/>
    </row>
    <row r="1078" spans="1:42" s="99" customFormat="1" ht="21.75" customHeight="1">
      <c r="A1078" s="1491"/>
      <c r="D1078" s="2078" t="s">
        <v>3276</v>
      </c>
      <c r="E1078" s="2079"/>
      <c r="F1078" s="2079"/>
      <c r="G1078" s="2079"/>
      <c r="H1078" s="2079"/>
      <c r="I1078" s="2079"/>
      <c r="J1078" s="2079"/>
      <c r="K1078" s="2079"/>
      <c r="L1078" s="2079"/>
      <c r="M1078" s="2080"/>
      <c r="N1078" s="2082">
        <f>SUM(N1079:W1083)</f>
        <v>9319</v>
      </c>
      <c r="O1078" s="2082"/>
      <c r="P1078" s="2082"/>
      <c r="Q1078" s="2082"/>
      <c r="R1078" s="2082"/>
      <c r="S1078" s="2082"/>
      <c r="T1078" s="2082"/>
      <c r="U1078" s="2082"/>
      <c r="V1078" s="2082"/>
      <c r="W1078" s="2082"/>
      <c r="X1078" s="2082">
        <f>SUM(X1079:AG1083)</f>
        <v>8472</v>
      </c>
      <c r="Y1078" s="2082"/>
      <c r="Z1078" s="2082"/>
      <c r="AA1078" s="2082"/>
      <c r="AB1078" s="2082"/>
      <c r="AC1078" s="2082"/>
      <c r="AD1078" s="2082"/>
      <c r="AE1078" s="2082"/>
      <c r="AF1078" s="2082"/>
      <c r="AG1078" s="2082"/>
      <c r="AL1078" s="685"/>
      <c r="AM1078" s="1494"/>
      <c r="AO1078" s="685"/>
      <c r="AP1078" s="1495"/>
    </row>
    <row r="1079" spans="1:42" s="20" customFormat="1" ht="21.75" customHeight="1">
      <c r="A1079" s="667"/>
      <c r="D1079" s="2068" t="s">
        <v>307</v>
      </c>
      <c r="E1079" s="2069"/>
      <c r="F1079" s="2069"/>
      <c r="G1079" s="2069"/>
      <c r="H1079" s="2069"/>
      <c r="I1079" s="2069"/>
      <c r="J1079" s="2069"/>
      <c r="K1079" s="2069"/>
      <c r="L1079" s="2069"/>
      <c r="M1079" s="2070"/>
      <c r="N1079" s="2084">
        <v>9319</v>
      </c>
      <c r="O1079" s="2085"/>
      <c r="P1079" s="2085"/>
      <c r="Q1079" s="2085"/>
      <c r="R1079" s="2085"/>
      <c r="S1079" s="2085"/>
      <c r="T1079" s="2085"/>
      <c r="U1079" s="2085"/>
      <c r="V1079" s="2085"/>
      <c r="W1079" s="2086"/>
      <c r="X1079" s="2084">
        <v>8472</v>
      </c>
      <c r="Y1079" s="2085"/>
      <c r="Z1079" s="2085"/>
      <c r="AA1079" s="2085"/>
      <c r="AB1079" s="2085"/>
      <c r="AC1079" s="2085"/>
      <c r="AD1079" s="2085"/>
      <c r="AE1079" s="2085"/>
      <c r="AF1079" s="2085"/>
      <c r="AG1079" s="2086"/>
      <c r="AL1079" s="619"/>
      <c r="AM1079" s="621"/>
      <c r="AO1079" s="619"/>
      <c r="AP1079" s="632"/>
    </row>
    <row r="1080" spans="1:42" s="20" customFormat="1" ht="21.75" customHeight="1">
      <c r="A1080" s="1573"/>
      <c r="D1080" s="2068" t="s">
        <v>308</v>
      </c>
      <c r="E1080" s="2069"/>
      <c r="F1080" s="2069"/>
      <c r="G1080" s="2069"/>
      <c r="H1080" s="2069"/>
      <c r="I1080" s="2069"/>
      <c r="J1080" s="2069"/>
      <c r="K1080" s="2069"/>
      <c r="L1080" s="2069"/>
      <c r="M1080" s="2070"/>
      <c r="N1080" s="2084"/>
      <c r="O1080" s="2085"/>
      <c r="P1080" s="2085"/>
      <c r="Q1080" s="2085"/>
      <c r="R1080" s="2085"/>
      <c r="S1080" s="2085"/>
      <c r="T1080" s="2085"/>
      <c r="U1080" s="2085"/>
      <c r="V1080" s="2085"/>
      <c r="W1080" s="2086"/>
      <c r="X1080" s="2084"/>
      <c r="Y1080" s="2085"/>
      <c r="Z1080" s="2085"/>
      <c r="AA1080" s="2085"/>
      <c r="AB1080" s="2085"/>
      <c r="AC1080" s="2085"/>
      <c r="AD1080" s="2085"/>
      <c r="AE1080" s="2085"/>
      <c r="AF1080" s="2085"/>
      <c r="AG1080" s="2086"/>
      <c r="AL1080" s="619"/>
      <c r="AM1080" s="621"/>
      <c r="AO1080" s="619"/>
      <c r="AP1080" s="632"/>
    </row>
    <row r="1081" spans="1:42" s="20" customFormat="1" ht="21.75" customHeight="1">
      <c r="A1081" s="1573"/>
      <c r="D1081" s="2068" t="s">
        <v>309</v>
      </c>
      <c r="E1081" s="2069"/>
      <c r="F1081" s="2069"/>
      <c r="G1081" s="2069"/>
      <c r="H1081" s="2069"/>
      <c r="I1081" s="2069"/>
      <c r="J1081" s="2069"/>
      <c r="K1081" s="2069"/>
      <c r="L1081" s="2069"/>
      <c r="M1081" s="2070"/>
      <c r="N1081" s="2084"/>
      <c r="O1081" s="2085"/>
      <c r="P1081" s="2085"/>
      <c r="Q1081" s="2085"/>
      <c r="R1081" s="2085"/>
      <c r="S1081" s="2085"/>
      <c r="T1081" s="2085"/>
      <c r="U1081" s="2085"/>
      <c r="V1081" s="2085"/>
      <c r="W1081" s="2086"/>
      <c r="X1081" s="2084"/>
      <c r="Y1081" s="2085"/>
      <c r="Z1081" s="2085"/>
      <c r="AA1081" s="2085"/>
      <c r="AB1081" s="2085"/>
      <c r="AC1081" s="2085"/>
      <c r="AD1081" s="2085"/>
      <c r="AE1081" s="2085"/>
      <c r="AF1081" s="2085"/>
      <c r="AG1081" s="2086"/>
      <c r="AL1081" s="619">
        <f>SUM(N1089:W1090)-N1088</f>
        <v>0</v>
      </c>
      <c r="AM1081" s="621">
        <f>SUM(X1089:AG1090)-X1088</f>
        <v>0</v>
      </c>
      <c r="AO1081" s="619"/>
      <c r="AP1081" s="632"/>
    </row>
    <row r="1082" spans="1:42" s="20" customFormat="1" ht="21.75" customHeight="1">
      <c r="A1082" s="1573"/>
      <c r="D1082" s="2068" t="s">
        <v>310</v>
      </c>
      <c r="E1082" s="2069"/>
      <c r="F1082" s="2069"/>
      <c r="G1082" s="2069"/>
      <c r="H1082" s="2069"/>
      <c r="I1082" s="2069"/>
      <c r="J1082" s="2069"/>
      <c r="K1082" s="2069"/>
      <c r="L1082" s="2069"/>
      <c r="M1082" s="2070"/>
      <c r="N1082" s="2084"/>
      <c r="O1082" s="2085"/>
      <c r="P1082" s="2085"/>
      <c r="Q1082" s="2085"/>
      <c r="R1082" s="2085"/>
      <c r="S1082" s="2085"/>
      <c r="T1082" s="2085"/>
      <c r="U1082" s="2085"/>
      <c r="V1082" s="2085"/>
      <c r="W1082" s="2086"/>
      <c r="X1082" s="2084"/>
      <c r="Y1082" s="2085"/>
      <c r="Z1082" s="2085"/>
      <c r="AA1082" s="2085"/>
      <c r="AB1082" s="2085"/>
      <c r="AC1082" s="2085"/>
      <c r="AD1082" s="2085"/>
      <c r="AE1082" s="2085"/>
      <c r="AF1082" s="2085"/>
      <c r="AG1082" s="2086"/>
      <c r="AL1082" s="619"/>
      <c r="AM1082" s="621"/>
      <c r="AO1082" s="619"/>
      <c r="AP1082" s="632"/>
    </row>
    <row r="1083" spans="1:42" s="20" customFormat="1" ht="21.75" customHeight="1">
      <c r="A1083" s="1573"/>
      <c r="D1083" s="2068" t="s">
        <v>3271</v>
      </c>
      <c r="E1083" s="2069"/>
      <c r="F1083" s="2069"/>
      <c r="G1083" s="2069"/>
      <c r="H1083" s="2069"/>
      <c r="I1083" s="2069"/>
      <c r="J1083" s="2069"/>
      <c r="K1083" s="2069"/>
      <c r="L1083" s="2069"/>
      <c r="M1083" s="2070"/>
      <c r="N1083" s="2084"/>
      <c r="O1083" s="2085"/>
      <c r="P1083" s="2085"/>
      <c r="Q1083" s="2085"/>
      <c r="R1083" s="2085"/>
      <c r="S1083" s="2085"/>
      <c r="T1083" s="2085"/>
      <c r="U1083" s="2085"/>
      <c r="V1083" s="2085"/>
      <c r="W1083" s="2086"/>
      <c r="X1083" s="2084"/>
      <c r="Y1083" s="2085"/>
      <c r="Z1083" s="2085"/>
      <c r="AA1083" s="2085"/>
      <c r="AB1083" s="2085"/>
      <c r="AC1083" s="2085"/>
      <c r="AD1083" s="2085"/>
      <c r="AE1083" s="2085"/>
      <c r="AF1083" s="2085"/>
      <c r="AG1083" s="2086"/>
      <c r="AL1083" s="619"/>
      <c r="AM1083" s="621"/>
      <c r="AO1083" s="619"/>
      <c r="AP1083" s="632"/>
    </row>
    <row r="1084" spans="1:42" s="20" customFormat="1" ht="21.75" customHeight="1">
      <c r="A1084" s="667"/>
      <c r="D1084" s="2665" t="s">
        <v>3225</v>
      </c>
      <c r="E1084" s="2666"/>
      <c r="F1084" s="2666"/>
      <c r="G1084" s="2666"/>
      <c r="H1084" s="2666"/>
      <c r="I1084" s="2666"/>
      <c r="J1084" s="2666"/>
      <c r="K1084" s="2666"/>
      <c r="L1084" s="2666"/>
      <c r="M1084" s="2667"/>
      <c r="N1084" s="1878">
        <f>SUM(N1085:W1087)</f>
        <v>1519349</v>
      </c>
      <c r="O1084" s="1879"/>
      <c r="P1084" s="1879"/>
      <c r="Q1084" s="1879"/>
      <c r="R1084" s="1879"/>
      <c r="S1084" s="1879"/>
      <c r="T1084" s="1879"/>
      <c r="U1084" s="1879"/>
      <c r="V1084" s="1879"/>
      <c r="W1084" s="1880"/>
      <c r="X1084" s="1878">
        <f>SUM(X1085:AG1087)</f>
        <v>1387716</v>
      </c>
      <c r="Y1084" s="1879"/>
      <c r="Z1084" s="1879"/>
      <c r="AA1084" s="1879"/>
      <c r="AB1084" s="1879"/>
      <c r="AC1084" s="1879"/>
      <c r="AD1084" s="1879"/>
      <c r="AE1084" s="1879"/>
      <c r="AF1084" s="1879"/>
      <c r="AG1084" s="1880"/>
      <c r="AL1084" s="619"/>
      <c r="AM1084" s="621"/>
      <c r="AO1084" s="619"/>
      <c r="AP1084" s="632"/>
    </row>
    <row r="1085" spans="1:42" s="20" customFormat="1" ht="21.75" customHeight="1">
      <c r="A1085" s="1573"/>
      <c r="D1085" s="2083" t="s">
        <v>3323</v>
      </c>
      <c r="E1085" s="2069"/>
      <c r="F1085" s="2069"/>
      <c r="G1085" s="2069"/>
      <c r="H1085" s="2069"/>
      <c r="I1085" s="2069"/>
      <c r="J1085" s="2069"/>
      <c r="K1085" s="2069"/>
      <c r="L1085" s="2069"/>
      <c r="M1085" s="2070"/>
      <c r="N1085" s="2084">
        <v>95712</v>
      </c>
      <c r="O1085" s="2085"/>
      <c r="P1085" s="2085"/>
      <c r="Q1085" s="2085"/>
      <c r="R1085" s="2085"/>
      <c r="S1085" s="2085"/>
      <c r="T1085" s="2085"/>
      <c r="U1085" s="2085"/>
      <c r="V1085" s="2085"/>
      <c r="W1085" s="2086"/>
      <c r="X1085" s="2084">
        <v>96887</v>
      </c>
      <c r="Y1085" s="2085"/>
      <c r="Z1085" s="2085"/>
      <c r="AA1085" s="2085"/>
      <c r="AB1085" s="2085"/>
      <c r="AC1085" s="2085"/>
      <c r="AD1085" s="2085"/>
      <c r="AE1085" s="2085"/>
      <c r="AF1085" s="2085"/>
      <c r="AG1085" s="2086"/>
      <c r="AL1085" s="619"/>
      <c r="AM1085" s="621"/>
      <c r="AO1085" s="619"/>
      <c r="AP1085" s="632"/>
    </row>
    <row r="1086" spans="1:42" s="20" customFormat="1" ht="21.75" customHeight="1">
      <c r="A1086" s="1573"/>
      <c r="D1086" s="2068" t="s">
        <v>3226</v>
      </c>
      <c r="E1086" s="2069"/>
      <c r="F1086" s="2069"/>
      <c r="G1086" s="2069"/>
      <c r="H1086" s="2069"/>
      <c r="I1086" s="2069"/>
      <c r="J1086" s="2069"/>
      <c r="K1086" s="2069"/>
      <c r="L1086" s="2069"/>
      <c r="M1086" s="2070"/>
      <c r="N1086" s="2084">
        <v>888476</v>
      </c>
      <c r="O1086" s="2085"/>
      <c r="P1086" s="2085"/>
      <c r="Q1086" s="2085"/>
      <c r="R1086" s="2085"/>
      <c r="S1086" s="2085"/>
      <c r="T1086" s="2085"/>
      <c r="U1086" s="2085"/>
      <c r="V1086" s="2085"/>
      <c r="W1086" s="2086"/>
      <c r="X1086" s="2084">
        <v>784992</v>
      </c>
      <c r="Y1086" s="2085"/>
      <c r="Z1086" s="2085"/>
      <c r="AA1086" s="2085"/>
      <c r="AB1086" s="2085"/>
      <c r="AC1086" s="2085"/>
      <c r="AD1086" s="2085"/>
      <c r="AE1086" s="2085"/>
      <c r="AF1086" s="2085"/>
      <c r="AG1086" s="2086"/>
      <c r="AL1086" s="619">
        <f>SUM(N1092,N1094)-N1091</f>
        <v>0</v>
      </c>
      <c r="AM1086" s="621">
        <f>SUM(X1092,X1094)-X1091</f>
        <v>0</v>
      </c>
      <c r="AO1086" s="619">
        <f>N1091-SUM('P&amp;L'!$D$54,'P&amp;L'!$D$55,'P&amp;L'!$D$61,'P&amp;L'!$D$56,'P&amp;L'!$D$58,'P&amp;L'!$D$59,'P&amp;L'!$D$60,'P&amp;L'!$D$62)</f>
        <v>-4927</v>
      </c>
      <c r="AP1086" s="632">
        <f>X1091-SUM('P&amp;L'!$E$54,'P&amp;L'!$E$55,'P&amp;L'!$E$61,'P&amp;L'!$E$56,'P&amp;L'!$E$58,'P&amp;L'!$E$59,'P&amp;L'!$E$60,'P&amp;L'!$E$62)</f>
        <v>-12169</v>
      </c>
    </row>
    <row r="1087" spans="1:42" s="20" customFormat="1" ht="21.75" customHeight="1">
      <c r="A1087" s="1573"/>
      <c r="D1087" s="2083" t="s">
        <v>3324</v>
      </c>
      <c r="E1087" s="2069"/>
      <c r="F1087" s="2069"/>
      <c r="G1087" s="2069"/>
      <c r="H1087" s="2069"/>
      <c r="I1087" s="2069"/>
      <c r="J1087" s="2069"/>
      <c r="K1087" s="2069"/>
      <c r="L1087" s="2069"/>
      <c r="M1087" s="2070"/>
      <c r="N1087" s="2084">
        <f>397826+137335</f>
        <v>535161</v>
      </c>
      <c r="O1087" s="2085"/>
      <c r="P1087" s="2085"/>
      <c r="Q1087" s="2085"/>
      <c r="R1087" s="2085"/>
      <c r="S1087" s="2085"/>
      <c r="T1087" s="2085"/>
      <c r="U1087" s="2085"/>
      <c r="V1087" s="2085"/>
      <c r="W1087" s="2086"/>
      <c r="X1087" s="2084">
        <f>355094+150743</f>
        <v>505837</v>
      </c>
      <c r="Y1087" s="2085"/>
      <c r="Z1087" s="2085"/>
      <c r="AA1087" s="2085"/>
      <c r="AB1087" s="2085"/>
      <c r="AC1087" s="2085"/>
      <c r="AD1087" s="2085"/>
      <c r="AE1087" s="2085"/>
      <c r="AF1087" s="2085"/>
      <c r="AG1087" s="2086"/>
      <c r="AL1087" s="619"/>
      <c r="AM1087" s="621"/>
      <c r="AO1087" s="619">
        <f>N1092-'P&amp;L'!$D$60</f>
        <v>0</v>
      </c>
      <c r="AP1087" s="632">
        <f>X1092-'P&amp;L'!$E$60</f>
        <v>0</v>
      </c>
    </row>
    <row r="1088" spans="1:42" s="20" customFormat="1" ht="21.75" customHeight="1">
      <c r="A1088" s="667"/>
      <c r="D1088" s="2081" t="s">
        <v>313</v>
      </c>
      <c r="E1088" s="2081"/>
      <c r="F1088" s="2081"/>
      <c r="G1088" s="2081"/>
      <c r="H1088" s="2081"/>
      <c r="I1088" s="2081"/>
      <c r="J1088" s="2081"/>
      <c r="K1088" s="2081"/>
      <c r="L1088" s="2081"/>
      <c r="M1088" s="2081"/>
      <c r="N1088" s="2082">
        <f>SUM(N1089:W1090)</f>
        <v>44554</v>
      </c>
      <c r="O1088" s="2082"/>
      <c r="P1088" s="2082"/>
      <c r="Q1088" s="2082"/>
      <c r="R1088" s="2082"/>
      <c r="S1088" s="2082"/>
      <c r="T1088" s="2082"/>
      <c r="U1088" s="2082"/>
      <c r="V1088" s="2082"/>
      <c r="W1088" s="2082"/>
      <c r="X1088" s="2082">
        <f>SUM(X1089:AG1090)</f>
        <v>42248</v>
      </c>
      <c r="Y1088" s="2082"/>
      <c r="Z1088" s="2082"/>
      <c r="AA1088" s="2082"/>
      <c r="AB1088" s="2082"/>
      <c r="AC1088" s="2082"/>
      <c r="AD1088" s="2082"/>
      <c r="AE1088" s="2082"/>
      <c r="AF1088" s="2082"/>
      <c r="AG1088" s="2082"/>
      <c r="AL1088" s="619"/>
      <c r="AM1088" s="621"/>
      <c r="AO1088" s="619"/>
      <c r="AP1088" s="632"/>
    </row>
    <row r="1089" spans="1:42" s="20" customFormat="1" ht="21.75" customHeight="1">
      <c r="A1089" s="1573"/>
      <c r="D1089" s="2083" t="s">
        <v>1396</v>
      </c>
      <c r="E1089" s="2069"/>
      <c r="F1089" s="2069"/>
      <c r="G1089" s="2069"/>
      <c r="H1089" s="2069"/>
      <c r="I1089" s="2069"/>
      <c r="J1089" s="2069"/>
      <c r="K1089" s="2069"/>
      <c r="L1089" s="2069"/>
      <c r="M1089" s="2070"/>
      <c r="N1089" s="2084">
        <v>38053</v>
      </c>
      <c r="O1089" s="2085"/>
      <c r="P1089" s="2085"/>
      <c r="Q1089" s="2085"/>
      <c r="R1089" s="2085"/>
      <c r="S1089" s="2085"/>
      <c r="T1089" s="2085"/>
      <c r="U1089" s="2085"/>
      <c r="V1089" s="2085"/>
      <c r="W1089" s="2086"/>
      <c r="X1089" s="2084">
        <v>35173</v>
      </c>
      <c r="Y1089" s="2085"/>
      <c r="Z1089" s="2085"/>
      <c r="AA1089" s="2085"/>
      <c r="AB1089" s="2085"/>
      <c r="AC1089" s="2085"/>
      <c r="AD1089" s="2085"/>
      <c r="AE1089" s="2085"/>
      <c r="AF1089" s="2085"/>
      <c r="AG1089" s="2086"/>
      <c r="AL1089" s="619">
        <f>SUM(N1095:W1096)-N1094</f>
        <v>0</v>
      </c>
      <c r="AM1089" s="621">
        <f>SUM(X1095:AG1096)-X1094</f>
        <v>0</v>
      </c>
      <c r="AO1089" s="619"/>
      <c r="AP1089" s="632"/>
    </row>
    <row r="1090" spans="1:42" s="20" customFormat="1" ht="21.75" customHeight="1">
      <c r="A1090" s="1573"/>
      <c r="D1090" s="2083" t="s">
        <v>3325</v>
      </c>
      <c r="E1090" s="2069"/>
      <c r="F1090" s="2069"/>
      <c r="G1090" s="2069"/>
      <c r="H1090" s="2069"/>
      <c r="I1090" s="2069"/>
      <c r="J1090" s="2069"/>
      <c r="K1090" s="2069"/>
      <c r="L1090" s="2069"/>
      <c r="M1090" s="2070"/>
      <c r="N1090" s="2084">
        <v>6501</v>
      </c>
      <c r="O1090" s="2085"/>
      <c r="P1090" s="2085"/>
      <c r="Q1090" s="2085"/>
      <c r="R1090" s="2085"/>
      <c r="S1090" s="2085"/>
      <c r="T1090" s="2085"/>
      <c r="U1090" s="2085"/>
      <c r="V1090" s="2085"/>
      <c r="W1090" s="2086"/>
      <c r="X1090" s="2084">
        <f>7039+36</f>
        <v>7075</v>
      </c>
      <c r="Y1090" s="2085"/>
      <c r="Z1090" s="2085"/>
      <c r="AA1090" s="2085"/>
      <c r="AB1090" s="2085"/>
      <c r="AC1090" s="2085"/>
      <c r="AD1090" s="2085"/>
      <c r="AE1090" s="2085"/>
      <c r="AF1090" s="2085"/>
      <c r="AG1090" s="2086"/>
      <c r="AL1090" s="619"/>
      <c r="AM1090" s="621"/>
      <c r="AO1090" s="619"/>
      <c r="AP1090" s="632"/>
    </row>
    <row r="1091" spans="1:42" s="20" customFormat="1" ht="21.75" customHeight="1">
      <c r="A1091" s="667"/>
      <c r="D1091" s="2078" t="s">
        <v>314</v>
      </c>
      <c r="E1091" s="2079"/>
      <c r="F1091" s="2079"/>
      <c r="G1091" s="2079"/>
      <c r="H1091" s="2079"/>
      <c r="I1091" s="2079"/>
      <c r="J1091" s="2079"/>
      <c r="K1091" s="2079"/>
      <c r="L1091" s="2079"/>
      <c r="M1091" s="2080"/>
      <c r="N1091" s="1878">
        <f>N1092+N1094</f>
        <v>32110</v>
      </c>
      <c r="O1091" s="1879"/>
      <c r="P1091" s="1879"/>
      <c r="Q1091" s="1879"/>
      <c r="R1091" s="1879"/>
      <c r="S1091" s="1879"/>
      <c r="T1091" s="1879"/>
      <c r="U1091" s="1879"/>
      <c r="V1091" s="1879"/>
      <c r="W1091" s="1880"/>
      <c r="X1091" s="1878">
        <f>X1092+X1094</f>
        <v>40541</v>
      </c>
      <c r="Y1091" s="1879"/>
      <c r="Z1091" s="1879"/>
      <c r="AA1091" s="1879"/>
      <c r="AB1091" s="1879"/>
      <c r="AC1091" s="1879"/>
      <c r="AD1091" s="1879"/>
      <c r="AE1091" s="1879"/>
      <c r="AF1091" s="1879"/>
      <c r="AG1091" s="1880"/>
      <c r="AL1091" s="619"/>
      <c r="AM1091" s="621"/>
      <c r="AO1091" s="365"/>
      <c r="AP1091" s="364"/>
    </row>
    <row r="1092" spans="1:42" s="20" customFormat="1" ht="21.75" customHeight="1">
      <c r="A1092" s="667"/>
      <c r="D1092" s="2078" t="s">
        <v>315</v>
      </c>
      <c r="E1092" s="2079"/>
      <c r="F1092" s="2079"/>
      <c r="G1092" s="2079"/>
      <c r="H1092" s="2079"/>
      <c r="I1092" s="2079"/>
      <c r="J1092" s="2079"/>
      <c r="K1092" s="2079"/>
      <c r="L1092" s="2079"/>
      <c r="M1092" s="2080"/>
      <c r="N1092" s="2082">
        <v>9466</v>
      </c>
      <c r="O1092" s="2082"/>
      <c r="P1092" s="2082"/>
      <c r="Q1092" s="2082"/>
      <c r="R1092" s="2082"/>
      <c r="S1092" s="2082"/>
      <c r="T1092" s="2082"/>
      <c r="U1092" s="2082"/>
      <c r="V1092" s="2082"/>
      <c r="W1092" s="2082"/>
      <c r="X1092" s="2082">
        <v>17451</v>
      </c>
      <c r="Y1092" s="2082"/>
      <c r="Z1092" s="2082"/>
      <c r="AA1092" s="2082"/>
      <c r="AB1092" s="2082"/>
      <c r="AC1092" s="2082"/>
      <c r="AD1092" s="2082"/>
      <c r="AE1092" s="2082"/>
      <c r="AF1092" s="2082"/>
      <c r="AG1092" s="2082"/>
      <c r="AL1092" s="642"/>
      <c r="AM1092" s="624"/>
      <c r="AO1092" s="651"/>
      <c r="AP1092" s="650"/>
    </row>
    <row r="1093" spans="1:42" ht="21.75" customHeight="1">
      <c r="D1093" s="2083" t="s">
        <v>316</v>
      </c>
      <c r="E1093" s="2069"/>
      <c r="F1093" s="2069"/>
      <c r="G1093" s="2069"/>
      <c r="H1093" s="2069"/>
      <c r="I1093" s="2069"/>
      <c r="J1093" s="2069"/>
      <c r="K1093" s="2069"/>
      <c r="L1093" s="2069"/>
      <c r="M1093" s="2070"/>
      <c r="N1093" s="2597"/>
      <c r="O1093" s="2597"/>
      <c r="P1093" s="2597"/>
      <c r="Q1093" s="2597"/>
      <c r="R1093" s="2597"/>
      <c r="S1093" s="2597"/>
      <c r="T1093" s="2597"/>
      <c r="U1093" s="2597"/>
      <c r="V1093" s="2597"/>
      <c r="W1093" s="2597"/>
      <c r="X1093" s="2597"/>
      <c r="Y1093" s="2597"/>
      <c r="Z1093" s="2597"/>
      <c r="AA1093" s="2597"/>
      <c r="AB1093" s="2597"/>
      <c r="AC1093" s="2597"/>
      <c r="AD1093" s="2597"/>
      <c r="AE1093" s="2597"/>
      <c r="AF1093" s="2597"/>
      <c r="AG1093" s="2597"/>
    </row>
    <row r="1094" spans="1:42" ht="21.75" customHeight="1">
      <c r="D1094" s="2078" t="s">
        <v>317</v>
      </c>
      <c r="E1094" s="2079"/>
      <c r="F1094" s="2079"/>
      <c r="G1094" s="2079"/>
      <c r="H1094" s="2079"/>
      <c r="I1094" s="2079"/>
      <c r="J1094" s="2079"/>
      <c r="K1094" s="2079"/>
      <c r="L1094" s="2079"/>
      <c r="M1094" s="2080"/>
      <c r="N1094" s="1878">
        <f>SUM(N1095:W1096)</f>
        <v>22644</v>
      </c>
      <c r="O1094" s="1879"/>
      <c r="P1094" s="1879"/>
      <c r="Q1094" s="1879"/>
      <c r="R1094" s="1879"/>
      <c r="S1094" s="1879"/>
      <c r="T1094" s="1879"/>
      <c r="U1094" s="1879"/>
      <c r="V1094" s="1879"/>
      <c r="W1094" s="1880"/>
      <c r="X1094" s="1878">
        <f>SUM(X1095:AG1096)</f>
        <v>23090</v>
      </c>
      <c r="Y1094" s="1879"/>
      <c r="Z1094" s="1879"/>
      <c r="AA1094" s="1879"/>
      <c r="AB1094" s="1879"/>
      <c r="AC1094" s="1879"/>
      <c r="AD1094" s="1879"/>
      <c r="AE1094" s="1879"/>
      <c r="AF1094" s="1879"/>
      <c r="AG1094" s="1880"/>
    </row>
    <row r="1095" spans="1:42" ht="21.75" customHeight="1" thickBot="1">
      <c r="A1095" s="606">
        <v>39</v>
      </c>
      <c r="D1095" s="2083" t="s">
        <v>3227</v>
      </c>
      <c r="E1095" s="2069"/>
      <c r="F1095" s="2069"/>
      <c r="G1095" s="2069"/>
      <c r="H1095" s="2069"/>
      <c r="I1095" s="2069"/>
      <c r="J1095" s="2069"/>
      <c r="K1095" s="2069"/>
      <c r="L1095" s="2069"/>
      <c r="M1095" s="2070"/>
      <c r="N1095" s="2014">
        <v>15336</v>
      </c>
      <c r="O1095" s="2014"/>
      <c r="P1095" s="2014"/>
      <c r="Q1095" s="2014"/>
      <c r="R1095" s="2014"/>
      <c r="S1095" s="2014"/>
      <c r="T1095" s="2014"/>
      <c r="U1095" s="2014"/>
      <c r="V1095" s="2014"/>
      <c r="W1095" s="2014"/>
      <c r="X1095" s="2014">
        <v>13002</v>
      </c>
      <c r="Y1095" s="2014"/>
      <c r="Z1095" s="2014"/>
      <c r="AA1095" s="2014"/>
      <c r="AB1095" s="2014"/>
      <c r="AC1095" s="2014"/>
      <c r="AD1095" s="2014"/>
      <c r="AE1095" s="2014"/>
      <c r="AF1095" s="2014"/>
      <c r="AG1095" s="2014"/>
    </row>
    <row r="1096" spans="1:42" ht="21.75" customHeight="1" thickTop="1" thickBot="1">
      <c r="D1096" s="2015" t="s">
        <v>3228</v>
      </c>
      <c r="E1096" s="2016"/>
      <c r="F1096" s="2016"/>
      <c r="G1096" s="2016"/>
      <c r="H1096" s="2016"/>
      <c r="I1096" s="2016"/>
      <c r="J1096" s="2016"/>
      <c r="K1096" s="2016"/>
      <c r="L1096" s="2016"/>
      <c r="M1096" s="2017"/>
      <c r="N1096" s="2018">
        <v>7308</v>
      </c>
      <c r="O1096" s="2018"/>
      <c r="P1096" s="2018"/>
      <c r="Q1096" s="2018"/>
      <c r="R1096" s="2018"/>
      <c r="S1096" s="2018"/>
      <c r="T1096" s="2018"/>
      <c r="U1096" s="2018"/>
      <c r="V1096" s="2018"/>
      <c r="W1096" s="2018"/>
      <c r="X1096" s="2018">
        <v>10088</v>
      </c>
      <c r="Y1096" s="2018"/>
      <c r="Z1096" s="2018"/>
      <c r="AA1096" s="2018"/>
      <c r="AB1096" s="2018"/>
      <c r="AC1096" s="2018"/>
      <c r="AD1096" s="2018"/>
      <c r="AE1096" s="2018"/>
      <c r="AF1096" s="2018"/>
      <c r="AG1096" s="2018"/>
      <c r="AL1096" s="924" t="s">
        <v>2</v>
      </c>
      <c r="AM1096" s="925" t="s">
        <v>3</v>
      </c>
      <c r="AO1096" s="924" t="s">
        <v>2</v>
      </c>
      <c r="AP1096" s="925" t="s">
        <v>3</v>
      </c>
    </row>
    <row r="1097" spans="1:42" s="20" customFormat="1" ht="10.199999999999999">
      <c r="A1097" s="923"/>
      <c r="D1097" s="676"/>
      <c r="E1097" s="676"/>
      <c r="F1097" s="676"/>
      <c r="G1097" s="676"/>
      <c r="H1097" s="676"/>
      <c r="I1097" s="676"/>
      <c r="J1097" s="676"/>
      <c r="K1097" s="676"/>
      <c r="L1097" s="676"/>
      <c r="M1097" s="676"/>
      <c r="N1097" s="677"/>
      <c r="O1097" s="677"/>
      <c r="P1097" s="677"/>
      <c r="Q1097" s="677"/>
      <c r="R1097" s="677"/>
      <c r="S1097" s="677"/>
      <c r="T1097" s="677"/>
      <c r="U1097" s="677"/>
      <c r="V1097" s="677"/>
      <c r="W1097" s="677"/>
      <c r="X1097" s="677"/>
      <c r="Y1097" s="677"/>
      <c r="Z1097" s="677"/>
      <c r="AA1097" s="677"/>
      <c r="AB1097" s="677"/>
      <c r="AC1097" s="677"/>
      <c r="AD1097" s="677"/>
      <c r="AE1097" s="677"/>
      <c r="AF1097" s="677"/>
      <c r="AG1097" s="677"/>
      <c r="AL1097" s="619"/>
      <c r="AM1097" s="621"/>
      <c r="AO1097" s="678"/>
      <c r="AP1097" s="679"/>
    </row>
    <row r="1098" spans="1:42" s="20" customFormat="1" ht="10.199999999999999" hidden="1">
      <c r="A1098" s="923"/>
      <c r="D1098" s="676"/>
      <c r="E1098" s="676"/>
      <c r="F1098" s="676"/>
      <c r="G1098" s="676"/>
      <c r="H1098" s="676"/>
      <c r="I1098" s="676"/>
      <c r="J1098" s="676"/>
      <c r="K1098" s="676"/>
      <c r="L1098" s="676"/>
      <c r="M1098" s="676"/>
      <c r="N1098" s="677"/>
      <c r="O1098" s="677"/>
      <c r="P1098" s="677"/>
      <c r="Q1098" s="677"/>
      <c r="R1098" s="677"/>
      <c r="S1098" s="677"/>
      <c r="T1098" s="677"/>
      <c r="U1098" s="677"/>
      <c r="V1098" s="677"/>
      <c r="W1098" s="677"/>
      <c r="X1098" s="677"/>
      <c r="Y1098" s="677"/>
      <c r="Z1098" s="677"/>
      <c r="AA1098" s="677"/>
      <c r="AB1098" s="677"/>
      <c r="AC1098" s="677"/>
      <c r="AD1098" s="677"/>
      <c r="AE1098" s="677"/>
      <c r="AF1098" s="677"/>
      <c r="AG1098" s="677"/>
      <c r="AL1098" s="619"/>
      <c r="AM1098" s="621"/>
      <c r="AO1098" s="680"/>
      <c r="AP1098" s="681"/>
    </row>
    <row r="1099" spans="1:42" s="1568" customFormat="1" ht="10.199999999999999" hidden="1">
      <c r="A1099" s="1570"/>
      <c r="D1099" s="2087" t="s">
        <v>131</v>
      </c>
      <c r="E1099" s="2088"/>
      <c r="F1099" s="2088"/>
      <c r="G1099" s="2088"/>
      <c r="H1099" s="2088"/>
      <c r="I1099" s="2088"/>
      <c r="J1099" s="2088"/>
      <c r="K1099" s="2088"/>
      <c r="L1099" s="2088"/>
      <c r="M1099" s="2089"/>
      <c r="N1099" s="2100" t="s">
        <v>2</v>
      </c>
      <c r="O1099" s="2101"/>
      <c r="P1099" s="2101"/>
      <c r="Q1099" s="2101"/>
      <c r="R1099" s="2101"/>
      <c r="S1099" s="2101"/>
      <c r="T1099" s="2101"/>
      <c r="U1099" s="2101"/>
      <c r="V1099" s="2101"/>
      <c r="W1099" s="2102"/>
      <c r="X1099" s="2100" t="s">
        <v>3</v>
      </c>
      <c r="Y1099" s="2101"/>
      <c r="Z1099" s="2101"/>
      <c r="AA1099" s="2101"/>
      <c r="AB1099" s="2101"/>
      <c r="AC1099" s="2101"/>
      <c r="AD1099" s="2101"/>
      <c r="AE1099" s="2101"/>
      <c r="AF1099" s="2101"/>
      <c r="AG1099" s="2102"/>
      <c r="AL1099" s="1600"/>
      <c r="AM1099" s="1547"/>
      <c r="AO1099" s="1601"/>
      <c r="AP1099" s="1602"/>
    </row>
    <row r="1100" spans="1:42" s="1487" customFormat="1" ht="10.8" hidden="1" thickBot="1">
      <c r="A1100" s="1572"/>
      <c r="D1100" s="2090"/>
      <c r="E1100" s="2091"/>
      <c r="F1100" s="2091"/>
      <c r="G1100" s="2091"/>
      <c r="H1100" s="2091"/>
      <c r="I1100" s="2091"/>
      <c r="J1100" s="2091"/>
      <c r="K1100" s="2091"/>
      <c r="L1100" s="2091"/>
      <c r="M1100" s="2092"/>
      <c r="N1100" s="2103"/>
      <c r="O1100" s="2104"/>
      <c r="P1100" s="2104"/>
      <c r="Q1100" s="2104"/>
      <c r="R1100" s="2104"/>
      <c r="S1100" s="2104"/>
      <c r="T1100" s="2104"/>
      <c r="U1100" s="2104"/>
      <c r="V1100" s="2104"/>
      <c r="W1100" s="2105"/>
      <c r="X1100" s="2103"/>
      <c r="Y1100" s="2104"/>
      <c r="Z1100" s="2104"/>
      <c r="AA1100" s="2104"/>
      <c r="AB1100" s="2104"/>
      <c r="AC1100" s="2104"/>
      <c r="AD1100" s="2104"/>
      <c r="AE1100" s="2104"/>
      <c r="AF1100" s="2104"/>
      <c r="AG1100" s="2105"/>
    </row>
    <row r="1101" spans="1:42" s="1487" customFormat="1" ht="10.199999999999999" hidden="1">
      <c r="A1101" s="1572"/>
      <c r="D1101" s="2071" t="s">
        <v>1821</v>
      </c>
      <c r="E1101" s="2072"/>
      <c r="F1101" s="2072"/>
      <c r="G1101" s="2072"/>
      <c r="H1101" s="2072"/>
      <c r="I1101" s="2072"/>
      <c r="J1101" s="2072"/>
      <c r="K1101" s="2072"/>
      <c r="L1101" s="2072"/>
      <c r="M1101" s="2073"/>
      <c r="N1101" s="2025"/>
      <c r="O1101" s="2025"/>
      <c r="P1101" s="2025"/>
      <c r="Q1101" s="2025"/>
      <c r="R1101" s="2025"/>
      <c r="S1101" s="2025"/>
      <c r="T1101" s="2025"/>
      <c r="U1101" s="2025"/>
      <c r="V1101" s="2025"/>
      <c r="W1101" s="2025"/>
      <c r="X1101" s="2097"/>
      <c r="Y1101" s="2098"/>
      <c r="Z1101" s="2098"/>
      <c r="AA1101" s="2098"/>
      <c r="AB1101" s="2098"/>
      <c r="AC1101" s="2098"/>
      <c r="AD1101" s="2098"/>
      <c r="AE1101" s="2098"/>
      <c r="AF1101" s="2098"/>
      <c r="AG1101" s="2099"/>
    </row>
    <row r="1102" spans="1:42" s="1487" customFormat="1" ht="10.199999999999999" hidden="1">
      <c r="A1102" s="1572"/>
      <c r="D1102" s="2022" t="s">
        <v>307</v>
      </c>
      <c r="E1102" s="2023"/>
      <c r="F1102" s="2023"/>
      <c r="G1102" s="2023"/>
      <c r="H1102" s="2023"/>
      <c r="I1102" s="2023"/>
      <c r="J1102" s="2023"/>
      <c r="K1102" s="2023"/>
      <c r="L1102" s="2023"/>
      <c r="M1102" s="2024"/>
      <c r="N1102" s="2560"/>
      <c r="O1102" s="2560"/>
      <c r="P1102" s="2560"/>
      <c r="Q1102" s="2560"/>
      <c r="R1102" s="2560"/>
      <c r="S1102" s="2560"/>
      <c r="T1102" s="2560"/>
      <c r="U1102" s="2560"/>
      <c r="V1102" s="2560"/>
      <c r="W1102" s="2560"/>
      <c r="X1102" s="2037"/>
      <c r="Y1102" s="2038"/>
      <c r="Z1102" s="2038"/>
      <c r="AA1102" s="2038"/>
      <c r="AB1102" s="2038"/>
      <c r="AC1102" s="2038"/>
      <c r="AD1102" s="2038"/>
      <c r="AE1102" s="2038"/>
      <c r="AF1102" s="2038"/>
      <c r="AG1102" s="2039"/>
    </row>
    <row r="1103" spans="1:42" s="1487" customFormat="1" ht="14.25" hidden="1" customHeight="1">
      <c r="A1103" s="1572"/>
      <c r="D1103" s="2022" t="s">
        <v>308</v>
      </c>
      <c r="E1103" s="2023"/>
      <c r="F1103" s="2023"/>
      <c r="G1103" s="2023"/>
      <c r="H1103" s="2023"/>
      <c r="I1103" s="2023"/>
      <c r="J1103" s="2023"/>
      <c r="K1103" s="2023"/>
      <c r="L1103" s="2023"/>
      <c r="M1103" s="2024"/>
      <c r="N1103" s="2025"/>
      <c r="O1103" s="2025"/>
      <c r="P1103" s="2025"/>
      <c r="Q1103" s="2025"/>
      <c r="R1103" s="2025"/>
      <c r="S1103" s="2025"/>
      <c r="T1103" s="2025"/>
      <c r="U1103" s="2025"/>
      <c r="V1103" s="2025"/>
      <c r="W1103" s="2025"/>
      <c r="X1103" s="2026"/>
      <c r="Y1103" s="2027"/>
      <c r="Z1103" s="2027"/>
      <c r="AA1103" s="2027"/>
      <c r="AB1103" s="2027"/>
      <c r="AC1103" s="2027"/>
      <c r="AD1103" s="2027"/>
      <c r="AE1103" s="2027"/>
      <c r="AF1103" s="2027"/>
      <c r="AG1103" s="2028"/>
    </row>
    <row r="1104" spans="1:42" s="1487" customFormat="1" ht="14.25" hidden="1" customHeight="1">
      <c r="A1104" s="1572"/>
      <c r="D1104" s="2022" t="s">
        <v>309</v>
      </c>
      <c r="E1104" s="2023"/>
      <c r="F1104" s="2023"/>
      <c r="G1104" s="2023"/>
      <c r="H1104" s="2023"/>
      <c r="I1104" s="2023"/>
      <c r="J1104" s="2023"/>
      <c r="K1104" s="2023"/>
      <c r="L1104" s="2023"/>
      <c r="M1104" s="2024"/>
      <c r="N1104" s="2025"/>
      <c r="O1104" s="2025"/>
      <c r="P1104" s="2025"/>
      <c r="Q1104" s="2025"/>
      <c r="R1104" s="2025"/>
      <c r="S1104" s="2025"/>
      <c r="T1104" s="2025"/>
      <c r="U1104" s="2025"/>
      <c r="V1104" s="2025"/>
      <c r="W1104" s="2025"/>
      <c r="X1104" s="2026"/>
      <c r="Y1104" s="2027"/>
      <c r="Z1104" s="2027"/>
      <c r="AA1104" s="2027"/>
      <c r="AB1104" s="2027"/>
      <c r="AC1104" s="2027"/>
      <c r="AD1104" s="2027"/>
      <c r="AE1104" s="2027"/>
      <c r="AF1104" s="2027"/>
      <c r="AG1104" s="2028"/>
    </row>
    <row r="1105" spans="1:42" s="1487" customFormat="1" ht="14.25" hidden="1" customHeight="1">
      <c r="A1105" s="1572"/>
      <c r="D1105" s="2022" t="s">
        <v>310</v>
      </c>
      <c r="E1105" s="2023"/>
      <c r="F1105" s="2023"/>
      <c r="G1105" s="2023"/>
      <c r="H1105" s="2023"/>
      <c r="I1105" s="2023"/>
      <c r="J1105" s="2023"/>
      <c r="K1105" s="2023"/>
      <c r="L1105" s="2023"/>
      <c r="M1105" s="2024"/>
      <c r="N1105" s="2025"/>
      <c r="O1105" s="2025"/>
      <c r="P1105" s="2025"/>
      <c r="Q1105" s="2025"/>
      <c r="R1105" s="2025"/>
      <c r="S1105" s="2025"/>
      <c r="T1105" s="2025"/>
      <c r="U1105" s="2025"/>
      <c r="V1105" s="2025"/>
      <c r="W1105" s="2025"/>
      <c r="X1105" s="2026"/>
      <c r="Y1105" s="2027"/>
      <c r="Z1105" s="2027"/>
      <c r="AA1105" s="2027"/>
      <c r="AB1105" s="2027"/>
      <c r="AC1105" s="2027"/>
      <c r="AD1105" s="2027"/>
      <c r="AE1105" s="2027"/>
      <c r="AF1105" s="2027"/>
      <c r="AG1105" s="2028"/>
    </row>
    <row r="1106" spans="1:42" s="1487" customFormat="1" ht="14.25" hidden="1" customHeight="1" thickBot="1">
      <c r="A1106" s="1572"/>
      <c r="D1106" s="2029" t="s">
        <v>311</v>
      </c>
      <c r="E1106" s="2030"/>
      <c r="F1106" s="2030"/>
      <c r="G1106" s="2030"/>
      <c r="H1106" s="2030"/>
      <c r="I1106" s="2030"/>
      <c r="J1106" s="2030"/>
      <c r="K1106" s="2030"/>
      <c r="L1106" s="2030"/>
      <c r="M1106" s="2031"/>
      <c r="N1106" s="2046"/>
      <c r="O1106" s="2046"/>
      <c r="P1106" s="2046"/>
      <c r="Q1106" s="2046"/>
      <c r="R1106" s="2046"/>
      <c r="S1106" s="2046"/>
      <c r="T1106" s="2046"/>
      <c r="U1106" s="2046"/>
      <c r="V1106" s="2046"/>
      <c r="W1106" s="2046"/>
      <c r="X1106" s="2047"/>
      <c r="Y1106" s="2048"/>
      <c r="Z1106" s="2048"/>
      <c r="AA1106" s="2048"/>
      <c r="AB1106" s="2048"/>
      <c r="AC1106" s="2048"/>
      <c r="AD1106" s="2048"/>
      <c r="AE1106" s="2048"/>
      <c r="AF1106" s="2048"/>
      <c r="AG1106" s="2049"/>
    </row>
    <row r="1107" spans="1:42" ht="28.5" hidden="1" customHeight="1">
      <c r="A1107" s="606">
        <v>40</v>
      </c>
      <c r="D1107" s="676"/>
      <c r="E1107" s="676"/>
      <c r="F1107" s="676"/>
      <c r="G1107" s="676"/>
      <c r="H1107" s="676"/>
      <c r="I1107" s="676"/>
      <c r="J1107" s="676"/>
      <c r="K1107" s="676"/>
      <c r="L1107" s="676"/>
      <c r="M1107" s="676"/>
      <c r="N1107" s="677"/>
      <c r="O1107" s="677"/>
      <c r="P1107" s="677"/>
      <c r="Q1107" s="677"/>
      <c r="R1107" s="677"/>
      <c r="S1107" s="677"/>
      <c r="T1107" s="677"/>
      <c r="U1107" s="677"/>
      <c r="V1107" s="677"/>
      <c r="W1107" s="677"/>
      <c r="X1107" s="677"/>
      <c r="Y1107" s="677"/>
      <c r="Z1107" s="677"/>
      <c r="AA1107" s="677"/>
      <c r="AB1107" s="677"/>
      <c r="AC1107" s="677"/>
      <c r="AD1107" s="677"/>
      <c r="AE1107" s="677"/>
      <c r="AF1107" s="677"/>
      <c r="AG1107" s="677"/>
    </row>
    <row r="1108" spans="1:42" ht="46.5" hidden="1" customHeight="1">
      <c r="D1108" s="676"/>
      <c r="E1108" s="676"/>
      <c r="F1108" s="676"/>
      <c r="G1108" s="676"/>
      <c r="H1108" s="676"/>
      <c r="I1108" s="676"/>
      <c r="J1108" s="676"/>
      <c r="K1108" s="676"/>
      <c r="L1108" s="676"/>
      <c r="M1108" s="676"/>
      <c r="N1108" s="677"/>
      <c r="O1108" s="677"/>
      <c r="P1108" s="677"/>
      <c r="Q1108" s="677"/>
      <c r="R1108" s="677"/>
      <c r="S1108" s="677"/>
      <c r="T1108" s="677"/>
      <c r="U1108" s="677"/>
      <c r="V1108" s="677"/>
      <c r="W1108" s="677"/>
      <c r="X1108" s="677"/>
      <c r="Y1108" s="677"/>
      <c r="Z1108" s="677"/>
      <c r="AA1108" s="677"/>
      <c r="AB1108" s="677"/>
      <c r="AC1108" s="677"/>
      <c r="AD1108" s="677"/>
      <c r="AE1108" s="677"/>
      <c r="AF1108" s="677"/>
      <c r="AG1108" s="677"/>
    </row>
    <row r="1109" spans="1:42" ht="45.75" hidden="1" customHeight="1">
      <c r="D1109" s="676"/>
      <c r="E1109" s="676"/>
      <c r="F1109" s="676"/>
      <c r="G1109" s="676"/>
      <c r="H1109" s="676"/>
      <c r="I1109" s="676"/>
      <c r="J1109" s="676"/>
      <c r="K1109" s="676"/>
      <c r="L1109" s="676"/>
      <c r="M1109" s="676"/>
      <c r="N1109" s="677"/>
      <c r="O1109" s="677"/>
      <c r="P1109" s="677"/>
      <c r="Q1109" s="677"/>
      <c r="R1109" s="677"/>
      <c r="S1109" s="677"/>
      <c r="T1109" s="677"/>
      <c r="U1109" s="677"/>
      <c r="V1109" s="677"/>
      <c r="W1109" s="677"/>
      <c r="X1109" s="677"/>
      <c r="Y1109" s="677"/>
      <c r="Z1109" s="677"/>
      <c r="AA1109" s="677"/>
      <c r="AB1109" s="677"/>
      <c r="AC1109" s="677"/>
      <c r="AD1109" s="677"/>
      <c r="AE1109" s="677"/>
      <c r="AF1109" s="677"/>
      <c r="AG1109" s="677"/>
    </row>
    <row r="1110" spans="1:42" ht="15" customHeight="1">
      <c r="D1110" s="2013" t="s">
        <v>1461</v>
      </c>
      <c r="E1110" s="2013"/>
      <c r="F1110" s="2013"/>
      <c r="G1110" s="2013"/>
      <c r="H1110" s="2013"/>
      <c r="I1110" s="2013"/>
      <c r="J1110" s="2013"/>
      <c r="K1110" s="2013"/>
      <c r="L1110" s="2013"/>
      <c r="M1110" s="2013"/>
      <c r="N1110" s="2013"/>
      <c r="O1110" s="2013"/>
      <c r="P1110" s="2013"/>
      <c r="Q1110" s="2013"/>
      <c r="R1110" s="2013"/>
      <c r="S1110" s="2013"/>
      <c r="T1110" s="2013"/>
      <c r="U1110" s="2013"/>
      <c r="V1110" s="2013"/>
      <c r="W1110" s="2013"/>
      <c r="X1110" s="2013"/>
      <c r="Y1110" s="2013"/>
      <c r="Z1110" s="2013"/>
      <c r="AA1110" s="2013"/>
      <c r="AB1110" s="2013"/>
      <c r="AC1110" s="2013"/>
      <c r="AD1110" s="2013"/>
      <c r="AE1110" s="2013"/>
      <c r="AF1110" s="2013"/>
      <c r="AG1110" s="2013"/>
    </row>
    <row r="1111" spans="1:42" ht="15" customHeight="1"/>
    <row r="1112" spans="1:42" ht="15" customHeight="1">
      <c r="D1112" s="2673" t="s">
        <v>1462</v>
      </c>
      <c r="E1112" s="2673"/>
      <c r="F1112" s="2673"/>
      <c r="G1112" s="2673"/>
      <c r="H1112" s="2673"/>
      <c r="I1112" s="2673"/>
      <c r="J1112" s="2673"/>
      <c r="K1112" s="2673"/>
      <c r="L1112" s="2673"/>
      <c r="M1112" s="2673"/>
      <c r="N1112" s="2673"/>
      <c r="O1112" s="2673"/>
      <c r="P1112" s="2673"/>
      <c r="Q1112" s="2673"/>
      <c r="R1112" s="2673"/>
      <c r="S1112" s="2673"/>
      <c r="T1112" s="2673"/>
      <c r="U1112" s="2673"/>
      <c r="V1112" s="2673"/>
      <c r="W1112" s="2673"/>
      <c r="X1112" s="2673"/>
      <c r="Y1112" s="2673"/>
      <c r="Z1112" s="2673"/>
      <c r="AA1112" s="2673"/>
      <c r="AB1112" s="2673"/>
      <c r="AC1112" s="2673"/>
      <c r="AD1112" s="2673"/>
      <c r="AE1112" s="2673"/>
      <c r="AF1112" s="2673"/>
      <c r="AG1112" s="2673"/>
    </row>
    <row r="1113" spans="1:42" ht="15" customHeight="1" thickBot="1"/>
    <row r="1114" spans="1:42" ht="27.75" customHeight="1" thickBot="1">
      <c r="D1114" s="1997" t="s">
        <v>131</v>
      </c>
      <c r="E1114" s="1997"/>
      <c r="F1114" s="1997"/>
      <c r="G1114" s="1997"/>
      <c r="H1114" s="1997"/>
      <c r="I1114" s="1997"/>
      <c r="J1114" s="1997"/>
      <c r="K1114" s="1997"/>
      <c r="L1114" s="1997"/>
      <c r="M1114" s="1997"/>
      <c r="N1114" s="1997"/>
      <c r="O1114" s="1997"/>
      <c r="P1114" s="1997" t="s">
        <v>2</v>
      </c>
      <c r="Q1114" s="1997"/>
      <c r="R1114" s="1997"/>
      <c r="S1114" s="1997"/>
      <c r="T1114" s="1997"/>
      <c r="U1114" s="1997"/>
      <c r="V1114" s="1997"/>
      <c r="W1114" s="1997"/>
      <c r="X1114" s="1997"/>
      <c r="Y1114" s="1939" t="s">
        <v>3</v>
      </c>
      <c r="Z1114" s="1940"/>
      <c r="AA1114" s="1940"/>
      <c r="AB1114" s="1940"/>
      <c r="AC1114" s="1940"/>
      <c r="AD1114" s="1940"/>
      <c r="AE1114" s="1940"/>
      <c r="AF1114" s="1940"/>
      <c r="AG1114" s="1941"/>
    </row>
    <row r="1115" spans="1:42" ht="35.25" customHeight="1">
      <c r="D1115" s="2066" t="s">
        <v>320</v>
      </c>
      <c r="E1115" s="2067"/>
      <c r="F1115" s="2067"/>
      <c r="G1115" s="2067"/>
      <c r="H1115" s="2067"/>
      <c r="I1115" s="2067"/>
      <c r="J1115" s="2067"/>
      <c r="K1115" s="2067"/>
      <c r="L1115" s="2067"/>
      <c r="M1115" s="2067"/>
      <c r="N1115" s="2067"/>
      <c r="O1115" s="2067"/>
      <c r="P1115" s="2020">
        <v>0</v>
      </c>
      <c r="Q1115" s="2020"/>
      <c r="R1115" s="2020"/>
      <c r="S1115" s="2020"/>
      <c r="T1115" s="2020"/>
      <c r="U1115" s="2020"/>
      <c r="V1115" s="2020"/>
      <c r="W1115" s="2020"/>
      <c r="X1115" s="2020"/>
      <c r="Y1115" s="1908"/>
      <c r="Z1115" s="1909"/>
      <c r="AA1115" s="1909"/>
      <c r="AB1115" s="1909"/>
      <c r="AC1115" s="1909"/>
      <c r="AD1115" s="1909"/>
      <c r="AE1115" s="1909"/>
      <c r="AF1115" s="1909"/>
      <c r="AG1115" s="1910"/>
    </row>
    <row r="1116" spans="1:42" ht="40.5" customHeight="1">
      <c r="D1116" s="1898" t="s">
        <v>321</v>
      </c>
      <c r="E1116" s="1898"/>
      <c r="F1116" s="1898"/>
      <c r="G1116" s="1898"/>
      <c r="H1116" s="1898"/>
      <c r="I1116" s="1898"/>
      <c r="J1116" s="1898"/>
      <c r="K1116" s="1898"/>
      <c r="L1116" s="1898"/>
      <c r="M1116" s="1898"/>
      <c r="N1116" s="1898"/>
      <c r="O1116" s="1898"/>
      <c r="P1116" s="1907"/>
      <c r="Q1116" s="1907"/>
      <c r="R1116" s="1907"/>
      <c r="S1116" s="1907"/>
      <c r="T1116" s="1907"/>
      <c r="U1116" s="1907"/>
      <c r="V1116" s="1907"/>
      <c r="W1116" s="1907"/>
      <c r="X1116" s="1907"/>
      <c r="Y1116" s="1888"/>
      <c r="Z1116" s="1889"/>
      <c r="AA1116" s="1889"/>
      <c r="AB1116" s="1889"/>
      <c r="AC1116" s="1889"/>
      <c r="AD1116" s="1889"/>
      <c r="AE1116" s="1889"/>
      <c r="AF1116" s="1889"/>
      <c r="AG1116" s="1890"/>
    </row>
    <row r="1117" spans="1:42" ht="66" customHeight="1">
      <c r="D1117" s="1898" t="s">
        <v>322</v>
      </c>
      <c r="E1117" s="1898"/>
      <c r="F1117" s="1898"/>
      <c r="G1117" s="1898"/>
      <c r="H1117" s="1898"/>
      <c r="I1117" s="1898"/>
      <c r="J1117" s="1898"/>
      <c r="K1117" s="1898"/>
      <c r="L1117" s="1898"/>
      <c r="M1117" s="1898"/>
      <c r="N1117" s="1898"/>
      <c r="O1117" s="1898"/>
      <c r="P1117" s="1907"/>
      <c r="Q1117" s="1907"/>
      <c r="R1117" s="1907"/>
      <c r="S1117" s="1907"/>
      <c r="T1117" s="1907"/>
      <c r="U1117" s="1907"/>
      <c r="V1117" s="1907"/>
      <c r="W1117" s="1907"/>
      <c r="X1117" s="1907"/>
      <c r="Y1117" s="1888"/>
      <c r="Z1117" s="1889"/>
      <c r="AA1117" s="1889"/>
      <c r="AB1117" s="1889"/>
      <c r="AC1117" s="1889"/>
      <c r="AD1117" s="1889"/>
      <c r="AE1117" s="1889"/>
      <c r="AF1117" s="1889"/>
      <c r="AG1117" s="1890"/>
    </row>
    <row r="1118" spans="1:42" ht="55.5" customHeight="1" thickBot="1">
      <c r="A1118" s="606">
        <v>41</v>
      </c>
      <c r="D1118" s="1898" t="s">
        <v>323</v>
      </c>
      <c r="E1118" s="1898"/>
      <c r="F1118" s="1898"/>
      <c r="G1118" s="1898"/>
      <c r="H1118" s="1898"/>
      <c r="I1118" s="1898"/>
      <c r="J1118" s="1898"/>
      <c r="K1118" s="1898"/>
      <c r="L1118" s="1898"/>
      <c r="M1118" s="1898"/>
      <c r="N1118" s="1898"/>
      <c r="O1118" s="1898"/>
      <c r="P1118" s="1907"/>
      <c r="Q1118" s="1907"/>
      <c r="R1118" s="1907"/>
      <c r="S1118" s="1907"/>
      <c r="T1118" s="1907"/>
      <c r="U1118" s="1907"/>
      <c r="V1118" s="1907"/>
      <c r="W1118" s="1907"/>
      <c r="X1118" s="1907"/>
      <c r="Y1118" s="1888"/>
      <c r="Z1118" s="1889"/>
      <c r="AA1118" s="1889"/>
      <c r="AB1118" s="1889"/>
      <c r="AC1118" s="1889"/>
      <c r="AD1118" s="1889"/>
      <c r="AE1118" s="1889"/>
      <c r="AF1118" s="1889"/>
      <c r="AG1118" s="1890"/>
    </row>
    <row r="1119" spans="1:42" ht="55.5" customHeight="1" thickTop="1">
      <c r="D1119" s="1898" t="s">
        <v>324</v>
      </c>
      <c r="E1119" s="1898"/>
      <c r="F1119" s="1898"/>
      <c r="G1119" s="1898"/>
      <c r="H1119" s="1898"/>
      <c r="I1119" s="1898"/>
      <c r="J1119" s="1898"/>
      <c r="K1119" s="1898"/>
      <c r="L1119" s="1898"/>
      <c r="M1119" s="1898"/>
      <c r="N1119" s="1898"/>
      <c r="O1119" s="1898"/>
      <c r="P1119" s="1907"/>
      <c r="Q1119" s="1907"/>
      <c r="R1119" s="1907"/>
      <c r="S1119" s="1907"/>
      <c r="T1119" s="1907"/>
      <c r="U1119" s="1907"/>
      <c r="V1119" s="1907"/>
      <c r="W1119" s="1907"/>
      <c r="X1119" s="1907"/>
      <c r="Y1119" s="1888"/>
      <c r="Z1119" s="1889"/>
      <c r="AA1119" s="1889"/>
      <c r="AB1119" s="1889"/>
      <c r="AC1119" s="1889"/>
      <c r="AD1119" s="1889"/>
      <c r="AE1119" s="1889"/>
      <c r="AF1119" s="1889"/>
      <c r="AG1119" s="1890"/>
      <c r="AO1119" s="668" t="s">
        <v>2</v>
      </c>
      <c r="AP1119" s="665" t="s">
        <v>3</v>
      </c>
    </row>
    <row r="1120" spans="1:42" ht="55.5" customHeight="1" thickBot="1">
      <c r="D1120" s="2019" t="s">
        <v>325</v>
      </c>
      <c r="E1120" s="2019"/>
      <c r="F1120" s="2019"/>
      <c r="G1120" s="2019"/>
      <c r="H1120" s="2019"/>
      <c r="I1120" s="2019"/>
      <c r="J1120" s="2019"/>
      <c r="K1120" s="2019"/>
      <c r="L1120" s="2019"/>
      <c r="M1120" s="2019"/>
      <c r="N1120" s="2019"/>
      <c r="O1120" s="2019"/>
      <c r="P1120" s="2021"/>
      <c r="Q1120" s="2021"/>
      <c r="R1120" s="2021"/>
      <c r="S1120" s="2021"/>
      <c r="T1120" s="2021"/>
      <c r="U1120" s="2021"/>
      <c r="V1120" s="2021"/>
      <c r="W1120" s="2021"/>
      <c r="X1120" s="2021"/>
      <c r="Y1120" s="1895"/>
      <c r="Z1120" s="1896"/>
      <c r="AA1120" s="1896"/>
      <c r="AB1120" s="1896"/>
      <c r="AC1120" s="1896"/>
      <c r="AD1120" s="1896"/>
      <c r="AE1120" s="1896"/>
      <c r="AF1120" s="1896"/>
      <c r="AG1120" s="1897"/>
      <c r="AO1120" s="682"/>
      <c r="AP1120" s="683"/>
    </row>
    <row r="1121" spans="1:42" ht="15" customHeight="1">
      <c r="AO1121" s="634">
        <f>J1128-('P&amp;L'!$D$35+'P&amp;L'!$D$63)</f>
        <v>1384</v>
      </c>
      <c r="AP1121" s="621">
        <f>V1128-('P&amp;L'!$E$35+'P&amp;L'!$E$63)</f>
        <v>645</v>
      </c>
    </row>
    <row r="1122" spans="1:42" ht="15" customHeight="1">
      <c r="AO1122" s="619"/>
      <c r="AP1122" s="632"/>
    </row>
    <row r="1123" spans="1:42" ht="15" customHeight="1">
      <c r="C1123" s="1532"/>
      <c r="D1123" s="1904" t="s">
        <v>1462</v>
      </c>
      <c r="E1123" s="1904"/>
      <c r="F1123" s="1904"/>
      <c r="G1123" s="1904"/>
      <c r="H1123" s="1904"/>
      <c r="I1123" s="1904"/>
      <c r="J1123" s="1904"/>
      <c r="K1123" s="1904"/>
      <c r="L1123" s="1904"/>
      <c r="M1123" s="1904"/>
      <c r="N1123" s="1904"/>
      <c r="O1123" s="1904"/>
      <c r="P1123" s="1904"/>
      <c r="Q1123" s="1904"/>
      <c r="R1123" s="1904"/>
      <c r="S1123" s="1904"/>
      <c r="T1123" s="1904"/>
      <c r="U1123" s="1904"/>
      <c r="V1123" s="1904"/>
      <c r="W1123" s="1904"/>
      <c r="X1123" s="1904"/>
      <c r="Y1123" s="1904"/>
      <c r="Z1123" s="1904"/>
      <c r="AA1123" s="1904"/>
      <c r="AB1123" s="1904"/>
      <c r="AC1123" s="1904"/>
      <c r="AD1123" s="1904"/>
      <c r="AE1123" s="1904"/>
      <c r="AF1123" s="1904"/>
      <c r="AG1123" s="1904"/>
      <c r="AO1123" s="619"/>
      <c r="AP1123" s="632"/>
    </row>
    <row r="1124" spans="1:42" ht="15" customHeight="1" thickBot="1">
      <c r="C1124" s="1532"/>
      <c r="D1124" s="1532"/>
      <c r="E1124" s="1532"/>
      <c r="F1124" s="1532"/>
      <c r="G1124" s="1532"/>
      <c r="H1124" s="1532"/>
      <c r="I1124" s="1532"/>
      <c r="J1124" s="1532"/>
      <c r="K1124" s="1532"/>
      <c r="L1124" s="1532"/>
      <c r="M1124" s="1532"/>
      <c r="N1124" s="1532"/>
      <c r="O1124" s="1532"/>
      <c r="P1124" s="1532"/>
      <c r="Q1124" s="1532"/>
      <c r="R1124" s="1532"/>
      <c r="S1124" s="1532"/>
      <c r="T1124" s="1532"/>
      <c r="U1124" s="1532"/>
      <c r="V1124" s="1532"/>
      <c r="W1124" s="1532"/>
      <c r="X1124" s="1532"/>
      <c r="Y1124" s="1532"/>
      <c r="Z1124" s="1532"/>
      <c r="AA1124" s="1532"/>
      <c r="AB1124" s="1532"/>
      <c r="AC1124" s="1532"/>
      <c r="AD1124" s="1532"/>
      <c r="AE1124" s="1532"/>
      <c r="AF1124" s="1532"/>
      <c r="AG1124" s="1532"/>
      <c r="AO1124" s="619"/>
      <c r="AP1124" s="632"/>
    </row>
    <row r="1125" spans="1:42" ht="15" customHeight="1" thickBot="1">
      <c r="C1125" s="1532"/>
      <c r="D1125" s="2093" t="s">
        <v>1</v>
      </c>
      <c r="E1125" s="2093"/>
      <c r="F1125" s="2093"/>
      <c r="G1125" s="2093"/>
      <c r="H1125" s="2093"/>
      <c r="I1125" s="2093"/>
      <c r="J1125" s="2040" t="s">
        <v>3338</v>
      </c>
      <c r="K1125" s="2041"/>
      <c r="L1125" s="2041"/>
      <c r="M1125" s="2041"/>
      <c r="N1125" s="2041"/>
      <c r="O1125" s="2041"/>
      <c r="P1125" s="2041"/>
      <c r="Q1125" s="2041"/>
      <c r="R1125" s="2041"/>
      <c r="S1125" s="2041"/>
      <c r="T1125" s="2041"/>
      <c r="U1125" s="2042"/>
      <c r="V1125" s="2040" t="s">
        <v>3</v>
      </c>
      <c r="W1125" s="2041"/>
      <c r="X1125" s="2041"/>
      <c r="Y1125" s="2041"/>
      <c r="Z1125" s="2041"/>
      <c r="AA1125" s="2041"/>
      <c r="AB1125" s="2041"/>
      <c r="AC1125" s="2041"/>
      <c r="AD1125" s="2041"/>
      <c r="AE1125" s="2041"/>
      <c r="AF1125" s="2041"/>
      <c r="AG1125" s="2042"/>
      <c r="AO1125" s="619"/>
      <c r="AP1125" s="632"/>
    </row>
    <row r="1126" spans="1:42" ht="15" customHeight="1" thickBot="1">
      <c r="C1126" s="1532"/>
      <c r="D1126" s="2093"/>
      <c r="E1126" s="2093"/>
      <c r="F1126" s="2093"/>
      <c r="G1126" s="2093"/>
      <c r="H1126" s="2093"/>
      <c r="I1126" s="2093"/>
      <c r="J1126" s="2043"/>
      <c r="K1126" s="2044"/>
      <c r="L1126" s="2044"/>
      <c r="M1126" s="2044"/>
      <c r="N1126" s="2044"/>
      <c r="O1126" s="2044"/>
      <c r="P1126" s="2044"/>
      <c r="Q1126" s="2044"/>
      <c r="R1126" s="2044"/>
      <c r="S1126" s="2044"/>
      <c r="T1126" s="2044"/>
      <c r="U1126" s="2045"/>
      <c r="V1126" s="2043"/>
      <c r="W1126" s="2044"/>
      <c r="X1126" s="2044"/>
      <c r="Y1126" s="2044"/>
      <c r="Z1126" s="2044"/>
      <c r="AA1126" s="2044"/>
      <c r="AB1126" s="2044"/>
      <c r="AC1126" s="2044"/>
      <c r="AD1126" s="2044"/>
      <c r="AE1126" s="2044"/>
      <c r="AF1126" s="2044"/>
      <c r="AG1126" s="2045"/>
      <c r="AO1126" s="619"/>
      <c r="AP1126" s="632"/>
    </row>
    <row r="1127" spans="1:42" ht="15" customHeight="1" thickBot="1">
      <c r="C1127" s="1532"/>
      <c r="D1127" s="2093"/>
      <c r="E1127" s="2093"/>
      <c r="F1127" s="2093"/>
      <c r="G1127" s="2093"/>
      <c r="H1127" s="2093"/>
      <c r="I1127" s="2093"/>
      <c r="J1127" s="1964" t="s">
        <v>327</v>
      </c>
      <c r="K1127" s="1964"/>
      <c r="L1127" s="1964"/>
      <c r="M1127" s="1964"/>
      <c r="N1127" s="1964" t="s">
        <v>328</v>
      </c>
      <c r="O1127" s="1964"/>
      <c r="P1127" s="1964"/>
      <c r="Q1127" s="1964"/>
      <c r="R1127" s="1964" t="s">
        <v>1463</v>
      </c>
      <c r="S1127" s="1964"/>
      <c r="T1127" s="1964"/>
      <c r="U1127" s="1964"/>
      <c r="V1127" s="1964" t="s">
        <v>327</v>
      </c>
      <c r="W1127" s="1964"/>
      <c r="X1127" s="1964"/>
      <c r="Y1127" s="1964"/>
      <c r="Z1127" s="1964" t="s">
        <v>328</v>
      </c>
      <c r="AA1127" s="1964"/>
      <c r="AB1127" s="1964"/>
      <c r="AC1127" s="1964"/>
      <c r="AD1127" s="2094" t="s">
        <v>1463</v>
      </c>
      <c r="AE1127" s="2095"/>
      <c r="AF1127" s="2095"/>
      <c r="AG1127" s="2096"/>
      <c r="AO1127" s="619"/>
      <c r="AP1127" s="632"/>
    </row>
    <row r="1128" spans="1:42" ht="39.75" customHeight="1">
      <c r="C1128" s="1532"/>
      <c r="D1128" s="2032" t="s">
        <v>330</v>
      </c>
      <c r="E1128" s="2033"/>
      <c r="F1128" s="2033"/>
      <c r="G1128" s="2033"/>
      <c r="H1128" s="2033"/>
      <c r="I1128" s="2034"/>
      <c r="J1128" s="2035">
        <v>725573</v>
      </c>
      <c r="K1128" s="2035"/>
      <c r="L1128" s="2035"/>
      <c r="M1128" s="2036"/>
      <c r="N1128" s="1970" t="s">
        <v>18</v>
      </c>
      <c r="O1128" s="1971"/>
      <c r="P1128" s="1971"/>
      <c r="Q1128" s="1972"/>
      <c r="R1128" s="2671" t="s">
        <v>18</v>
      </c>
      <c r="S1128" s="2672"/>
      <c r="T1128" s="2672"/>
      <c r="U1128" s="2672"/>
      <c r="V1128" s="2035">
        <v>795104</v>
      </c>
      <c r="W1128" s="2035"/>
      <c r="X1128" s="2035"/>
      <c r="Y1128" s="2036"/>
      <c r="Z1128" s="1970" t="s">
        <v>18</v>
      </c>
      <c r="AA1128" s="1971"/>
      <c r="AB1128" s="1971"/>
      <c r="AC1128" s="1972"/>
      <c r="AD1128" s="2671" t="s">
        <v>18</v>
      </c>
      <c r="AE1128" s="2672"/>
      <c r="AF1128" s="2672"/>
      <c r="AG1128" s="2672"/>
      <c r="AO1128" s="619"/>
      <c r="AP1128" s="632"/>
    </row>
    <row r="1129" spans="1:42" s="1488" customFormat="1" ht="22.5" customHeight="1">
      <c r="A1129" s="1484"/>
      <c r="C1129" s="1614"/>
      <c r="D1129" s="1984" t="s">
        <v>331</v>
      </c>
      <c r="E1129" s="1985"/>
      <c r="F1129" s="1985"/>
      <c r="G1129" s="1985"/>
      <c r="H1129" s="1985"/>
      <c r="I1129" s="1986"/>
      <c r="J1129" s="2114" t="s">
        <v>18</v>
      </c>
      <c r="K1129" s="2114"/>
      <c r="L1129" s="2114"/>
      <c r="M1129" s="1901"/>
      <c r="N1129" s="1933">
        <f>J1128*R1129</f>
        <v>152370.32999999999</v>
      </c>
      <c r="O1129" s="1934"/>
      <c r="P1129" s="1934"/>
      <c r="Q1129" s="1935"/>
      <c r="R1129" s="2115">
        <v>0.21</v>
      </c>
      <c r="S1129" s="2116"/>
      <c r="T1129" s="2116"/>
      <c r="U1129" s="2116"/>
      <c r="V1129" s="2114" t="s">
        <v>18</v>
      </c>
      <c r="W1129" s="2114"/>
      <c r="X1129" s="2114"/>
      <c r="Y1129" s="1901"/>
      <c r="Z1129" s="1933">
        <f>V1128*AD1129</f>
        <v>166971.84</v>
      </c>
      <c r="AA1129" s="1934"/>
      <c r="AB1129" s="1934"/>
      <c r="AC1129" s="1935"/>
      <c r="AD1129" s="2115">
        <v>0.21</v>
      </c>
      <c r="AE1129" s="2116"/>
      <c r="AF1129" s="2116"/>
      <c r="AG1129" s="2116"/>
      <c r="AO1129" s="685"/>
      <c r="AP1129" s="1495"/>
    </row>
    <row r="1130" spans="1:42" ht="22.5" customHeight="1">
      <c r="C1130" s="1532"/>
      <c r="D1130" s="1984" t="s">
        <v>332</v>
      </c>
      <c r="E1130" s="1985"/>
      <c r="F1130" s="1985"/>
      <c r="G1130" s="1985"/>
      <c r="H1130" s="1985"/>
      <c r="I1130" s="1986"/>
      <c r="J1130" s="2064">
        <v>37301</v>
      </c>
      <c r="K1130" s="2064"/>
      <c r="L1130" s="2064"/>
      <c r="M1130" s="2122"/>
      <c r="N1130" s="2117">
        <f>J1130*R1129</f>
        <v>7833.21</v>
      </c>
      <c r="O1130" s="2061"/>
      <c r="P1130" s="2061"/>
      <c r="Q1130" s="2118"/>
      <c r="R1130" s="2123">
        <f>N1130/J1128</f>
        <v>1.079589510635043E-2</v>
      </c>
      <c r="S1130" s="2124"/>
      <c r="T1130" s="2124"/>
      <c r="U1130" s="2124"/>
      <c r="V1130" s="2064">
        <v>48852</v>
      </c>
      <c r="W1130" s="2064"/>
      <c r="X1130" s="2064"/>
      <c r="Y1130" s="2122"/>
      <c r="Z1130" s="2117">
        <f>V1130*AD1129</f>
        <v>10258.92</v>
      </c>
      <c r="AA1130" s="2061"/>
      <c r="AB1130" s="2061"/>
      <c r="AC1130" s="2118"/>
      <c r="AD1130" s="2123">
        <f>Z1130/V1128</f>
        <v>1.2902613997665714E-2</v>
      </c>
      <c r="AE1130" s="2124"/>
      <c r="AF1130" s="2124"/>
      <c r="AG1130" s="2124"/>
      <c r="AO1130" s="634">
        <f>N1137-'P&amp;L'!$D$66</f>
        <v>0</v>
      </c>
      <c r="AP1130" s="621">
        <f>Z1137-'P&amp;L'!$E$66</f>
        <v>-1</v>
      </c>
    </row>
    <row r="1131" spans="1:42" ht="22.5" customHeight="1">
      <c r="C1131" s="1532"/>
      <c r="D1131" s="1984" t="s">
        <v>333</v>
      </c>
      <c r="E1131" s="1985"/>
      <c r="F1131" s="1985"/>
      <c r="G1131" s="1985"/>
      <c r="H1131" s="1985"/>
      <c r="I1131" s="1986"/>
      <c r="J1131" s="2061">
        <v>-7818</v>
      </c>
      <c r="K1131" s="2061"/>
      <c r="L1131" s="2061"/>
      <c r="M1131" s="2062"/>
      <c r="N1131" s="2063">
        <f>J1131*R1129</f>
        <v>-1641.78</v>
      </c>
      <c r="O1131" s="2064"/>
      <c r="P1131" s="2064"/>
      <c r="Q1131" s="2065"/>
      <c r="R1131" s="2110">
        <v>0</v>
      </c>
      <c r="S1131" s="1991"/>
      <c r="T1131" s="1991"/>
      <c r="U1131" s="1991"/>
      <c r="V1131" s="2061">
        <v>-19630</v>
      </c>
      <c r="W1131" s="2061"/>
      <c r="X1131" s="2061"/>
      <c r="Y1131" s="2062"/>
      <c r="Z1131" s="2063">
        <f>V1131*AD1129</f>
        <v>-4122.3</v>
      </c>
      <c r="AA1131" s="2064"/>
      <c r="AB1131" s="2064"/>
      <c r="AC1131" s="2065"/>
      <c r="AD1131" s="2110">
        <v>0</v>
      </c>
      <c r="AE1131" s="1991"/>
      <c r="AF1131" s="1991"/>
      <c r="AG1131" s="1991"/>
      <c r="AO1131" s="634">
        <f>N1138-'P&amp;L'!$D$67</f>
        <v>0</v>
      </c>
      <c r="AP1131" s="621">
        <f>Z1138-'P&amp;L'!$E$67</f>
        <v>0</v>
      </c>
    </row>
    <row r="1132" spans="1:42" ht="22.5" customHeight="1">
      <c r="C1132" s="1532"/>
      <c r="D1132" s="1984" t="s">
        <v>1817</v>
      </c>
      <c r="E1132" s="1985"/>
      <c r="F1132" s="1985"/>
      <c r="G1132" s="1985"/>
      <c r="H1132" s="1985"/>
      <c r="I1132" s="1986"/>
      <c r="J1132" s="1905" t="s">
        <v>1345</v>
      </c>
      <c r="K1132" s="1905"/>
      <c r="L1132" s="1905"/>
      <c r="M1132" s="1906"/>
      <c r="N1132" s="1976" t="s">
        <v>1345</v>
      </c>
      <c r="O1132" s="1905"/>
      <c r="P1132" s="1905"/>
      <c r="Q1132" s="1977"/>
      <c r="R1132" s="1978" t="s">
        <v>1345</v>
      </c>
      <c r="S1132" s="1979"/>
      <c r="T1132" s="1979"/>
      <c r="U1132" s="1979"/>
      <c r="V1132" s="1980" t="s">
        <v>1345</v>
      </c>
      <c r="W1132" s="1980"/>
      <c r="X1132" s="1980"/>
      <c r="Y1132" s="1981"/>
      <c r="Z1132" s="1982" t="s">
        <v>1345</v>
      </c>
      <c r="AA1132" s="1980"/>
      <c r="AB1132" s="1980"/>
      <c r="AC1132" s="1983"/>
      <c r="AD1132" s="2007" t="s">
        <v>1345</v>
      </c>
      <c r="AE1132" s="2008"/>
      <c r="AF1132" s="2008"/>
      <c r="AG1132" s="2009"/>
      <c r="AO1132" s="622">
        <f>N1139-'P&amp;L'!$D$65</f>
        <v>0</v>
      </c>
      <c r="AP1132" s="624">
        <f>Z1139-'P&amp;L'!$E$65</f>
        <v>-1</v>
      </c>
    </row>
    <row r="1133" spans="1:42" ht="22.5" customHeight="1">
      <c r="C1133" s="1532"/>
      <c r="D1133" s="1984" t="s">
        <v>334</v>
      </c>
      <c r="E1133" s="1985"/>
      <c r="F1133" s="1985"/>
      <c r="G1133" s="1985"/>
      <c r="H1133" s="1985"/>
      <c r="I1133" s="1986"/>
      <c r="J1133" s="1905" t="s">
        <v>1345</v>
      </c>
      <c r="K1133" s="1905"/>
      <c r="L1133" s="1905"/>
      <c r="M1133" s="1906"/>
      <c r="N1133" s="1976" t="s">
        <v>1345</v>
      </c>
      <c r="O1133" s="1905"/>
      <c r="P1133" s="1905"/>
      <c r="Q1133" s="1977"/>
      <c r="R1133" s="1978" t="s">
        <v>1345</v>
      </c>
      <c r="S1133" s="1979"/>
      <c r="T1133" s="1979"/>
      <c r="U1133" s="1979"/>
      <c r="V1133" s="1980" t="s">
        <v>1345</v>
      </c>
      <c r="W1133" s="1980"/>
      <c r="X1133" s="1980"/>
      <c r="Y1133" s="1981"/>
      <c r="Z1133" s="1982" t="s">
        <v>1345</v>
      </c>
      <c r="AA1133" s="1980"/>
      <c r="AB1133" s="1980"/>
      <c r="AC1133" s="1983"/>
      <c r="AD1133" s="2007" t="s">
        <v>1345</v>
      </c>
      <c r="AE1133" s="2008"/>
      <c r="AF1133" s="2008"/>
      <c r="AG1133" s="2009"/>
    </row>
    <row r="1134" spans="1:42" ht="22.5" customHeight="1">
      <c r="C1134" s="1532"/>
      <c r="D1134" s="1984" t="s">
        <v>1818</v>
      </c>
      <c r="E1134" s="1985"/>
      <c r="F1134" s="1985"/>
      <c r="G1134" s="1985"/>
      <c r="H1134" s="1985"/>
      <c r="I1134" s="1986"/>
      <c r="J1134" s="1905" t="s">
        <v>1345</v>
      </c>
      <c r="K1134" s="1905"/>
      <c r="L1134" s="1905"/>
      <c r="M1134" s="1906"/>
      <c r="N1134" s="1976" t="s">
        <v>1345</v>
      </c>
      <c r="O1134" s="1905"/>
      <c r="P1134" s="1905"/>
      <c r="Q1134" s="1977"/>
      <c r="R1134" s="1978" t="s">
        <v>1345</v>
      </c>
      <c r="S1134" s="1979"/>
      <c r="T1134" s="1979"/>
      <c r="U1134" s="1979"/>
      <c r="V1134" s="1980" t="s">
        <v>1345</v>
      </c>
      <c r="W1134" s="1980"/>
      <c r="X1134" s="1980"/>
      <c r="Y1134" s="1981"/>
      <c r="Z1134" s="1982" t="s">
        <v>1345</v>
      </c>
      <c r="AA1134" s="1980"/>
      <c r="AB1134" s="1980"/>
      <c r="AC1134" s="1983"/>
      <c r="AD1134" s="2007" t="s">
        <v>1345</v>
      </c>
      <c r="AE1134" s="2008"/>
      <c r="AF1134" s="2008"/>
      <c r="AG1134" s="2009"/>
    </row>
    <row r="1135" spans="1:42" ht="22.5" customHeight="1">
      <c r="C1135" s="1532"/>
      <c r="D1135" s="1984" t="s">
        <v>287</v>
      </c>
      <c r="E1135" s="1985"/>
      <c r="F1135" s="1985"/>
      <c r="G1135" s="1985"/>
      <c r="H1135" s="1985"/>
      <c r="I1135" s="1986"/>
      <c r="J1135" s="1905" t="s">
        <v>1345</v>
      </c>
      <c r="K1135" s="1905"/>
      <c r="L1135" s="1905"/>
      <c r="M1135" s="1906"/>
      <c r="N1135" s="1976" t="s">
        <v>1345</v>
      </c>
      <c r="O1135" s="1905"/>
      <c r="P1135" s="1905"/>
      <c r="Q1135" s="1977"/>
      <c r="R1135" s="1978" t="s">
        <v>1345</v>
      </c>
      <c r="S1135" s="1979"/>
      <c r="T1135" s="1979"/>
      <c r="U1135" s="1979"/>
      <c r="V1135" s="1980" t="s">
        <v>1345</v>
      </c>
      <c r="W1135" s="1980"/>
      <c r="X1135" s="1980"/>
      <c r="Y1135" s="1981"/>
      <c r="Z1135" s="1982" t="s">
        <v>1345</v>
      </c>
      <c r="AA1135" s="1980"/>
      <c r="AB1135" s="1980"/>
      <c r="AC1135" s="1983"/>
      <c r="AD1135" s="2007" t="s">
        <v>1345</v>
      </c>
      <c r="AE1135" s="2008"/>
      <c r="AF1135" s="2008"/>
      <c r="AG1135" s="2009"/>
    </row>
    <row r="1136" spans="1:42" ht="22.5" customHeight="1">
      <c r="C1136" s="1532"/>
      <c r="D1136" s="2111" t="s">
        <v>14</v>
      </c>
      <c r="E1136" s="2112"/>
      <c r="F1136" s="2112"/>
      <c r="G1136" s="2112"/>
      <c r="H1136" s="2112"/>
      <c r="I1136" s="2113"/>
      <c r="J1136" s="1988">
        <f>SUM(J1128:M1135)</f>
        <v>755056</v>
      </c>
      <c r="K1136" s="1988"/>
      <c r="L1136" s="1988"/>
      <c r="M1136" s="2060"/>
      <c r="N1136" s="1987">
        <f>SUM(N1128:Q1135)</f>
        <v>158561.75999999998</v>
      </c>
      <c r="O1136" s="1988"/>
      <c r="P1136" s="1988"/>
      <c r="Q1136" s="1989"/>
      <c r="R1136" s="1990">
        <f>SUM(R1128:U1135)</f>
        <v>0.22079589510635042</v>
      </c>
      <c r="S1136" s="1991"/>
      <c r="T1136" s="1991"/>
      <c r="U1136" s="1991"/>
      <c r="V1136" s="1992">
        <f>SUM(V1128:Y1135)</f>
        <v>824326</v>
      </c>
      <c r="W1136" s="1993"/>
      <c r="X1136" s="1993"/>
      <c r="Y1136" s="1994"/>
      <c r="Z1136" s="1995">
        <f>SUM(Z1128:AC1135)</f>
        <v>173108.46000000002</v>
      </c>
      <c r="AA1136" s="1993"/>
      <c r="AB1136" s="1993"/>
      <c r="AC1136" s="1994"/>
      <c r="AD1136" s="1965">
        <f>SUM(AD1128:AG1135)</f>
        <v>0.2229026139976657</v>
      </c>
      <c r="AE1136" s="1966"/>
      <c r="AF1136" s="1966"/>
      <c r="AG1136" s="1967"/>
    </row>
    <row r="1137" spans="1:33" ht="22.5" customHeight="1">
      <c r="C1137" s="1532"/>
      <c r="D1137" s="1984" t="s">
        <v>335</v>
      </c>
      <c r="E1137" s="1985"/>
      <c r="F1137" s="1985"/>
      <c r="G1137" s="1985"/>
      <c r="H1137" s="1985"/>
      <c r="I1137" s="1986"/>
      <c r="J1137" s="1968" t="s">
        <v>1345</v>
      </c>
      <c r="K1137" s="1968"/>
      <c r="L1137" s="1968"/>
      <c r="M1137" s="1969"/>
      <c r="N1137" s="2117">
        <v>156079</v>
      </c>
      <c r="O1137" s="2061"/>
      <c r="P1137" s="2061"/>
      <c r="Q1137" s="2118"/>
      <c r="R1137" s="2669" t="s">
        <v>1345</v>
      </c>
      <c r="S1137" s="2670"/>
      <c r="T1137" s="2670"/>
      <c r="U1137" s="2670"/>
      <c r="V1137" s="1899" t="s">
        <v>1345</v>
      </c>
      <c r="W1137" s="1899"/>
      <c r="X1137" s="1899"/>
      <c r="Y1137" s="1900"/>
      <c r="Z1137" s="2117">
        <v>175591</v>
      </c>
      <c r="AA1137" s="2061"/>
      <c r="AB1137" s="2061"/>
      <c r="AC1137" s="2118"/>
      <c r="AD1137" s="2010" t="s">
        <v>1345</v>
      </c>
      <c r="AE1137" s="2011"/>
      <c r="AF1137" s="2011"/>
      <c r="AG1137" s="2012"/>
    </row>
    <row r="1138" spans="1:33" ht="22.5" customHeight="1">
      <c r="C1138" s="1532"/>
      <c r="D1138" s="1984" t="s">
        <v>336</v>
      </c>
      <c r="E1138" s="1985"/>
      <c r="F1138" s="1985"/>
      <c r="G1138" s="1985"/>
      <c r="H1138" s="1985"/>
      <c r="I1138" s="1986"/>
      <c r="J1138" s="1899" t="s">
        <v>1345</v>
      </c>
      <c r="K1138" s="1899"/>
      <c r="L1138" s="1899"/>
      <c r="M1138" s="1900"/>
      <c r="N1138" s="1933">
        <v>0</v>
      </c>
      <c r="O1138" s="1934"/>
      <c r="P1138" s="1934"/>
      <c r="Q1138" s="1935"/>
      <c r="R1138" s="1936" t="s">
        <v>1345</v>
      </c>
      <c r="S1138" s="1937"/>
      <c r="T1138" s="1937"/>
      <c r="U1138" s="1937"/>
      <c r="V1138" s="1899" t="s">
        <v>1345</v>
      </c>
      <c r="W1138" s="1899"/>
      <c r="X1138" s="1899"/>
      <c r="Y1138" s="1900"/>
      <c r="Z1138" s="1933">
        <v>0</v>
      </c>
      <c r="AA1138" s="1934"/>
      <c r="AB1138" s="1934"/>
      <c r="AC1138" s="1935"/>
      <c r="AD1138" s="2010" t="s">
        <v>1345</v>
      </c>
      <c r="AE1138" s="2011"/>
      <c r="AF1138" s="2011"/>
      <c r="AG1138" s="2012"/>
    </row>
    <row r="1139" spans="1:33" ht="22.5" customHeight="1" thickBot="1">
      <c r="C1139" s="1532"/>
      <c r="D1139" s="2119" t="s">
        <v>337</v>
      </c>
      <c r="E1139" s="2120"/>
      <c r="F1139" s="2120"/>
      <c r="G1139" s="2120"/>
      <c r="H1139" s="2120"/>
      <c r="I1139" s="2121"/>
      <c r="J1139" s="2003" t="s">
        <v>1345</v>
      </c>
      <c r="K1139" s="2003"/>
      <c r="L1139" s="2003"/>
      <c r="M1139" s="2004"/>
      <c r="N1139" s="1998">
        <f>N1137+N1138</f>
        <v>156079</v>
      </c>
      <c r="O1139" s="1999"/>
      <c r="P1139" s="1999"/>
      <c r="Q1139" s="2000"/>
      <c r="R1139" s="2001">
        <f>N1139/J1128</f>
        <v>0.2151113671539597</v>
      </c>
      <c r="S1139" s="2002"/>
      <c r="T1139" s="2002"/>
      <c r="U1139" s="2002"/>
      <c r="V1139" s="2003" t="s">
        <v>1345</v>
      </c>
      <c r="W1139" s="2003"/>
      <c r="X1139" s="2003"/>
      <c r="Y1139" s="2004"/>
      <c r="Z1139" s="1998">
        <f>Z1137+Z1138</f>
        <v>175591</v>
      </c>
      <c r="AA1139" s="1999"/>
      <c r="AB1139" s="1999"/>
      <c r="AC1139" s="2000"/>
      <c r="AD1139" s="2005">
        <f>Z1139/V1128</f>
        <v>0.2208402925906548</v>
      </c>
      <c r="AE1139" s="2006"/>
      <c r="AF1139" s="2006"/>
      <c r="AG1139" s="2001"/>
    </row>
    <row r="1140" spans="1:33" ht="14.25" customHeight="1">
      <c r="C1140" s="1532"/>
      <c r="D1140" s="1532"/>
      <c r="E1140" s="1532"/>
      <c r="F1140" s="1532"/>
      <c r="G1140" s="1532"/>
      <c r="H1140" s="1532"/>
      <c r="I1140" s="1532"/>
      <c r="J1140" s="1532"/>
      <c r="K1140" s="1532"/>
      <c r="L1140" s="1532"/>
      <c r="M1140" s="1532"/>
      <c r="N1140" s="1532"/>
      <c r="O1140" s="1532"/>
      <c r="P1140" s="1532"/>
      <c r="Q1140" s="1532"/>
      <c r="R1140" s="1532"/>
      <c r="S1140" s="1532"/>
      <c r="T1140" s="1532"/>
      <c r="U1140" s="1532"/>
      <c r="V1140" s="1532"/>
      <c r="W1140" s="1532"/>
      <c r="X1140" s="1532"/>
      <c r="Y1140" s="1532"/>
      <c r="Z1140" s="1532"/>
      <c r="AA1140" s="1532"/>
      <c r="AB1140" s="1532"/>
      <c r="AC1140" s="1532"/>
      <c r="AD1140" s="1532"/>
      <c r="AE1140" s="1532"/>
      <c r="AF1140" s="1532"/>
      <c r="AG1140" s="1532"/>
    </row>
    <row r="1141" spans="1:33" ht="14.25" customHeight="1">
      <c r="D1141" s="926" t="s">
        <v>3306</v>
      </c>
    </row>
    <row r="1142" spans="1:33" ht="14.25" customHeight="1">
      <c r="D1142" s="1631"/>
    </row>
    <row r="1143" spans="1:33" ht="24" customHeight="1">
      <c r="D1143" s="2013" t="s">
        <v>1464</v>
      </c>
      <c r="E1143" s="2013"/>
      <c r="F1143" s="2013"/>
      <c r="G1143" s="2013"/>
      <c r="H1143" s="2013"/>
      <c r="I1143" s="2013"/>
      <c r="J1143" s="2013"/>
      <c r="K1143" s="2013"/>
      <c r="L1143" s="2013"/>
      <c r="M1143" s="2013"/>
      <c r="N1143" s="2013"/>
      <c r="O1143" s="2013"/>
      <c r="P1143" s="2013"/>
      <c r="Q1143" s="2013"/>
      <c r="R1143" s="2013"/>
      <c r="S1143" s="2013"/>
      <c r="T1143" s="2013"/>
      <c r="U1143" s="2013"/>
      <c r="V1143" s="2013"/>
      <c r="W1143" s="2013"/>
      <c r="X1143" s="2013"/>
      <c r="Y1143" s="2013"/>
      <c r="Z1143" s="2013"/>
      <c r="AA1143" s="2013"/>
      <c r="AB1143" s="2013"/>
      <c r="AC1143" s="2013"/>
      <c r="AD1143" s="2013"/>
      <c r="AE1143" s="2013"/>
      <c r="AF1143" s="2013"/>
      <c r="AG1143" s="2013"/>
    </row>
    <row r="1144" spans="1:33" ht="10.199999999999999"/>
    <row r="1145" spans="1:33" ht="27" customHeight="1">
      <c r="D1145" s="1996" t="s">
        <v>3253</v>
      </c>
      <c r="E1145" s="1996"/>
      <c r="F1145" s="1996"/>
      <c r="G1145" s="1996"/>
      <c r="H1145" s="1996"/>
      <c r="I1145" s="1996"/>
      <c r="J1145" s="1996"/>
      <c r="K1145" s="1996"/>
      <c r="L1145" s="1996"/>
      <c r="M1145" s="1996"/>
      <c r="N1145" s="1996"/>
      <c r="O1145" s="1996"/>
      <c r="P1145" s="1996"/>
      <c r="Q1145" s="1996"/>
      <c r="R1145" s="1996"/>
      <c r="S1145" s="1996"/>
      <c r="T1145" s="1996"/>
      <c r="U1145" s="1996"/>
      <c r="V1145" s="1996"/>
      <c r="W1145" s="1996"/>
      <c r="X1145" s="1996"/>
      <c r="Y1145" s="1996"/>
      <c r="Z1145" s="1996"/>
      <c r="AA1145" s="1996"/>
      <c r="AB1145" s="1996"/>
      <c r="AC1145" s="1996"/>
      <c r="AD1145" s="1996"/>
      <c r="AE1145" s="1996"/>
      <c r="AF1145" s="1996"/>
      <c r="AG1145" s="1996"/>
    </row>
    <row r="1146" spans="1:33" ht="14.25" hidden="1" customHeight="1">
      <c r="D1146" s="926"/>
      <c r="E1146" s="926"/>
      <c r="F1146" s="926"/>
      <c r="G1146" s="926"/>
      <c r="H1146" s="926"/>
      <c r="I1146" s="926"/>
      <c r="J1146" s="926"/>
      <c r="K1146" s="926"/>
      <c r="L1146" s="926"/>
      <c r="M1146" s="926"/>
      <c r="N1146" s="926"/>
      <c r="O1146" s="926"/>
      <c r="P1146" s="926"/>
      <c r="Q1146" s="926"/>
      <c r="R1146" s="926"/>
      <c r="S1146" s="926"/>
      <c r="T1146" s="926"/>
      <c r="U1146" s="926"/>
      <c r="V1146" s="926"/>
      <c r="W1146" s="926"/>
      <c r="X1146" s="926"/>
      <c r="Y1146" s="926"/>
      <c r="Z1146" s="926"/>
      <c r="AA1146" s="926"/>
      <c r="AB1146" s="926"/>
      <c r="AC1146" s="926"/>
      <c r="AD1146" s="926"/>
      <c r="AE1146" s="926"/>
      <c r="AF1146" s="926"/>
      <c r="AG1146" s="926"/>
    </row>
    <row r="1147" spans="1:33" ht="14.25" hidden="1" customHeight="1">
      <c r="A1147" s="606" t="s">
        <v>1465</v>
      </c>
      <c r="D1147" s="926"/>
      <c r="E1147" s="926"/>
      <c r="F1147" s="926"/>
      <c r="G1147" s="926"/>
      <c r="H1147" s="926"/>
      <c r="I1147" s="926"/>
      <c r="J1147" s="926"/>
      <c r="K1147" s="926"/>
      <c r="L1147" s="926"/>
      <c r="M1147" s="926"/>
      <c r="N1147" s="926"/>
      <c r="O1147" s="926"/>
      <c r="P1147" s="926"/>
      <c r="Q1147" s="926"/>
      <c r="R1147" s="926"/>
      <c r="S1147" s="926"/>
      <c r="T1147" s="926"/>
      <c r="U1147" s="926"/>
      <c r="V1147" s="926"/>
      <c r="W1147" s="926"/>
      <c r="X1147" s="926"/>
      <c r="Y1147" s="926"/>
      <c r="Z1147" s="926"/>
      <c r="AA1147" s="926"/>
      <c r="AB1147" s="926"/>
      <c r="AC1147" s="926"/>
      <c r="AD1147" s="926"/>
      <c r="AE1147" s="926"/>
      <c r="AF1147" s="926"/>
      <c r="AG1147" s="926"/>
    </row>
    <row r="1148" spans="1:33" ht="15" hidden="1" customHeight="1"/>
    <row r="1149" spans="1:33" ht="15" hidden="1" customHeight="1">
      <c r="D1149" s="2059"/>
      <c r="E1149" s="2059"/>
      <c r="F1149" s="2059"/>
      <c r="G1149" s="2059"/>
      <c r="H1149" s="2059"/>
      <c r="I1149" s="2059"/>
      <c r="J1149" s="2059"/>
      <c r="K1149" s="2059"/>
      <c r="L1149" s="2059"/>
      <c r="M1149" s="2059"/>
      <c r="N1149" s="2059"/>
      <c r="O1149" s="2059"/>
      <c r="P1149" s="2059"/>
      <c r="Q1149" s="2059"/>
      <c r="R1149" s="2059"/>
      <c r="S1149" s="2059"/>
      <c r="T1149" s="2059"/>
      <c r="U1149" s="2059"/>
      <c r="V1149" s="2059"/>
      <c r="W1149" s="2059"/>
      <c r="X1149" s="2059"/>
      <c r="Y1149" s="2059"/>
      <c r="Z1149" s="2059"/>
      <c r="AA1149" s="2059"/>
      <c r="AB1149" s="2059"/>
      <c r="AC1149" s="2059"/>
      <c r="AD1149" s="2059"/>
      <c r="AE1149" s="2059"/>
      <c r="AF1149" s="2059"/>
      <c r="AG1149" s="2059"/>
    </row>
    <row r="1150" spans="1:33" ht="15" customHeight="1">
      <c r="D1150" s="1640"/>
      <c r="E1150" s="1640"/>
      <c r="F1150" s="1640"/>
      <c r="G1150" s="1640"/>
      <c r="H1150" s="1640"/>
      <c r="I1150" s="1640"/>
      <c r="J1150" s="1640"/>
      <c r="K1150" s="1640"/>
      <c r="L1150" s="1640"/>
      <c r="M1150" s="1640"/>
      <c r="N1150" s="1640"/>
      <c r="O1150" s="1640"/>
      <c r="P1150" s="1640"/>
      <c r="Q1150" s="1640"/>
      <c r="R1150" s="1640"/>
      <c r="S1150" s="1640"/>
      <c r="T1150" s="1640"/>
      <c r="U1150" s="1640"/>
      <c r="V1150" s="1640"/>
      <c r="W1150" s="1640"/>
      <c r="X1150" s="1640"/>
      <c r="Y1150" s="1640"/>
      <c r="Z1150" s="1640"/>
      <c r="AA1150" s="1640"/>
      <c r="AB1150" s="1640"/>
      <c r="AC1150" s="1640"/>
      <c r="AD1150" s="1640"/>
      <c r="AE1150" s="1640"/>
      <c r="AF1150" s="1640"/>
      <c r="AG1150" s="1640"/>
    </row>
    <row r="1151" spans="1:33" ht="15" customHeight="1">
      <c r="D1151" s="1640"/>
      <c r="E1151" s="1640"/>
      <c r="F1151" s="1640"/>
      <c r="G1151" s="1640"/>
      <c r="H1151" s="1640"/>
      <c r="I1151" s="1640"/>
      <c r="J1151" s="1640"/>
      <c r="K1151" s="1640"/>
      <c r="L1151" s="1640"/>
      <c r="M1151" s="1640"/>
      <c r="N1151" s="1640"/>
      <c r="O1151" s="1640"/>
      <c r="P1151" s="1640"/>
      <c r="Q1151" s="1640"/>
      <c r="R1151" s="1640"/>
      <c r="S1151" s="1640"/>
      <c r="T1151" s="1640"/>
      <c r="U1151" s="1640"/>
      <c r="V1151" s="1640"/>
      <c r="W1151" s="1640"/>
      <c r="X1151" s="1640"/>
      <c r="Y1151" s="1640"/>
      <c r="Z1151" s="1640"/>
      <c r="AA1151" s="1640"/>
      <c r="AB1151" s="1640"/>
      <c r="AC1151" s="1640"/>
      <c r="AD1151" s="1640"/>
      <c r="AE1151" s="1640"/>
      <c r="AF1151" s="1640"/>
      <c r="AG1151" s="1640"/>
    </row>
    <row r="1152" spans="1:33" ht="15" customHeight="1">
      <c r="D1152" s="1639" t="s">
        <v>3360</v>
      </c>
    </row>
    <row r="1153" spans="4:33" ht="15" customHeight="1"/>
    <row r="1154" spans="4:33" ht="15" customHeight="1">
      <c r="D1154" s="1996" t="s">
        <v>1822</v>
      </c>
      <c r="E1154" s="1996"/>
      <c r="F1154" s="1996"/>
      <c r="G1154" s="1996"/>
      <c r="H1154" s="1996"/>
      <c r="I1154" s="1996"/>
      <c r="J1154" s="1996"/>
      <c r="K1154" s="1996"/>
      <c r="L1154" s="1996"/>
      <c r="M1154" s="1996"/>
      <c r="N1154" s="1996"/>
      <c r="O1154" s="1996"/>
      <c r="P1154" s="1996"/>
      <c r="Q1154" s="1996"/>
      <c r="R1154" s="1996"/>
      <c r="S1154" s="1996"/>
      <c r="T1154" s="1996"/>
      <c r="U1154" s="1996"/>
      <c r="V1154" s="1996"/>
      <c r="W1154" s="1996"/>
      <c r="X1154" s="1996"/>
      <c r="Y1154" s="1996"/>
      <c r="Z1154" s="1996"/>
      <c r="AA1154" s="1996"/>
      <c r="AB1154" s="1996"/>
      <c r="AC1154" s="1996"/>
      <c r="AD1154" s="1996"/>
      <c r="AE1154" s="1996"/>
      <c r="AF1154" s="1996"/>
      <c r="AG1154" s="1996"/>
    </row>
    <row r="1155" spans="4:33" ht="10.8" thickBot="1"/>
    <row r="1156" spans="4:33" ht="18.75" customHeight="1" thickBot="1">
      <c r="D1156" s="1874" t="s">
        <v>387</v>
      </c>
      <c r="E1156" s="1874"/>
      <c r="F1156" s="1874"/>
      <c r="G1156" s="1874"/>
      <c r="H1156" s="1874"/>
      <c r="I1156" s="1874"/>
      <c r="J1156" s="1874"/>
      <c r="K1156" s="1874"/>
      <c r="L1156" s="1874"/>
      <c r="M1156" s="1997" t="s">
        <v>388</v>
      </c>
      <c r="N1156" s="1997"/>
      <c r="O1156" s="1997"/>
      <c r="P1156" s="1997"/>
      <c r="Q1156" s="1997"/>
      <c r="R1156" s="1939" t="s">
        <v>389</v>
      </c>
      <c r="S1156" s="1940"/>
      <c r="T1156" s="1940"/>
      <c r="U1156" s="1940"/>
      <c r="V1156" s="1940"/>
      <c r="W1156" s="1940"/>
      <c r="X1156" s="1940"/>
      <c r="Y1156" s="1940"/>
      <c r="Z1156" s="1940"/>
      <c r="AA1156" s="1940"/>
      <c r="AB1156" s="1940"/>
      <c r="AC1156" s="1940"/>
      <c r="AD1156" s="1940"/>
      <c r="AE1156" s="1940"/>
      <c r="AF1156" s="1940"/>
      <c r="AG1156" s="1941"/>
    </row>
    <row r="1157" spans="4:33" ht="22.5" customHeight="1" thickBot="1">
      <c r="D1157" s="1874"/>
      <c r="E1157" s="1874"/>
      <c r="F1157" s="1874"/>
      <c r="G1157" s="1874"/>
      <c r="H1157" s="1874"/>
      <c r="I1157" s="1874"/>
      <c r="J1157" s="1874"/>
      <c r="K1157" s="1874"/>
      <c r="L1157" s="1874"/>
      <c r="M1157" s="1997"/>
      <c r="N1157" s="1997"/>
      <c r="O1157" s="1997"/>
      <c r="P1157" s="1997"/>
      <c r="Q1157" s="1997"/>
      <c r="R1157" s="1964" t="s">
        <v>2</v>
      </c>
      <c r="S1157" s="1917"/>
      <c r="T1157" s="1917"/>
      <c r="U1157" s="1917"/>
      <c r="V1157" s="1917"/>
      <c r="W1157" s="1917"/>
      <c r="X1157" s="1917"/>
      <c r="Y1157" s="1917"/>
      <c r="Z1157" s="1939" t="s">
        <v>390</v>
      </c>
      <c r="AA1157" s="1940"/>
      <c r="AB1157" s="1940"/>
      <c r="AC1157" s="1940"/>
      <c r="AD1157" s="1940"/>
      <c r="AE1157" s="1940"/>
      <c r="AF1157" s="1940"/>
      <c r="AG1157" s="1941"/>
    </row>
    <row r="1158" spans="4:33" ht="18.75" customHeight="1">
      <c r="D1158" s="2674" t="s">
        <v>3340</v>
      </c>
      <c r="E1158" s="2675"/>
      <c r="F1158" s="2675"/>
      <c r="G1158" s="2675"/>
      <c r="H1158" s="2675"/>
      <c r="I1158" s="2675"/>
      <c r="J1158" s="2675"/>
      <c r="K1158" s="2675"/>
      <c r="L1158" s="2676"/>
      <c r="M1158" s="2677">
        <v>2</v>
      </c>
      <c r="N1158" s="2678"/>
      <c r="O1158" s="2678"/>
      <c r="P1158" s="2678"/>
      <c r="Q1158" s="2679"/>
      <c r="R1158" s="1908">
        <v>230947</v>
      </c>
      <c r="S1158" s="1909"/>
      <c r="T1158" s="1909"/>
      <c r="U1158" s="1909"/>
      <c r="V1158" s="1909"/>
      <c r="W1158" s="1909"/>
      <c r="X1158" s="1909"/>
      <c r="Y1158" s="1910"/>
      <c r="Z1158" s="1908">
        <v>97412</v>
      </c>
      <c r="AA1158" s="1909"/>
      <c r="AB1158" s="1909"/>
      <c r="AC1158" s="1909"/>
      <c r="AD1158" s="1909"/>
      <c r="AE1158" s="1909"/>
      <c r="AF1158" s="1909"/>
      <c r="AG1158" s="1910"/>
    </row>
    <row r="1159" spans="4:33" ht="18.75" customHeight="1">
      <c r="D1159" s="1901" t="s">
        <v>3266</v>
      </c>
      <c r="E1159" s="1902"/>
      <c r="F1159" s="1902"/>
      <c r="G1159" s="1902"/>
      <c r="H1159" s="1902"/>
      <c r="I1159" s="1902"/>
      <c r="J1159" s="1902"/>
      <c r="K1159" s="1902"/>
      <c r="L1159" s="1903"/>
      <c r="M1159" s="1891">
        <v>2</v>
      </c>
      <c r="N1159" s="1892"/>
      <c r="O1159" s="1892"/>
      <c r="P1159" s="1892"/>
      <c r="Q1159" s="1893"/>
      <c r="R1159" s="1888"/>
      <c r="S1159" s="1889"/>
      <c r="T1159" s="1889"/>
      <c r="U1159" s="1889"/>
      <c r="V1159" s="1889"/>
      <c r="W1159" s="1889"/>
      <c r="X1159" s="1889"/>
      <c r="Y1159" s="1890"/>
      <c r="Z1159" s="1888"/>
      <c r="AA1159" s="1889"/>
      <c r="AB1159" s="1889"/>
      <c r="AC1159" s="1889"/>
      <c r="AD1159" s="1889"/>
      <c r="AE1159" s="1889"/>
      <c r="AF1159" s="1889"/>
      <c r="AG1159" s="1890"/>
    </row>
    <row r="1160" spans="4:33" ht="18.75" customHeight="1">
      <c r="D1160" s="1901" t="s">
        <v>3250</v>
      </c>
      <c r="E1160" s="1902"/>
      <c r="F1160" s="1902"/>
      <c r="G1160" s="1902"/>
      <c r="H1160" s="1902"/>
      <c r="I1160" s="1902"/>
      <c r="J1160" s="1902"/>
      <c r="K1160" s="1902"/>
      <c r="L1160" s="1903"/>
      <c r="M1160" s="1891">
        <v>2</v>
      </c>
      <c r="N1160" s="1892"/>
      <c r="O1160" s="1892"/>
      <c r="P1160" s="1892"/>
      <c r="Q1160" s="1893"/>
      <c r="R1160" s="1888">
        <v>99926</v>
      </c>
      <c r="S1160" s="1889"/>
      <c r="T1160" s="1889"/>
      <c r="U1160" s="1889"/>
      <c r="V1160" s="1889"/>
      <c r="W1160" s="1889"/>
      <c r="X1160" s="1889"/>
      <c r="Y1160" s="1890"/>
      <c r="Z1160" s="1888">
        <v>110701</v>
      </c>
      <c r="AA1160" s="1889"/>
      <c r="AB1160" s="1889"/>
      <c r="AC1160" s="1889"/>
      <c r="AD1160" s="1889"/>
      <c r="AE1160" s="1889"/>
      <c r="AF1160" s="1889"/>
      <c r="AG1160" s="1890"/>
    </row>
    <row r="1161" spans="4:33" ht="18.75" customHeight="1">
      <c r="D1161" s="1901" t="s">
        <v>3316</v>
      </c>
      <c r="E1161" s="1902"/>
      <c r="F1161" s="1902"/>
      <c r="G1161" s="1902"/>
      <c r="H1161" s="1902"/>
      <c r="I1161" s="1902"/>
      <c r="J1161" s="1902"/>
      <c r="K1161" s="1902"/>
      <c r="L1161" s="1903"/>
      <c r="M1161" s="1891">
        <v>2</v>
      </c>
      <c r="N1161" s="1892"/>
      <c r="O1161" s="1892"/>
      <c r="P1161" s="1892"/>
      <c r="Q1161" s="1893"/>
      <c r="R1161" s="1888"/>
      <c r="S1161" s="1889"/>
      <c r="T1161" s="1889"/>
      <c r="U1161" s="1889"/>
      <c r="V1161" s="1889"/>
      <c r="W1161" s="1889"/>
      <c r="X1161" s="1889"/>
      <c r="Y1161" s="1890"/>
      <c r="Z1161" s="1888"/>
      <c r="AA1161" s="1889"/>
      <c r="AB1161" s="1889"/>
      <c r="AC1161" s="1889"/>
      <c r="AD1161" s="1889"/>
      <c r="AE1161" s="1889"/>
      <c r="AF1161" s="1889"/>
      <c r="AG1161" s="1890"/>
    </row>
    <row r="1162" spans="4:33" ht="18.75" customHeight="1">
      <c r="D1162" s="1901" t="s">
        <v>3264</v>
      </c>
      <c r="E1162" s="1902"/>
      <c r="F1162" s="1902"/>
      <c r="G1162" s="1902"/>
      <c r="H1162" s="1902"/>
      <c r="I1162" s="1902"/>
      <c r="J1162" s="1902"/>
      <c r="K1162" s="1902"/>
      <c r="L1162" s="1903"/>
      <c r="M1162" s="1891">
        <v>2</v>
      </c>
      <c r="N1162" s="1892"/>
      <c r="O1162" s="1892"/>
      <c r="P1162" s="1892"/>
      <c r="Q1162" s="1893"/>
      <c r="R1162" s="1888">
        <v>45955</v>
      </c>
      <c r="S1162" s="1889"/>
      <c r="T1162" s="1889"/>
      <c r="U1162" s="1889"/>
      <c r="V1162" s="1889"/>
      <c r="W1162" s="1889"/>
      <c r="X1162" s="1889"/>
      <c r="Y1162" s="1890"/>
      <c r="Z1162" s="1888">
        <v>39853</v>
      </c>
      <c r="AA1162" s="1889"/>
      <c r="AB1162" s="1889"/>
      <c r="AC1162" s="1889"/>
      <c r="AD1162" s="1889"/>
      <c r="AE1162" s="1889"/>
      <c r="AF1162" s="1889"/>
      <c r="AG1162" s="1890"/>
    </row>
    <row r="1163" spans="4:33" ht="18.75" customHeight="1">
      <c r="D1163" s="1901" t="s">
        <v>3260</v>
      </c>
      <c r="E1163" s="1902"/>
      <c r="F1163" s="1902"/>
      <c r="G1163" s="1902"/>
      <c r="H1163" s="1902"/>
      <c r="I1163" s="1902"/>
      <c r="J1163" s="1902"/>
      <c r="K1163" s="1902"/>
      <c r="L1163" s="1903"/>
      <c r="M1163" s="1891">
        <v>2</v>
      </c>
      <c r="N1163" s="1892"/>
      <c r="O1163" s="1892"/>
      <c r="P1163" s="1892"/>
      <c r="Q1163" s="1893"/>
      <c r="R1163" s="1888"/>
      <c r="S1163" s="1889"/>
      <c r="T1163" s="1889"/>
      <c r="U1163" s="1889"/>
      <c r="V1163" s="1889"/>
      <c r="W1163" s="1889"/>
      <c r="X1163" s="1889"/>
      <c r="Y1163" s="1890"/>
      <c r="Z1163" s="1888"/>
      <c r="AA1163" s="1889"/>
      <c r="AB1163" s="1889"/>
      <c r="AC1163" s="1889"/>
      <c r="AD1163" s="1889"/>
      <c r="AE1163" s="1889"/>
      <c r="AF1163" s="1889"/>
      <c r="AG1163" s="1890"/>
    </row>
    <row r="1164" spans="4:33" ht="18.75" customHeight="1">
      <c r="D1164" s="1901" t="s">
        <v>3261</v>
      </c>
      <c r="E1164" s="1902"/>
      <c r="F1164" s="1902"/>
      <c r="G1164" s="1902"/>
      <c r="H1164" s="1902"/>
      <c r="I1164" s="1902"/>
      <c r="J1164" s="1902"/>
      <c r="K1164" s="1902"/>
      <c r="L1164" s="1903"/>
      <c r="M1164" s="1891">
        <v>2</v>
      </c>
      <c r="N1164" s="1892"/>
      <c r="O1164" s="1892"/>
      <c r="P1164" s="1892"/>
      <c r="Q1164" s="1893"/>
      <c r="R1164" s="1888"/>
      <c r="S1164" s="1889"/>
      <c r="T1164" s="1889"/>
      <c r="U1164" s="1889"/>
      <c r="V1164" s="1889"/>
      <c r="W1164" s="1889"/>
      <c r="X1164" s="1889"/>
      <c r="Y1164" s="1890"/>
      <c r="Z1164" s="1888"/>
      <c r="AA1164" s="1889"/>
      <c r="AB1164" s="1889"/>
      <c r="AC1164" s="1889"/>
      <c r="AD1164" s="1889"/>
      <c r="AE1164" s="1889"/>
      <c r="AF1164" s="1889"/>
      <c r="AG1164" s="1890"/>
    </row>
    <row r="1165" spans="4:33" ht="18.75" customHeight="1">
      <c r="D1165" s="1636"/>
      <c r="E1165" s="1637"/>
      <c r="F1165" s="1637"/>
      <c r="G1165" s="1637" t="s">
        <v>3308</v>
      </c>
      <c r="H1165" s="1637"/>
      <c r="I1165" s="1637"/>
      <c r="J1165" s="1637"/>
      <c r="K1165" s="1637"/>
      <c r="L1165" s="1638"/>
      <c r="M1165" s="1633"/>
      <c r="N1165" s="1634"/>
      <c r="O1165" s="1634">
        <v>2</v>
      </c>
      <c r="P1165" s="1634"/>
      <c r="Q1165" s="1635"/>
      <c r="R1165" s="1888"/>
      <c r="S1165" s="1889"/>
      <c r="T1165" s="1889"/>
      <c r="U1165" s="1889"/>
      <c r="V1165" s="1889"/>
      <c r="W1165" s="1889"/>
      <c r="X1165" s="1889"/>
      <c r="Y1165" s="1890"/>
      <c r="Z1165" s="1888"/>
      <c r="AA1165" s="1889"/>
      <c r="AB1165" s="1889"/>
      <c r="AC1165" s="1889"/>
      <c r="AD1165" s="1889"/>
      <c r="AE1165" s="1889"/>
      <c r="AF1165" s="1889"/>
      <c r="AG1165" s="1890"/>
    </row>
    <row r="1166" spans="4:33" ht="18.75" customHeight="1">
      <c r="D1166" s="1901" t="s">
        <v>3262</v>
      </c>
      <c r="E1166" s="1902"/>
      <c r="F1166" s="1902"/>
      <c r="G1166" s="1902"/>
      <c r="H1166" s="1902"/>
      <c r="I1166" s="1902"/>
      <c r="J1166" s="1902"/>
      <c r="K1166" s="1902"/>
      <c r="L1166" s="1903"/>
      <c r="M1166" s="1891">
        <v>2</v>
      </c>
      <c r="N1166" s="1892"/>
      <c r="O1166" s="1892"/>
      <c r="P1166" s="1892"/>
      <c r="Q1166" s="1893"/>
      <c r="R1166" s="1888"/>
      <c r="S1166" s="1889"/>
      <c r="T1166" s="1889"/>
      <c r="U1166" s="1889"/>
      <c r="V1166" s="1889"/>
      <c r="W1166" s="1889"/>
      <c r="X1166" s="1889"/>
      <c r="Y1166" s="1890"/>
      <c r="Z1166" s="1888">
        <v>543</v>
      </c>
      <c r="AA1166" s="1889"/>
      <c r="AB1166" s="1889"/>
      <c r="AC1166" s="1889"/>
      <c r="AD1166" s="1889"/>
      <c r="AE1166" s="1889"/>
      <c r="AF1166" s="1889"/>
      <c r="AG1166" s="1890"/>
    </row>
    <row r="1167" spans="4:33" ht="18.75" customHeight="1">
      <c r="D1167" s="1901" t="s">
        <v>3339</v>
      </c>
      <c r="E1167" s="1902"/>
      <c r="F1167" s="1902"/>
      <c r="G1167" s="1902"/>
      <c r="H1167" s="1902"/>
      <c r="I1167" s="1902"/>
      <c r="J1167" s="1902"/>
      <c r="K1167" s="1902"/>
      <c r="L1167" s="1903"/>
      <c r="M1167" s="1891">
        <v>2</v>
      </c>
      <c r="N1167" s="1892"/>
      <c r="O1167" s="1892"/>
      <c r="P1167" s="1892"/>
      <c r="Q1167" s="1893"/>
      <c r="R1167" s="1888">
        <v>21475</v>
      </c>
      <c r="S1167" s="1889"/>
      <c r="T1167" s="1889"/>
      <c r="U1167" s="1889"/>
      <c r="V1167" s="1889"/>
      <c r="W1167" s="1889"/>
      <c r="X1167" s="1889"/>
      <c r="Y1167" s="1890"/>
      <c r="Z1167" s="1888">
        <v>27250</v>
      </c>
      <c r="AA1167" s="1889"/>
      <c r="AB1167" s="1889"/>
      <c r="AC1167" s="1889"/>
      <c r="AD1167" s="1889"/>
      <c r="AE1167" s="1889"/>
      <c r="AF1167" s="1889"/>
      <c r="AG1167" s="1890"/>
    </row>
    <row r="1168" spans="4:33" ht="18.75" customHeight="1">
      <c r="D1168" s="1901" t="s">
        <v>3268</v>
      </c>
      <c r="E1168" s="1902"/>
      <c r="F1168" s="1902"/>
      <c r="G1168" s="1902"/>
      <c r="H1168" s="1902"/>
      <c r="I1168" s="1902"/>
      <c r="J1168" s="1902"/>
      <c r="K1168" s="1902"/>
      <c r="L1168" s="1903"/>
      <c r="M1168" s="1891">
        <v>2</v>
      </c>
      <c r="N1168" s="1892"/>
      <c r="O1168" s="1892"/>
      <c r="P1168" s="1892"/>
      <c r="Q1168" s="1893"/>
      <c r="R1168" s="1888"/>
      <c r="S1168" s="1889"/>
      <c r="T1168" s="1889"/>
      <c r="U1168" s="1889"/>
      <c r="V1168" s="1889"/>
      <c r="W1168" s="1889"/>
      <c r="X1168" s="1889"/>
      <c r="Y1168" s="1890"/>
      <c r="Z1168" s="1888"/>
      <c r="AA1168" s="1889"/>
      <c r="AB1168" s="1889"/>
      <c r="AC1168" s="1889"/>
      <c r="AD1168" s="1889"/>
      <c r="AE1168" s="1889"/>
      <c r="AF1168" s="1889"/>
      <c r="AG1168" s="1890"/>
    </row>
    <row r="1169" spans="1:41" s="1488" customFormat="1" ht="24" customHeight="1">
      <c r="A1169" s="1512"/>
      <c r="D1169" s="1901" t="s">
        <v>3265</v>
      </c>
      <c r="E1169" s="1902"/>
      <c r="F1169" s="1902"/>
      <c r="G1169" s="1902"/>
      <c r="H1169" s="1902"/>
      <c r="I1169" s="1902"/>
      <c r="J1169" s="1902"/>
      <c r="K1169" s="1902"/>
      <c r="L1169" s="1903"/>
      <c r="M1169" s="1891">
        <v>2</v>
      </c>
      <c r="N1169" s="1892"/>
      <c r="O1169" s="1892"/>
      <c r="P1169" s="1892"/>
      <c r="Q1169" s="1893"/>
      <c r="R1169" s="1888">
        <v>12074</v>
      </c>
      <c r="S1169" s="1889"/>
      <c r="T1169" s="1889"/>
      <c r="U1169" s="1889"/>
      <c r="V1169" s="1889"/>
      <c r="W1169" s="1889"/>
      <c r="X1169" s="1889"/>
      <c r="Y1169" s="1890"/>
      <c r="Z1169" s="1888">
        <v>9020</v>
      </c>
      <c r="AA1169" s="1889"/>
      <c r="AB1169" s="1889"/>
      <c r="AC1169" s="1889"/>
      <c r="AD1169" s="1889"/>
      <c r="AE1169" s="1889"/>
      <c r="AF1169" s="1889"/>
      <c r="AG1169" s="1890"/>
    </row>
    <row r="1170" spans="1:41" ht="18.75" customHeight="1">
      <c r="D1170" s="1901" t="s">
        <v>3317</v>
      </c>
      <c r="E1170" s="1902"/>
      <c r="F1170" s="1902"/>
      <c r="G1170" s="1902"/>
      <c r="H1170" s="1902"/>
      <c r="I1170" s="1902"/>
      <c r="J1170" s="1902"/>
      <c r="K1170" s="1902"/>
      <c r="L1170" s="1903"/>
      <c r="M1170" s="1891">
        <v>2</v>
      </c>
      <c r="N1170" s="1892"/>
      <c r="O1170" s="1892"/>
      <c r="P1170" s="1892"/>
      <c r="Q1170" s="1893"/>
      <c r="R1170" s="1888">
        <v>503</v>
      </c>
      <c r="S1170" s="1889"/>
      <c r="T1170" s="1889"/>
      <c r="U1170" s="1889"/>
      <c r="V1170" s="1889"/>
      <c r="W1170" s="1889"/>
      <c r="X1170" s="1889"/>
      <c r="Y1170" s="1890"/>
      <c r="Z1170" s="1888">
        <v>8062</v>
      </c>
      <c r="AA1170" s="1889"/>
      <c r="AB1170" s="1889"/>
      <c r="AC1170" s="1889"/>
      <c r="AD1170" s="1889"/>
      <c r="AE1170" s="1889"/>
      <c r="AF1170" s="1889"/>
      <c r="AG1170" s="1890"/>
    </row>
    <row r="1171" spans="1:41" ht="18.75" customHeight="1" thickBot="1">
      <c r="D1171" s="1901" t="s">
        <v>3257</v>
      </c>
      <c r="E1171" s="1902"/>
      <c r="F1171" s="1902"/>
      <c r="G1171" s="1902"/>
      <c r="H1171" s="1902"/>
      <c r="I1171" s="1902"/>
      <c r="J1171" s="1902"/>
      <c r="K1171" s="1902"/>
      <c r="L1171" s="1903"/>
      <c r="M1171" s="1891">
        <v>2</v>
      </c>
      <c r="N1171" s="1892"/>
      <c r="O1171" s="1892"/>
      <c r="P1171" s="1892"/>
      <c r="Q1171" s="1893"/>
      <c r="R1171" s="1888">
        <v>794</v>
      </c>
      <c r="S1171" s="1889"/>
      <c r="T1171" s="1889"/>
      <c r="U1171" s="1889"/>
      <c r="V1171" s="1889"/>
      <c r="W1171" s="1889"/>
      <c r="X1171" s="1889"/>
      <c r="Y1171" s="1890"/>
      <c r="Z1171" s="1888">
        <v>6040</v>
      </c>
      <c r="AA1171" s="1889"/>
      <c r="AB1171" s="1889"/>
      <c r="AC1171" s="1889"/>
      <c r="AD1171" s="1889"/>
      <c r="AE1171" s="1889"/>
      <c r="AF1171" s="1889"/>
      <c r="AG1171" s="1890"/>
    </row>
    <row r="1172" spans="1:41" ht="18.75" customHeight="1" thickBot="1">
      <c r="D1172" s="1973" t="s">
        <v>3251</v>
      </c>
      <c r="E1172" s="1974"/>
      <c r="F1172" s="1974"/>
      <c r="G1172" s="1974"/>
      <c r="H1172" s="1974"/>
      <c r="I1172" s="1974"/>
      <c r="J1172" s="1974"/>
      <c r="K1172" s="1974"/>
      <c r="L1172" s="1975"/>
      <c r="M1172" s="1874"/>
      <c r="N1172" s="1874"/>
      <c r="O1172" s="1874"/>
      <c r="P1172" s="1874"/>
      <c r="Q1172" s="1874"/>
      <c r="R1172" s="1875">
        <f>SUM(R1158:Y1171)</f>
        <v>411674</v>
      </c>
      <c r="S1172" s="1876"/>
      <c r="T1172" s="1876"/>
      <c r="U1172" s="1876"/>
      <c r="V1172" s="1876"/>
      <c r="W1172" s="1876"/>
      <c r="X1172" s="1876"/>
      <c r="Y1172" s="1877"/>
      <c r="Z1172" s="1875">
        <f>SUM(Z1158:AG1171)</f>
        <v>298881</v>
      </c>
      <c r="AA1172" s="1876"/>
      <c r="AB1172" s="1876"/>
      <c r="AC1172" s="1876"/>
      <c r="AD1172" s="1876"/>
      <c r="AE1172" s="1876"/>
      <c r="AF1172" s="1876"/>
      <c r="AG1172" s="1877"/>
    </row>
    <row r="1173" spans="1:41" ht="18.75" customHeight="1">
      <c r="D1173" s="1960" t="s">
        <v>3252</v>
      </c>
      <c r="E1173" s="1961"/>
      <c r="F1173" s="1961"/>
      <c r="G1173" s="1961"/>
      <c r="H1173" s="1961"/>
      <c r="I1173" s="1961"/>
      <c r="J1173" s="1961"/>
      <c r="K1173" s="1961"/>
      <c r="L1173" s="1962"/>
      <c r="M1173" s="1963">
        <v>1</v>
      </c>
      <c r="N1173" s="1963"/>
      <c r="O1173" s="1963"/>
      <c r="P1173" s="1963"/>
      <c r="Q1173" s="1963"/>
      <c r="R1173" s="1894">
        <v>492200</v>
      </c>
      <c r="S1173" s="1894"/>
      <c r="T1173" s="1894"/>
      <c r="U1173" s="1894"/>
      <c r="V1173" s="1894"/>
      <c r="W1173" s="1894"/>
      <c r="X1173" s="1894"/>
      <c r="Y1173" s="1894"/>
      <c r="Z1173" s="1894">
        <v>372744</v>
      </c>
      <c r="AA1173" s="1894"/>
      <c r="AB1173" s="1894"/>
      <c r="AC1173" s="1894"/>
      <c r="AD1173" s="1894"/>
      <c r="AE1173" s="1894"/>
      <c r="AF1173" s="1894"/>
      <c r="AG1173" s="1894"/>
    </row>
    <row r="1174" spans="1:41" ht="18.75" customHeight="1">
      <c r="D1174" s="1884" t="s">
        <v>3250</v>
      </c>
      <c r="E1174" s="1885"/>
      <c r="F1174" s="1885"/>
      <c r="G1174" s="1885"/>
      <c r="H1174" s="1885"/>
      <c r="I1174" s="1885"/>
      <c r="J1174" s="1885"/>
      <c r="K1174" s="1885"/>
      <c r="L1174" s="1886"/>
      <c r="M1174" s="1887">
        <v>1</v>
      </c>
      <c r="N1174" s="1887"/>
      <c r="O1174" s="1887"/>
      <c r="P1174" s="1887"/>
      <c r="Q1174" s="1887"/>
      <c r="R1174" s="1907">
        <v>1556749</v>
      </c>
      <c r="S1174" s="1907"/>
      <c r="T1174" s="1907"/>
      <c r="U1174" s="1907"/>
      <c r="V1174" s="1907"/>
      <c r="W1174" s="1907"/>
      <c r="X1174" s="1907"/>
      <c r="Y1174" s="1907"/>
      <c r="Z1174" s="1907">
        <v>1777424</v>
      </c>
      <c r="AA1174" s="1907"/>
      <c r="AB1174" s="1907"/>
      <c r="AC1174" s="1907"/>
      <c r="AD1174" s="1907"/>
      <c r="AE1174" s="1907"/>
      <c r="AF1174" s="1907"/>
      <c r="AG1174" s="1907"/>
    </row>
    <row r="1175" spans="1:41" ht="18.75" customHeight="1">
      <c r="D1175" s="1884" t="s">
        <v>3341</v>
      </c>
      <c r="E1175" s="1885" t="s">
        <v>3249</v>
      </c>
      <c r="F1175" s="1885" t="s">
        <v>3249</v>
      </c>
      <c r="G1175" s="1885" t="s">
        <v>3249</v>
      </c>
      <c r="H1175" s="1885" t="s">
        <v>3249</v>
      </c>
      <c r="I1175" s="1885" t="s">
        <v>3249</v>
      </c>
      <c r="J1175" s="1885" t="s">
        <v>3249</v>
      </c>
      <c r="K1175" s="1885" t="s">
        <v>3249</v>
      </c>
      <c r="L1175" s="1886" t="s">
        <v>3249</v>
      </c>
      <c r="M1175" s="1887">
        <v>1</v>
      </c>
      <c r="N1175" s="1887"/>
      <c r="O1175" s="1887"/>
      <c r="P1175" s="1887"/>
      <c r="Q1175" s="1887"/>
      <c r="R1175" s="1907">
        <v>4369</v>
      </c>
      <c r="S1175" s="1907"/>
      <c r="T1175" s="1907"/>
      <c r="U1175" s="1907"/>
      <c r="V1175" s="1907"/>
      <c r="W1175" s="1907"/>
      <c r="X1175" s="1907"/>
      <c r="Y1175" s="1907"/>
      <c r="Z1175" s="1907">
        <v>19130</v>
      </c>
      <c r="AA1175" s="1907"/>
      <c r="AB1175" s="1907"/>
      <c r="AC1175" s="1907"/>
      <c r="AD1175" s="1907"/>
      <c r="AE1175" s="1907"/>
      <c r="AF1175" s="1907"/>
      <c r="AG1175" s="1907"/>
    </row>
    <row r="1176" spans="1:41" ht="18.75" customHeight="1" thickBot="1">
      <c r="D1176" s="1884">
        <v>4369</v>
      </c>
      <c r="E1176" s="1885" t="s">
        <v>3254</v>
      </c>
      <c r="F1176" s="1885" t="s">
        <v>3254</v>
      </c>
      <c r="G1176" s="1885" t="s">
        <v>3254</v>
      </c>
      <c r="H1176" s="1885" t="s">
        <v>3254</v>
      </c>
      <c r="I1176" s="1885" t="s">
        <v>3254</v>
      </c>
      <c r="J1176" s="1885" t="s">
        <v>3254</v>
      </c>
      <c r="K1176" s="1885" t="s">
        <v>3254</v>
      </c>
      <c r="L1176" s="1886" t="s">
        <v>3254</v>
      </c>
      <c r="M1176" s="1887">
        <v>1</v>
      </c>
      <c r="N1176" s="1887"/>
      <c r="O1176" s="1887"/>
      <c r="P1176" s="1887"/>
      <c r="Q1176" s="1887"/>
      <c r="R1176" s="1907">
        <v>14913</v>
      </c>
      <c r="S1176" s="1907"/>
      <c r="T1176" s="1907"/>
      <c r="U1176" s="1907"/>
      <c r="V1176" s="1907"/>
      <c r="W1176" s="1907"/>
      <c r="X1176" s="1907"/>
      <c r="Y1176" s="1907"/>
      <c r="Z1176" s="1907">
        <v>24766</v>
      </c>
      <c r="AA1176" s="1907"/>
      <c r="AB1176" s="1907"/>
      <c r="AC1176" s="1907"/>
      <c r="AD1176" s="1907"/>
      <c r="AE1176" s="1907"/>
      <c r="AF1176" s="1907"/>
      <c r="AG1176" s="1907"/>
    </row>
    <row r="1177" spans="1:41" ht="18.75" customHeight="1">
      <c r="D1177" s="1884" t="s">
        <v>3255</v>
      </c>
      <c r="E1177" s="1885" t="s">
        <v>3255</v>
      </c>
      <c r="F1177" s="1885" t="s">
        <v>3255</v>
      </c>
      <c r="G1177" s="1885" t="s">
        <v>3255</v>
      </c>
      <c r="H1177" s="1885" t="s">
        <v>3255</v>
      </c>
      <c r="I1177" s="1885" t="s">
        <v>3255</v>
      </c>
      <c r="J1177" s="1885" t="s">
        <v>3255</v>
      </c>
      <c r="K1177" s="1885" t="s">
        <v>3255</v>
      </c>
      <c r="L1177" s="1886" t="s">
        <v>3255</v>
      </c>
      <c r="M1177" s="1887">
        <v>1</v>
      </c>
      <c r="N1177" s="1887"/>
      <c r="O1177" s="1887"/>
      <c r="P1177" s="1887"/>
      <c r="Q1177" s="1887"/>
      <c r="R1177" s="1908">
        <v>417902</v>
      </c>
      <c r="S1177" s="1909"/>
      <c r="T1177" s="1909"/>
      <c r="U1177" s="1909"/>
      <c r="V1177" s="1909"/>
      <c r="W1177" s="1909"/>
      <c r="X1177" s="1909"/>
      <c r="Y1177" s="1910"/>
      <c r="Z1177" s="1908">
        <v>312863</v>
      </c>
      <c r="AA1177" s="1909"/>
      <c r="AB1177" s="1909"/>
      <c r="AC1177" s="1909"/>
      <c r="AD1177" s="1909"/>
      <c r="AE1177" s="1909"/>
      <c r="AF1177" s="1909"/>
      <c r="AG1177" s="1910"/>
    </row>
    <row r="1178" spans="1:41" ht="18.75" customHeight="1">
      <c r="D1178" s="1884" t="s">
        <v>3256</v>
      </c>
      <c r="E1178" s="1885" t="s">
        <v>3256</v>
      </c>
      <c r="F1178" s="1885" t="s">
        <v>3256</v>
      </c>
      <c r="G1178" s="1885" t="s">
        <v>3256</v>
      </c>
      <c r="H1178" s="1885" t="s">
        <v>3256</v>
      </c>
      <c r="I1178" s="1885" t="s">
        <v>3256</v>
      </c>
      <c r="J1178" s="1885" t="s">
        <v>3256</v>
      </c>
      <c r="K1178" s="1885" t="s">
        <v>3256</v>
      </c>
      <c r="L1178" s="1886" t="s">
        <v>3256</v>
      </c>
      <c r="M1178" s="1887">
        <v>1</v>
      </c>
      <c r="N1178" s="1887"/>
      <c r="O1178" s="1887"/>
      <c r="P1178" s="1887"/>
      <c r="Q1178" s="1887"/>
      <c r="R1178" s="1888"/>
      <c r="S1178" s="1889"/>
      <c r="T1178" s="1889"/>
      <c r="U1178" s="1889"/>
      <c r="V1178" s="1889"/>
      <c r="W1178" s="1889"/>
      <c r="X1178" s="1889"/>
      <c r="Y1178" s="1890"/>
      <c r="Z1178" s="1888"/>
      <c r="AA1178" s="1889"/>
      <c r="AB1178" s="1889"/>
      <c r="AC1178" s="1889"/>
      <c r="AD1178" s="1889"/>
      <c r="AE1178" s="1889"/>
      <c r="AF1178" s="1889"/>
      <c r="AG1178" s="1890"/>
    </row>
    <row r="1179" spans="1:41" ht="18.75" customHeight="1">
      <c r="D1179" s="1884" t="s">
        <v>3257</v>
      </c>
      <c r="E1179" s="1885" t="s">
        <v>3257</v>
      </c>
      <c r="F1179" s="1885" t="s">
        <v>3257</v>
      </c>
      <c r="G1179" s="1885" t="s">
        <v>3257</v>
      </c>
      <c r="H1179" s="1885" t="s">
        <v>3257</v>
      </c>
      <c r="I1179" s="1885" t="s">
        <v>3257</v>
      </c>
      <c r="J1179" s="1885" t="s">
        <v>3257</v>
      </c>
      <c r="K1179" s="1885" t="s">
        <v>3257</v>
      </c>
      <c r="L1179" s="1886" t="s">
        <v>3257</v>
      </c>
      <c r="M1179" s="1887">
        <v>1</v>
      </c>
      <c r="N1179" s="1887"/>
      <c r="O1179" s="1887"/>
      <c r="P1179" s="1887"/>
      <c r="Q1179" s="1887"/>
      <c r="R1179" s="1888">
        <v>1082266</v>
      </c>
      <c r="S1179" s="1889"/>
      <c r="T1179" s="1889"/>
      <c r="U1179" s="1889"/>
      <c r="V1179" s="1889"/>
      <c r="W1179" s="1889"/>
      <c r="X1179" s="1889"/>
      <c r="Y1179" s="1890"/>
      <c r="Z1179" s="1888">
        <v>780477</v>
      </c>
      <c r="AA1179" s="1889"/>
      <c r="AB1179" s="1889"/>
      <c r="AC1179" s="1889"/>
      <c r="AD1179" s="1889"/>
      <c r="AE1179" s="1889"/>
      <c r="AF1179" s="1889"/>
      <c r="AG1179" s="1890"/>
    </row>
    <row r="1180" spans="1:41" ht="18.75" customHeight="1">
      <c r="D1180" s="1884" t="s">
        <v>3258</v>
      </c>
      <c r="E1180" s="1885" t="s">
        <v>3258</v>
      </c>
      <c r="F1180" s="1885" t="s">
        <v>3258</v>
      </c>
      <c r="G1180" s="1885" t="s">
        <v>3258</v>
      </c>
      <c r="H1180" s="1885" t="s">
        <v>3258</v>
      </c>
      <c r="I1180" s="1885" t="s">
        <v>3258</v>
      </c>
      <c r="J1180" s="1885" t="s">
        <v>3258</v>
      </c>
      <c r="K1180" s="1885" t="s">
        <v>3258</v>
      </c>
      <c r="L1180" s="1886" t="s">
        <v>3258</v>
      </c>
      <c r="M1180" s="1887">
        <v>3</v>
      </c>
      <c r="N1180" s="1887"/>
      <c r="O1180" s="1887"/>
      <c r="P1180" s="1887"/>
      <c r="Q1180" s="1887"/>
      <c r="R1180" s="1888"/>
      <c r="S1180" s="1889"/>
      <c r="T1180" s="1889"/>
      <c r="U1180" s="1889"/>
      <c r="V1180" s="1889"/>
      <c r="W1180" s="1889"/>
      <c r="X1180" s="1889"/>
      <c r="Y1180" s="1890"/>
      <c r="Z1180" s="1888">
        <v>81504</v>
      </c>
      <c r="AA1180" s="1889"/>
      <c r="AB1180" s="1889"/>
      <c r="AC1180" s="1889"/>
      <c r="AD1180" s="1889"/>
      <c r="AE1180" s="1889"/>
      <c r="AF1180" s="1889"/>
      <c r="AG1180" s="1890"/>
    </row>
    <row r="1181" spans="1:41" ht="18.75" customHeight="1" thickBot="1">
      <c r="D1181" s="1884" t="s">
        <v>3266</v>
      </c>
      <c r="E1181" s="1885"/>
      <c r="F1181" s="1885"/>
      <c r="G1181" s="1885"/>
      <c r="H1181" s="1885"/>
      <c r="I1181" s="1885"/>
      <c r="J1181" s="1885"/>
      <c r="K1181" s="1885"/>
      <c r="L1181" s="1886"/>
      <c r="M1181" s="1887">
        <v>1</v>
      </c>
      <c r="N1181" s="1887"/>
      <c r="O1181" s="1887"/>
      <c r="P1181" s="1887"/>
      <c r="Q1181" s="1887"/>
      <c r="R1181" s="1888">
        <v>116002</v>
      </c>
      <c r="S1181" s="1889"/>
      <c r="T1181" s="1889"/>
      <c r="U1181" s="1889"/>
      <c r="V1181" s="1889"/>
      <c r="W1181" s="1889"/>
      <c r="X1181" s="1889"/>
      <c r="Y1181" s="1890"/>
      <c r="Z1181" s="1888">
        <v>81142</v>
      </c>
      <c r="AA1181" s="1889"/>
      <c r="AB1181" s="1889"/>
      <c r="AC1181" s="1889"/>
      <c r="AD1181" s="1889"/>
      <c r="AE1181" s="1889"/>
      <c r="AF1181" s="1889"/>
      <c r="AG1181" s="1890"/>
    </row>
    <row r="1182" spans="1:41" s="1488" customFormat="1" ht="19.5" customHeight="1" thickTop="1">
      <c r="A1182" s="1512"/>
      <c r="D1182" s="1884" t="s">
        <v>3267</v>
      </c>
      <c r="E1182" s="1885"/>
      <c r="F1182" s="1885"/>
      <c r="G1182" s="1885"/>
      <c r="H1182" s="1885"/>
      <c r="I1182" s="1885"/>
      <c r="J1182" s="1885"/>
      <c r="K1182" s="1885"/>
      <c r="L1182" s="1886"/>
      <c r="M1182" s="1887">
        <v>1</v>
      </c>
      <c r="N1182" s="1887"/>
      <c r="O1182" s="1887"/>
      <c r="P1182" s="1887"/>
      <c r="Q1182" s="1887"/>
      <c r="R1182" s="1888">
        <v>44842</v>
      </c>
      <c r="S1182" s="1889"/>
      <c r="T1182" s="1889"/>
      <c r="U1182" s="1889"/>
      <c r="V1182" s="1889"/>
      <c r="W1182" s="1889"/>
      <c r="X1182" s="1889"/>
      <c r="Y1182" s="1890"/>
      <c r="Z1182" s="1888">
        <v>34764</v>
      </c>
      <c r="AA1182" s="1889"/>
      <c r="AB1182" s="1889"/>
      <c r="AC1182" s="1889"/>
      <c r="AD1182" s="1889"/>
      <c r="AE1182" s="1889"/>
      <c r="AF1182" s="1889"/>
      <c r="AG1182" s="1890"/>
      <c r="AL1182" s="1510" t="s">
        <v>472</v>
      </c>
      <c r="AM1182" s="1510" t="s">
        <v>392</v>
      </c>
      <c r="AO1182" s="1510" t="s">
        <v>392</v>
      </c>
    </row>
    <row r="1183" spans="1:41" ht="14.25" customHeight="1">
      <c r="D1183" s="1884" t="s">
        <v>3268</v>
      </c>
      <c r="E1183" s="1885"/>
      <c r="F1183" s="1885"/>
      <c r="G1183" s="1885"/>
      <c r="H1183" s="1885"/>
      <c r="I1183" s="1885"/>
      <c r="J1183" s="1885"/>
      <c r="K1183" s="1885"/>
      <c r="L1183" s="1886"/>
      <c r="M1183" s="1887">
        <v>1</v>
      </c>
      <c r="N1183" s="1887"/>
      <c r="O1183" s="1887"/>
      <c r="P1183" s="1887"/>
      <c r="Q1183" s="1887"/>
      <c r="R1183" s="1888">
        <v>136480</v>
      </c>
      <c r="S1183" s="1889"/>
      <c r="T1183" s="1889"/>
      <c r="U1183" s="1889"/>
      <c r="V1183" s="1889"/>
      <c r="W1183" s="1889"/>
      <c r="X1183" s="1889"/>
      <c r="Y1183" s="1890"/>
      <c r="Z1183" s="1888">
        <v>99229</v>
      </c>
      <c r="AA1183" s="1889"/>
      <c r="AB1183" s="1889"/>
      <c r="AC1183" s="1889"/>
      <c r="AD1183" s="1889"/>
      <c r="AE1183" s="1889"/>
      <c r="AF1183" s="1889"/>
      <c r="AG1183" s="1890"/>
      <c r="AL1183" s="645">
        <f t="shared" ref="AL1183:AL1201" si="10">N1201-AD1224</f>
        <v>0</v>
      </c>
      <c r="AM1183" s="649">
        <f>SUM(N1201:AC1201)-AD1201</f>
        <v>0</v>
      </c>
      <c r="AO1183" s="647">
        <f>AD1201-BS!$D$97</f>
        <v>0</v>
      </c>
    </row>
    <row r="1184" spans="1:41" ht="14.25" customHeight="1">
      <c r="D1184" s="1884" t="s">
        <v>3313</v>
      </c>
      <c r="E1184" s="1885"/>
      <c r="F1184" s="1885"/>
      <c r="G1184" s="1885"/>
      <c r="H1184" s="1885"/>
      <c r="I1184" s="1885"/>
      <c r="J1184" s="1885"/>
      <c r="K1184" s="1885"/>
      <c r="L1184" s="1886"/>
      <c r="M1184" s="1887">
        <v>3</v>
      </c>
      <c r="N1184" s="1887"/>
      <c r="O1184" s="1887"/>
      <c r="P1184" s="1887"/>
      <c r="Q1184" s="1887"/>
      <c r="R1184" s="1888"/>
      <c r="S1184" s="1889"/>
      <c r="T1184" s="1889"/>
      <c r="U1184" s="1889"/>
      <c r="V1184" s="1889"/>
      <c r="W1184" s="1889"/>
      <c r="X1184" s="1889"/>
      <c r="Y1184" s="1890"/>
      <c r="Z1184" s="1888">
        <v>10102</v>
      </c>
      <c r="AA1184" s="1889"/>
      <c r="AB1184" s="1889"/>
      <c r="AC1184" s="1889"/>
      <c r="AD1184" s="1889"/>
      <c r="AE1184" s="1889"/>
      <c r="AF1184" s="1889"/>
      <c r="AG1184" s="1890"/>
      <c r="AL1184" s="366">
        <f t="shared" si="10"/>
        <v>0</v>
      </c>
      <c r="AM1184" s="364">
        <f t="shared" ref="AM1184:AM1201" si="11">SUM(N1202:AC1202)-AD1202</f>
        <v>0</v>
      </c>
      <c r="AO1184" s="367">
        <f>AD1202-AD1202</f>
        <v>0</v>
      </c>
    </row>
    <row r="1185" spans="4:41" ht="14.25" customHeight="1">
      <c r="D1185" s="1884" t="s">
        <v>3312</v>
      </c>
      <c r="E1185" s="1885"/>
      <c r="F1185" s="1885"/>
      <c r="G1185" s="1885"/>
      <c r="H1185" s="1885"/>
      <c r="I1185" s="1885"/>
      <c r="J1185" s="1885"/>
      <c r="K1185" s="1885"/>
      <c r="L1185" s="1886"/>
      <c r="M1185" s="1887">
        <v>1</v>
      </c>
      <c r="N1185" s="1887"/>
      <c r="O1185" s="1887"/>
      <c r="P1185" s="1887"/>
      <c r="Q1185" s="1887"/>
      <c r="R1185" s="1888"/>
      <c r="S1185" s="1889"/>
      <c r="T1185" s="1889"/>
      <c r="U1185" s="1889"/>
      <c r="V1185" s="1889"/>
      <c r="W1185" s="1889"/>
      <c r="X1185" s="1889"/>
      <c r="Y1185" s="1890"/>
      <c r="Z1185" s="1888"/>
      <c r="AA1185" s="1889"/>
      <c r="AB1185" s="1889"/>
      <c r="AC1185" s="1889"/>
      <c r="AD1185" s="1889"/>
      <c r="AE1185" s="1889"/>
      <c r="AF1185" s="1889"/>
      <c r="AG1185" s="1890"/>
      <c r="AL1185" s="366">
        <f t="shared" si="10"/>
        <v>0</v>
      </c>
      <c r="AM1185" s="364">
        <f t="shared" si="11"/>
        <v>0</v>
      </c>
      <c r="AO1185" s="367">
        <f>AD1203-BS!$D$98</f>
        <v>0</v>
      </c>
    </row>
    <row r="1186" spans="4:41" ht="14.25" customHeight="1" thickBot="1">
      <c r="D1186" s="1884" t="s">
        <v>3311</v>
      </c>
      <c r="E1186" s="1885"/>
      <c r="F1186" s="1885"/>
      <c r="G1186" s="1885"/>
      <c r="H1186" s="1885"/>
      <c r="I1186" s="1885"/>
      <c r="J1186" s="1885"/>
      <c r="K1186" s="1885"/>
      <c r="L1186" s="1886"/>
      <c r="M1186" s="1887">
        <v>1</v>
      </c>
      <c r="N1186" s="1887"/>
      <c r="O1186" s="1887"/>
      <c r="P1186" s="1887"/>
      <c r="Q1186" s="1887"/>
      <c r="R1186" s="1888">
        <v>10123</v>
      </c>
      <c r="S1186" s="1889"/>
      <c r="T1186" s="1889"/>
      <c r="U1186" s="1889"/>
      <c r="V1186" s="1889"/>
      <c r="W1186" s="1889"/>
      <c r="X1186" s="1889"/>
      <c r="Y1186" s="1890"/>
      <c r="Z1186" s="1888"/>
      <c r="AA1186" s="1889"/>
      <c r="AB1186" s="1889"/>
      <c r="AC1186" s="1889"/>
      <c r="AD1186" s="1889"/>
      <c r="AE1186" s="1889"/>
      <c r="AF1186" s="1889"/>
      <c r="AG1186" s="1890"/>
      <c r="AL1186" s="366">
        <f t="shared" si="10"/>
        <v>0</v>
      </c>
      <c r="AM1186" s="364">
        <f t="shared" si="11"/>
        <v>0</v>
      </c>
      <c r="AO1186" s="367">
        <f>AD1204-BS!$D$99</f>
        <v>0</v>
      </c>
    </row>
    <row r="1187" spans="4:41" ht="14.25" customHeight="1" thickBot="1">
      <c r="D1187" s="1901" t="s">
        <v>3264</v>
      </c>
      <c r="E1187" s="1902"/>
      <c r="F1187" s="1902"/>
      <c r="G1187" s="1902"/>
      <c r="H1187" s="1902"/>
      <c r="I1187" s="1902"/>
      <c r="J1187" s="1902"/>
      <c r="K1187" s="1902"/>
      <c r="L1187" s="1903"/>
      <c r="M1187" s="1887">
        <v>1</v>
      </c>
      <c r="N1187" s="1887"/>
      <c r="O1187" s="1887"/>
      <c r="P1187" s="1887"/>
      <c r="Q1187" s="1887"/>
      <c r="R1187" s="1875"/>
      <c r="S1187" s="1876"/>
      <c r="T1187" s="1876"/>
      <c r="U1187" s="1876"/>
      <c r="V1187" s="1876"/>
      <c r="W1187" s="1876"/>
      <c r="X1187" s="1876"/>
      <c r="Y1187" s="1877"/>
      <c r="Z1187" s="1875"/>
      <c r="AA1187" s="1876"/>
      <c r="AB1187" s="1876"/>
      <c r="AC1187" s="1876"/>
      <c r="AD1187" s="1876"/>
      <c r="AE1187" s="1876"/>
      <c r="AF1187" s="1876"/>
      <c r="AG1187" s="1877"/>
      <c r="AL1187" s="366">
        <f t="shared" si="10"/>
        <v>0</v>
      </c>
      <c r="AM1187" s="364">
        <f t="shared" si="11"/>
        <v>0</v>
      </c>
      <c r="AO1187" s="367">
        <f>AD1205-BS!$D$100</f>
        <v>0</v>
      </c>
    </row>
    <row r="1188" spans="4:41" ht="14.25" customHeight="1">
      <c r="D1188" s="1884" t="s">
        <v>3310</v>
      </c>
      <c r="E1188" s="1885"/>
      <c r="F1188" s="1885"/>
      <c r="G1188" s="1885"/>
      <c r="H1188" s="1885"/>
      <c r="I1188" s="1885"/>
      <c r="J1188" s="1885"/>
      <c r="K1188" s="1885"/>
      <c r="L1188" s="1886"/>
      <c r="M1188" s="1887">
        <v>3</v>
      </c>
      <c r="N1188" s="1887"/>
      <c r="O1188" s="1887"/>
      <c r="P1188" s="1887"/>
      <c r="Q1188" s="1887"/>
      <c r="R1188" s="1894"/>
      <c r="S1188" s="1894"/>
      <c r="T1188" s="1894"/>
      <c r="U1188" s="1894"/>
      <c r="V1188" s="1894"/>
      <c r="W1188" s="1894"/>
      <c r="X1188" s="1894"/>
      <c r="Y1188" s="1894"/>
      <c r="Z1188" s="1894"/>
      <c r="AA1188" s="1894"/>
      <c r="AB1188" s="1894"/>
      <c r="AC1188" s="1894"/>
      <c r="AD1188" s="1894"/>
      <c r="AE1188" s="1894"/>
      <c r="AF1188" s="1894"/>
      <c r="AG1188" s="1894"/>
      <c r="AL1188" s="366">
        <f t="shared" si="10"/>
        <v>0</v>
      </c>
      <c r="AM1188" s="364">
        <f t="shared" si="11"/>
        <v>0</v>
      </c>
      <c r="AO1188" s="367">
        <f>AD1206-BS!$D$101</f>
        <v>0</v>
      </c>
    </row>
    <row r="1189" spans="4:41" ht="22.5" customHeight="1">
      <c r="D1189" s="1884" t="s">
        <v>3309</v>
      </c>
      <c r="E1189" s="1885"/>
      <c r="F1189" s="1885"/>
      <c r="G1189" s="1885"/>
      <c r="H1189" s="1885"/>
      <c r="I1189" s="1885"/>
      <c r="J1189" s="1885"/>
      <c r="K1189" s="1885"/>
      <c r="L1189" s="1886"/>
      <c r="M1189" s="1887">
        <v>1</v>
      </c>
      <c r="N1189" s="1887"/>
      <c r="O1189" s="1887"/>
      <c r="P1189" s="1887"/>
      <c r="Q1189" s="1887"/>
      <c r="R1189" s="1907">
        <v>380083</v>
      </c>
      <c r="S1189" s="1907"/>
      <c r="T1189" s="1907"/>
      <c r="U1189" s="1907"/>
      <c r="V1189" s="1907"/>
      <c r="W1189" s="1907"/>
      <c r="X1189" s="1907"/>
      <c r="Y1189" s="1907"/>
      <c r="Z1189" s="1907">
        <v>393171</v>
      </c>
      <c r="AA1189" s="1907"/>
      <c r="AB1189" s="1907"/>
      <c r="AC1189" s="1907"/>
      <c r="AD1189" s="1907"/>
      <c r="AE1189" s="1907"/>
      <c r="AF1189" s="1907"/>
      <c r="AG1189" s="1907"/>
      <c r="AL1189" s="366">
        <f t="shared" si="10"/>
        <v>0</v>
      </c>
      <c r="AM1189" s="364">
        <f t="shared" si="11"/>
        <v>0</v>
      </c>
      <c r="AO1189" s="367">
        <f>AD1207-BS!$D$104</f>
        <v>72</v>
      </c>
    </row>
    <row r="1190" spans="4:41" ht="22.5" customHeight="1">
      <c r="D1190" s="1901" t="s">
        <v>3263</v>
      </c>
      <c r="E1190" s="1902"/>
      <c r="F1190" s="1902"/>
      <c r="G1190" s="1902"/>
      <c r="H1190" s="1902"/>
      <c r="I1190" s="1902"/>
      <c r="J1190" s="1902"/>
      <c r="K1190" s="1902"/>
      <c r="L1190" s="1903"/>
      <c r="M1190" s="1887">
        <v>1</v>
      </c>
      <c r="N1190" s="1887"/>
      <c r="O1190" s="1887"/>
      <c r="P1190" s="1887"/>
      <c r="Q1190" s="1887"/>
      <c r="R1190" s="1907"/>
      <c r="S1190" s="1907"/>
      <c r="T1190" s="1907"/>
      <c r="U1190" s="1907"/>
      <c r="V1190" s="1907"/>
      <c r="W1190" s="1907"/>
      <c r="X1190" s="1907"/>
      <c r="Y1190" s="1907"/>
      <c r="Z1190" s="1907"/>
      <c r="AA1190" s="1907"/>
      <c r="AB1190" s="1907"/>
      <c r="AC1190" s="1907"/>
      <c r="AD1190" s="1907"/>
      <c r="AE1190" s="1907"/>
      <c r="AF1190" s="1907"/>
      <c r="AG1190" s="1907"/>
      <c r="AL1190" s="366">
        <f t="shared" si="10"/>
        <v>0</v>
      </c>
      <c r="AM1190" s="364">
        <f t="shared" si="11"/>
        <v>0</v>
      </c>
      <c r="AO1190" s="367"/>
    </row>
    <row r="1191" spans="4:41" ht="14.25" customHeight="1" thickBot="1">
      <c r="D1191" s="1884" t="s">
        <v>3269</v>
      </c>
      <c r="E1191" s="1885"/>
      <c r="F1191" s="1885"/>
      <c r="G1191" s="1885"/>
      <c r="H1191" s="1885"/>
      <c r="I1191" s="1885"/>
      <c r="J1191" s="1885"/>
      <c r="K1191" s="1885"/>
      <c r="L1191" s="1886"/>
      <c r="M1191" s="1887">
        <v>1</v>
      </c>
      <c r="N1191" s="1887"/>
      <c r="O1191" s="1887"/>
      <c r="P1191" s="1887"/>
      <c r="Q1191" s="1887"/>
      <c r="R1191" s="1907"/>
      <c r="S1191" s="1907"/>
      <c r="T1191" s="1907"/>
      <c r="U1191" s="1907"/>
      <c r="V1191" s="1907"/>
      <c r="W1191" s="1907"/>
      <c r="X1191" s="1907"/>
      <c r="Y1191" s="1907"/>
      <c r="Z1191" s="1907"/>
      <c r="AA1191" s="1907"/>
      <c r="AB1191" s="1907"/>
      <c r="AC1191" s="1907"/>
      <c r="AD1191" s="1907"/>
      <c r="AE1191" s="1907"/>
      <c r="AF1191" s="1907"/>
      <c r="AG1191" s="1907"/>
      <c r="AL1191" s="366">
        <f t="shared" si="10"/>
        <v>0</v>
      </c>
      <c r="AM1191" s="364">
        <f t="shared" si="11"/>
        <v>0</v>
      </c>
      <c r="AO1191" s="367">
        <f>AD1209-BS!$D$109-BS!$D$110</f>
        <v>0</v>
      </c>
    </row>
    <row r="1192" spans="4:41" ht="15" hidden="1" customHeight="1">
      <c r="D1192" s="2106" t="s">
        <v>3259</v>
      </c>
      <c r="E1192" s="2106"/>
      <c r="F1192" s="2106"/>
      <c r="G1192" s="2106"/>
      <c r="H1192" s="2106"/>
      <c r="I1192" s="2106"/>
      <c r="J1192" s="2106"/>
      <c r="K1192" s="2106"/>
      <c r="L1192" s="2106"/>
      <c r="M1192" s="2106"/>
      <c r="N1192" s="2106"/>
      <c r="O1192" s="2106"/>
      <c r="P1192" s="2106"/>
      <c r="Q1192" s="2106"/>
      <c r="R1192" s="2107">
        <f>SUM(R1173:Y1191)</f>
        <v>4255929</v>
      </c>
      <c r="S1192" s="2108"/>
      <c r="T1192" s="2108"/>
      <c r="U1192" s="2108"/>
      <c r="V1192" s="2108"/>
      <c r="W1192" s="2108"/>
      <c r="X1192" s="2108"/>
      <c r="Y1192" s="2109"/>
      <c r="Z1192" s="2107">
        <f>SUM(Z1173:AG1191)</f>
        <v>3987316</v>
      </c>
      <c r="AA1192" s="2108"/>
      <c r="AB1192" s="2108"/>
      <c r="AC1192" s="2108"/>
      <c r="AD1192" s="2108"/>
      <c r="AE1192" s="2108"/>
      <c r="AF1192" s="2108"/>
      <c r="AG1192" s="2109"/>
      <c r="AL1192" s="366">
        <f t="shared" si="10"/>
        <v>0</v>
      </c>
      <c r="AM1192" s="364">
        <f t="shared" si="11"/>
        <v>0</v>
      </c>
      <c r="AO1192" s="367">
        <f>AD1210-BS!$D$111</f>
        <v>0</v>
      </c>
    </row>
    <row r="1193" spans="4:41" ht="15" customHeight="1">
      <c r="D1193" s="2683" t="s">
        <v>3342</v>
      </c>
      <c r="E1193" s="1885"/>
      <c r="F1193" s="1885"/>
      <c r="G1193" s="1885"/>
      <c r="H1193" s="1885"/>
      <c r="I1193" s="1885"/>
      <c r="J1193" s="1885"/>
      <c r="K1193" s="1885"/>
      <c r="L1193" s="1886"/>
      <c r="M1193" s="1887">
        <v>1</v>
      </c>
      <c r="N1193" s="1887"/>
      <c r="O1193" s="1887"/>
      <c r="P1193" s="1887"/>
      <c r="Q1193" s="1887"/>
      <c r="R1193" s="1908">
        <f>SUM(R1173:Y1191)</f>
        <v>4255929</v>
      </c>
      <c r="S1193" s="1909"/>
      <c r="T1193" s="1909"/>
      <c r="U1193" s="1909"/>
      <c r="V1193" s="1909"/>
      <c r="W1193" s="1909"/>
      <c r="X1193" s="1909"/>
      <c r="Y1193" s="1910"/>
      <c r="Z1193" s="1908">
        <f>SUM(Z1173:AG1191)</f>
        <v>3987316</v>
      </c>
      <c r="AA1193" s="1909"/>
      <c r="AB1193" s="1909"/>
      <c r="AC1193" s="1909"/>
      <c r="AD1193" s="1909"/>
      <c r="AE1193" s="1909"/>
      <c r="AF1193" s="1909"/>
      <c r="AG1193" s="1910"/>
      <c r="AL1193" s="366">
        <f t="shared" si="10"/>
        <v>0</v>
      </c>
      <c r="AM1193" s="364">
        <f t="shared" si="11"/>
        <v>0</v>
      </c>
      <c r="AO1193" s="367">
        <f>AD1211+AD1212-BS!$D$103</f>
        <v>-72</v>
      </c>
    </row>
    <row r="1194" spans="4:41" ht="15" customHeight="1">
      <c r="AL1194" s="366">
        <f t="shared" si="10"/>
        <v>0</v>
      </c>
      <c r="AM1194" s="364">
        <f t="shared" si="11"/>
        <v>0</v>
      </c>
      <c r="AO1194" s="367">
        <f>AD1211+AD1212-BS!$D$103</f>
        <v>-72</v>
      </c>
    </row>
    <row r="1195" spans="4:41" ht="15" customHeight="1">
      <c r="AL1195" s="366">
        <f t="shared" si="10"/>
        <v>0</v>
      </c>
      <c r="AM1195" s="364">
        <f t="shared" si="11"/>
        <v>0</v>
      </c>
      <c r="AO1195" s="367">
        <f>AD1213-BS!$D$106-BS!D107</f>
        <v>0</v>
      </c>
    </row>
    <row r="1196" spans="4:41" ht="38.25" customHeight="1">
      <c r="AL1196" s="366">
        <f t="shared" si="10"/>
        <v>0</v>
      </c>
      <c r="AM1196" s="364">
        <f t="shared" si="11"/>
        <v>0</v>
      </c>
      <c r="AO1196" s="367">
        <f>AD1214-BS!$D$113</f>
        <v>1</v>
      </c>
    </row>
    <row r="1197" spans="4:41" ht="24.9" customHeight="1">
      <c r="D1197" s="2668" t="s">
        <v>3149</v>
      </c>
      <c r="E1197" s="2668"/>
      <c r="F1197" s="2668"/>
      <c r="G1197" s="2668"/>
      <c r="H1197" s="2668"/>
      <c r="I1197" s="2668"/>
      <c r="J1197" s="2668"/>
      <c r="K1197" s="2668"/>
      <c r="L1197" s="2668"/>
      <c r="M1197" s="2668"/>
      <c r="N1197" s="2668"/>
      <c r="O1197" s="2668"/>
      <c r="P1197" s="2668"/>
      <c r="Q1197" s="2668"/>
      <c r="R1197" s="2668"/>
      <c r="S1197" s="2668"/>
      <c r="T1197" s="2668"/>
      <c r="U1197" s="2668"/>
      <c r="V1197" s="2668"/>
      <c r="W1197" s="2668"/>
      <c r="X1197" s="2668"/>
      <c r="Y1197" s="2668"/>
      <c r="Z1197" s="2668"/>
      <c r="AA1197" s="2668"/>
      <c r="AB1197" s="2668"/>
      <c r="AC1197" s="2668"/>
      <c r="AD1197" s="2668"/>
      <c r="AE1197" s="2668"/>
      <c r="AF1197" s="2668"/>
      <c r="AG1197" s="2668"/>
      <c r="AL1197" s="366">
        <f t="shared" si="10"/>
        <v>0</v>
      </c>
      <c r="AM1197" s="364">
        <f t="shared" si="11"/>
        <v>0</v>
      </c>
      <c r="AO1197" s="367">
        <f>AD1215-BS!$D$114</f>
        <v>0</v>
      </c>
    </row>
    <row r="1198" spans="4:41" ht="15" customHeight="1" thickBot="1">
      <c r="AL1198" s="366">
        <f t="shared" si="10"/>
        <v>0</v>
      </c>
      <c r="AM1198" s="364">
        <f t="shared" si="11"/>
        <v>0</v>
      </c>
      <c r="AO1198" s="367">
        <f>AD1216-BS!$D$115</f>
        <v>2264321</v>
      </c>
    </row>
    <row r="1199" spans="4:41" ht="24.9" customHeight="1" thickBot="1">
      <c r="D1199" s="1874" t="s">
        <v>465</v>
      </c>
      <c r="E1199" s="1874"/>
      <c r="F1199" s="1874"/>
      <c r="G1199" s="1874"/>
      <c r="H1199" s="1874"/>
      <c r="I1199" s="1874"/>
      <c r="J1199" s="1874"/>
      <c r="K1199" s="1874"/>
      <c r="L1199" s="1874"/>
      <c r="M1199" s="1874"/>
      <c r="N1199" s="1973" t="s">
        <v>2</v>
      </c>
      <c r="O1199" s="1974"/>
      <c r="P1199" s="1974"/>
      <c r="Q1199" s="1974"/>
      <c r="R1199" s="1974"/>
      <c r="S1199" s="1974"/>
      <c r="T1199" s="1974"/>
      <c r="U1199" s="1974"/>
      <c r="V1199" s="1974"/>
      <c r="W1199" s="1974"/>
      <c r="X1199" s="1974"/>
      <c r="Y1199" s="1974"/>
      <c r="Z1199" s="1974"/>
      <c r="AA1199" s="1974"/>
      <c r="AB1199" s="1974"/>
      <c r="AC1199" s="1974"/>
      <c r="AD1199" s="1974"/>
      <c r="AE1199" s="1974"/>
      <c r="AF1199" s="1974"/>
      <c r="AG1199" s="1975"/>
      <c r="AL1199" s="366">
        <f t="shared" si="10"/>
        <v>0</v>
      </c>
      <c r="AM1199" s="364">
        <f>SUM(N1217:AC1217)-AD1217</f>
        <v>0</v>
      </c>
      <c r="AO1199" s="368"/>
    </row>
    <row r="1200" spans="4:41" ht="27" customHeight="1" thickBot="1">
      <c r="D1200" s="1874"/>
      <c r="E1200" s="1874"/>
      <c r="F1200" s="1874"/>
      <c r="G1200" s="1874"/>
      <c r="H1200" s="1874"/>
      <c r="I1200" s="1874"/>
      <c r="J1200" s="1874"/>
      <c r="K1200" s="1874"/>
      <c r="L1200" s="1874"/>
      <c r="M1200" s="1874"/>
      <c r="N1200" s="1997" t="s">
        <v>2437</v>
      </c>
      <c r="O1200" s="1997"/>
      <c r="P1200" s="1997"/>
      <c r="Q1200" s="1997"/>
      <c r="R1200" s="1997" t="s">
        <v>27</v>
      </c>
      <c r="S1200" s="1997"/>
      <c r="T1200" s="1997"/>
      <c r="U1200" s="1997"/>
      <c r="V1200" s="1997" t="s">
        <v>28</v>
      </c>
      <c r="W1200" s="1997"/>
      <c r="X1200" s="1997"/>
      <c r="Y1200" s="1997"/>
      <c r="Z1200" s="1997" t="s">
        <v>29</v>
      </c>
      <c r="AA1200" s="1997"/>
      <c r="AB1200" s="1997"/>
      <c r="AC1200" s="1997"/>
      <c r="AD1200" s="1939" t="s">
        <v>392</v>
      </c>
      <c r="AE1200" s="1940"/>
      <c r="AF1200" s="1940"/>
      <c r="AG1200" s="1941"/>
      <c r="AL1200" s="366">
        <f t="shared" si="10"/>
        <v>0</v>
      </c>
      <c r="AM1200" s="364">
        <f t="shared" si="11"/>
        <v>0</v>
      </c>
      <c r="AO1200" s="368"/>
    </row>
    <row r="1201" spans="1:41" ht="15" customHeight="1">
      <c r="D1201" s="2175" t="s">
        <v>393</v>
      </c>
      <c r="E1201" s="2175"/>
      <c r="F1201" s="2175"/>
      <c r="G1201" s="2175"/>
      <c r="H1201" s="2175"/>
      <c r="I1201" s="2175"/>
      <c r="J1201" s="2175"/>
      <c r="K1201" s="2175"/>
      <c r="L1201" s="2175"/>
      <c r="M1201" s="2175"/>
      <c r="N1201" s="2181">
        <v>14000</v>
      </c>
      <c r="O1201" s="2181"/>
      <c r="P1201" s="2181"/>
      <c r="Q1201" s="2181"/>
      <c r="R1201" s="2181"/>
      <c r="S1201" s="2181"/>
      <c r="T1201" s="2181"/>
      <c r="U1201" s="2181"/>
      <c r="V1201" s="2181"/>
      <c r="W1201" s="2181"/>
      <c r="X1201" s="2181"/>
      <c r="Y1201" s="2181"/>
      <c r="Z1201" s="2181"/>
      <c r="AA1201" s="2181"/>
      <c r="AB1201" s="2181"/>
      <c r="AC1201" s="2181"/>
      <c r="AD1201" s="2192">
        <f>SUM(N1201:AC1201)</f>
        <v>14000</v>
      </c>
      <c r="AE1201" s="2193"/>
      <c r="AF1201" s="2193"/>
      <c r="AG1201" s="2194"/>
      <c r="AL1201" s="646">
        <f t="shared" si="10"/>
        <v>0</v>
      </c>
      <c r="AM1201" s="650">
        <f t="shared" si="11"/>
        <v>0</v>
      </c>
      <c r="AO1201" s="648"/>
    </row>
    <row r="1202" spans="1:41" ht="14.25" customHeight="1">
      <c r="D1202" s="1898" t="s">
        <v>394</v>
      </c>
      <c r="E1202" s="1898"/>
      <c r="F1202" s="1898"/>
      <c r="G1202" s="1898"/>
      <c r="H1202" s="1898"/>
      <c r="I1202" s="1898"/>
      <c r="J1202" s="1898"/>
      <c r="K1202" s="1898"/>
      <c r="L1202" s="1898"/>
      <c r="M1202" s="1898"/>
      <c r="N1202" s="1907"/>
      <c r="O1202" s="1907"/>
      <c r="P1202" s="1907"/>
      <c r="Q1202" s="1907"/>
      <c r="R1202" s="1907"/>
      <c r="S1202" s="1907"/>
      <c r="T1202" s="1907"/>
      <c r="U1202" s="1907"/>
      <c r="V1202" s="1907"/>
      <c r="W1202" s="1907"/>
      <c r="X1202" s="1907"/>
      <c r="Y1202" s="1907"/>
      <c r="Z1202" s="1907"/>
      <c r="AA1202" s="1907"/>
      <c r="AB1202" s="1907"/>
      <c r="AC1202" s="1907"/>
      <c r="AD1202" s="2195">
        <f t="shared" ref="AD1202:AD1219" si="12">SUM(N1202:AC1202)</f>
        <v>0</v>
      </c>
      <c r="AE1202" s="2196"/>
      <c r="AF1202" s="2196"/>
      <c r="AG1202" s="2197"/>
    </row>
    <row r="1203" spans="1:41" ht="23.25" customHeight="1">
      <c r="D1203" s="1898" t="s">
        <v>466</v>
      </c>
      <c r="E1203" s="1898"/>
      <c r="F1203" s="1898"/>
      <c r="G1203" s="1898"/>
      <c r="H1203" s="1898"/>
      <c r="I1203" s="1898"/>
      <c r="J1203" s="1898"/>
      <c r="K1203" s="1898"/>
      <c r="L1203" s="1898"/>
      <c r="M1203" s="1898"/>
      <c r="N1203" s="1907"/>
      <c r="O1203" s="1907"/>
      <c r="P1203" s="1907"/>
      <c r="Q1203" s="1907"/>
      <c r="R1203" s="1907"/>
      <c r="S1203" s="1907"/>
      <c r="T1203" s="1907"/>
      <c r="U1203" s="1907"/>
      <c r="V1203" s="1907"/>
      <c r="W1203" s="1907"/>
      <c r="X1203" s="1907"/>
      <c r="Y1203" s="1907"/>
      <c r="Z1203" s="1907"/>
      <c r="AA1203" s="1907"/>
      <c r="AB1203" s="1907"/>
      <c r="AC1203" s="1907"/>
      <c r="AD1203" s="2195">
        <f t="shared" si="12"/>
        <v>0</v>
      </c>
      <c r="AE1203" s="2196"/>
      <c r="AF1203" s="2196"/>
      <c r="AG1203" s="2197"/>
    </row>
    <row r="1204" spans="1:41" ht="26.25" customHeight="1" thickBot="1">
      <c r="D1204" s="1898" t="s">
        <v>467</v>
      </c>
      <c r="E1204" s="1898"/>
      <c r="F1204" s="1898"/>
      <c r="G1204" s="1898"/>
      <c r="H1204" s="1898"/>
      <c r="I1204" s="1898"/>
      <c r="J1204" s="1898"/>
      <c r="K1204" s="1898"/>
      <c r="L1204" s="1898"/>
      <c r="M1204" s="1898"/>
      <c r="N1204" s="1907"/>
      <c r="O1204" s="1907"/>
      <c r="P1204" s="1907"/>
      <c r="Q1204" s="1907"/>
      <c r="R1204" s="1907"/>
      <c r="S1204" s="1907"/>
      <c r="T1204" s="1907"/>
      <c r="U1204" s="1907"/>
      <c r="V1204" s="1907"/>
      <c r="W1204" s="1907"/>
      <c r="X1204" s="1907"/>
      <c r="Y1204" s="1907"/>
      <c r="Z1204" s="1907"/>
      <c r="AA1204" s="1907"/>
      <c r="AB1204" s="1907"/>
      <c r="AC1204" s="1907"/>
      <c r="AD1204" s="2195">
        <f t="shared" si="12"/>
        <v>0</v>
      </c>
      <c r="AE1204" s="2196"/>
      <c r="AF1204" s="2196"/>
      <c r="AG1204" s="2197"/>
    </row>
    <row r="1205" spans="1:41" s="1532" customFormat="1" ht="22.5" customHeight="1" thickTop="1">
      <c r="A1205" s="1611"/>
      <c r="D1205" s="1898" t="s">
        <v>395</v>
      </c>
      <c r="E1205" s="1898"/>
      <c r="F1205" s="1898"/>
      <c r="G1205" s="1898"/>
      <c r="H1205" s="1898"/>
      <c r="I1205" s="1898"/>
      <c r="J1205" s="1898"/>
      <c r="K1205" s="1898"/>
      <c r="L1205" s="1898"/>
      <c r="M1205" s="1898"/>
      <c r="N1205" s="1907"/>
      <c r="O1205" s="1907"/>
      <c r="P1205" s="1907"/>
      <c r="Q1205" s="1907"/>
      <c r="R1205" s="1907"/>
      <c r="S1205" s="1907"/>
      <c r="T1205" s="1907"/>
      <c r="U1205" s="1907"/>
      <c r="V1205" s="1907"/>
      <c r="W1205" s="1907"/>
      <c r="X1205" s="1907"/>
      <c r="Y1205" s="1907"/>
      <c r="Z1205" s="1907"/>
      <c r="AA1205" s="1907"/>
      <c r="AB1205" s="1907"/>
      <c r="AC1205" s="1907"/>
      <c r="AD1205" s="2195">
        <f t="shared" si="12"/>
        <v>0</v>
      </c>
      <c r="AE1205" s="2196"/>
      <c r="AF1205" s="2196"/>
      <c r="AG1205" s="2197"/>
      <c r="AM1205" s="1533" t="s">
        <v>392</v>
      </c>
      <c r="AO1205" s="1533" t="s">
        <v>392</v>
      </c>
    </row>
    <row r="1206" spans="1:41" s="1532" customFormat="1" ht="23.25" customHeight="1">
      <c r="A1206" s="1611"/>
      <c r="D1206" s="1898" t="s">
        <v>396</v>
      </c>
      <c r="E1206" s="1898"/>
      <c r="F1206" s="1898"/>
      <c r="G1206" s="1898"/>
      <c r="H1206" s="1898"/>
      <c r="I1206" s="1898"/>
      <c r="J1206" s="1898"/>
      <c r="K1206" s="1898"/>
      <c r="L1206" s="1898"/>
      <c r="M1206" s="1898"/>
      <c r="N1206" s="1907"/>
      <c r="O1206" s="1907"/>
      <c r="P1206" s="1907"/>
      <c r="Q1206" s="1907"/>
      <c r="R1206" s="1907"/>
      <c r="S1206" s="1907"/>
      <c r="T1206" s="1907"/>
      <c r="U1206" s="1907"/>
      <c r="V1206" s="1907"/>
      <c r="W1206" s="1907"/>
      <c r="X1206" s="1907"/>
      <c r="Y1206" s="1907"/>
      <c r="Z1206" s="1907"/>
      <c r="AA1206" s="1907"/>
      <c r="AB1206" s="1907"/>
      <c r="AC1206" s="1907"/>
      <c r="AD1206" s="2195">
        <f t="shared" si="12"/>
        <v>0</v>
      </c>
      <c r="AE1206" s="2196"/>
      <c r="AF1206" s="2196"/>
      <c r="AG1206" s="2197"/>
      <c r="AM1206" s="1618">
        <f>SUM(N1224:AC1224)-AD1224</f>
        <v>0</v>
      </c>
      <c r="AO1206" s="1619">
        <f>AD1201-BS!$D$97</f>
        <v>0</v>
      </c>
    </row>
    <row r="1207" spans="1:41" s="1532" customFormat="1" ht="24.9" customHeight="1">
      <c r="A1207" s="1611"/>
      <c r="D1207" s="1898" t="s">
        <v>397</v>
      </c>
      <c r="E1207" s="1898"/>
      <c r="F1207" s="1898"/>
      <c r="G1207" s="1898"/>
      <c r="H1207" s="1898"/>
      <c r="I1207" s="1898"/>
      <c r="J1207" s="1898"/>
      <c r="K1207" s="1898"/>
      <c r="L1207" s="1898"/>
      <c r="M1207" s="1898"/>
      <c r="N1207" s="1907">
        <v>72</v>
      </c>
      <c r="O1207" s="1907"/>
      <c r="P1207" s="1907"/>
      <c r="Q1207" s="1907"/>
      <c r="R1207" s="1907"/>
      <c r="S1207" s="1907"/>
      <c r="T1207" s="1907"/>
      <c r="U1207" s="1907"/>
      <c r="V1207" s="1907"/>
      <c r="W1207" s="1907"/>
      <c r="X1207" s="1907"/>
      <c r="Y1207" s="1907"/>
      <c r="Z1207" s="1907"/>
      <c r="AA1207" s="1907"/>
      <c r="AB1207" s="1907"/>
      <c r="AC1207" s="1907"/>
      <c r="AD1207" s="2195">
        <f t="shared" si="12"/>
        <v>72</v>
      </c>
      <c r="AE1207" s="2196"/>
      <c r="AF1207" s="2196"/>
      <c r="AG1207" s="2197"/>
      <c r="AM1207" s="1620">
        <f t="shared" ref="AM1207:AM1221" si="13">SUM(N1225:AC1225)-AD1225</f>
        <v>0</v>
      </c>
      <c r="AO1207" s="1621">
        <f>AD1202-AD1202</f>
        <v>0</v>
      </c>
    </row>
    <row r="1208" spans="1:41" ht="24.9" customHeight="1">
      <c r="D1208" s="2680" t="s">
        <v>2438</v>
      </c>
      <c r="E1208" s="1898"/>
      <c r="F1208" s="1898"/>
      <c r="G1208" s="1898"/>
      <c r="H1208" s="1898"/>
      <c r="I1208" s="1898"/>
      <c r="J1208" s="1898"/>
      <c r="K1208" s="1898"/>
      <c r="L1208" s="1898"/>
      <c r="M1208" s="1898"/>
      <c r="N1208" s="1907"/>
      <c r="O1208" s="1907"/>
      <c r="P1208" s="1907"/>
      <c r="Q1208" s="1907"/>
      <c r="R1208" s="1907"/>
      <c r="S1208" s="1907"/>
      <c r="T1208" s="1907"/>
      <c r="U1208" s="1907"/>
      <c r="V1208" s="1907"/>
      <c r="W1208" s="1907"/>
      <c r="X1208" s="1907"/>
      <c r="Y1208" s="1907"/>
      <c r="Z1208" s="1907"/>
      <c r="AA1208" s="1907"/>
      <c r="AB1208" s="1907"/>
      <c r="AC1208" s="1907"/>
      <c r="AD1208" s="2195">
        <f>SUM(N1208:AC1208)</f>
        <v>0</v>
      </c>
      <c r="AE1208" s="2196"/>
      <c r="AF1208" s="2196"/>
      <c r="AG1208" s="2197"/>
      <c r="AM1208" s="366">
        <f t="shared" si="13"/>
        <v>0</v>
      </c>
      <c r="AO1208" s="367">
        <f>AD1203-BS!$D$98</f>
        <v>0</v>
      </c>
    </row>
    <row r="1209" spans="1:41" ht="14.25" customHeight="1">
      <c r="D1209" s="1898" t="s">
        <v>398</v>
      </c>
      <c r="E1209" s="1898"/>
      <c r="F1209" s="1898"/>
      <c r="G1209" s="1898"/>
      <c r="H1209" s="1898"/>
      <c r="I1209" s="1898"/>
      <c r="J1209" s="1898"/>
      <c r="K1209" s="1898"/>
      <c r="L1209" s="1898"/>
      <c r="M1209" s="1898"/>
      <c r="N1209" s="1907"/>
      <c r="O1209" s="1907"/>
      <c r="P1209" s="1907"/>
      <c r="Q1209" s="1907"/>
      <c r="R1209" s="1907"/>
      <c r="S1209" s="1907"/>
      <c r="T1209" s="1907"/>
      <c r="U1209" s="1907"/>
      <c r="V1209" s="1907"/>
      <c r="W1209" s="1907"/>
      <c r="X1209" s="1907"/>
      <c r="Y1209" s="1907"/>
      <c r="Z1209" s="1907"/>
      <c r="AA1209" s="1907"/>
      <c r="AB1209" s="1907"/>
      <c r="AC1209" s="1907"/>
      <c r="AD1209" s="2195">
        <f t="shared" si="12"/>
        <v>0</v>
      </c>
      <c r="AE1209" s="2196"/>
      <c r="AF1209" s="2196"/>
      <c r="AG1209" s="2197"/>
      <c r="AM1209" s="366">
        <f t="shared" si="13"/>
        <v>0</v>
      </c>
      <c r="AO1209" s="367">
        <f>AD1204-BS!$D$99</f>
        <v>0</v>
      </c>
    </row>
    <row r="1210" spans="1:41" ht="24.75" customHeight="1">
      <c r="D1210" s="1898" t="s">
        <v>468</v>
      </c>
      <c r="E1210" s="1898"/>
      <c r="F1210" s="1898"/>
      <c r="G1210" s="1898"/>
      <c r="H1210" s="1898"/>
      <c r="I1210" s="1898"/>
      <c r="J1210" s="1898"/>
      <c r="K1210" s="1898"/>
      <c r="L1210" s="1898"/>
      <c r="M1210" s="1898"/>
      <c r="N1210" s="1907"/>
      <c r="O1210" s="1907"/>
      <c r="P1210" s="1907"/>
      <c r="Q1210" s="1907"/>
      <c r="R1210" s="1907"/>
      <c r="S1210" s="1907"/>
      <c r="T1210" s="1907"/>
      <c r="U1210" s="1907"/>
      <c r="V1210" s="1907"/>
      <c r="W1210" s="1907"/>
      <c r="X1210" s="1907"/>
      <c r="Y1210" s="1907"/>
      <c r="Z1210" s="1907"/>
      <c r="AA1210" s="1907"/>
      <c r="AB1210" s="1907"/>
      <c r="AC1210" s="1907"/>
      <c r="AD1210" s="2195">
        <f t="shared" si="12"/>
        <v>0</v>
      </c>
      <c r="AE1210" s="2196"/>
      <c r="AF1210" s="2196"/>
      <c r="AG1210" s="2197"/>
      <c r="AM1210" s="366">
        <f t="shared" si="13"/>
        <v>0</v>
      </c>
      <c r="AO1210" s="367">
        <f>AD1205-BS!$D$100</f>
        <v>0</v>
      </c>
    </row>
    <row r="1211" spans="1:41" ht="14.25" customHeight="1">
      <c r="D1211" s="1898" t="s">
        <v>399</v>
      </c>
      <c r="E1211" s="1898"/>
      <c r="F1211" s="1898"/>
      <c r="G1211" s="1898"/>
      <c r="H1211" s="1898"/>
      <c r="I1211" s="1898"/>
      <c r="J1211" s="1898"/>
      <c r="K1211" s="1898"/>
      <c r="L1211" s="1898"/>
      <c r="M1211" s="1898"/>
      <c r="N1211" s="1907">
        <v>1853</v>
      </c>
      <c r="O1211" s="1907"/>
      <c r="P1211" s="1907"/>
      <c r="Q1211" s="1907"/>
      <c r="R1211" s="1907"/>
      <c r="S1211" s="1907"/>
      <c r="T1211" s="1907"/>
      <c r="U1211" s="1907"/>
      <c r="V1211" s="1907"/>
      <c r="W1211" s="1907"/>
      <c r="X1211" s="1907"/>
      <c r="Y1211" s="1907"/>
      <c r="Z1211" s="1907"/>
      <c r="AA1211" s="1907"/>
      <c r="AB1211" s="1907"/>
      <c r="AC1211" s="1907"/>
      <c r="AD1211" s="2195">
        <f t="shared" si="12"/>
        <v>1853</v>
      </c>
      <c r="AE1211" s="2196"/>
      <c r="AF1211" s="2196"/>
      <c r="AG1211" s="2197"/>
      <c r="AM1211" s="366">
        <f t="shared" si="13"/>
        <v>0</v>
      </c>
      <c r="AO1211" s="367">
        <f>AD1206-BS!$D$101</f>
        <v>0</v>
      </c>
    </row>
    <row r="1212" spans="1:41" ht="21.75" customHeight="1">
      <c r="D1212" s="1898" t="s">
        <v>400</v>
      </c>
      <c r="E1212" s="1898"/>
      <c r="F1212" s="1898"/>
      <c r="G1212" s="1898"/>
      <c r="H1212" s="1898"/>
      <c r="I1212" s="1898"/>
      <c r="J1212" s="1898"/>
      <c r="K1212" s="1898"/>
      <c r="L1212" s="1898"/>
      <c r="M1212" s="1898"/>
      <c r="N1212" s="1907"/>
      <c r="O1212" s="1907"/>
      <c r="P1212" s="1907"/>
      <c r="Q1212" s="1907"/>
      <c r="R1212" s="1907"/>
      <c r="S1212" s="1907"/>
      <c r="T1212" s="1907"/>
      <c r="U1212" s="1907"/>
      <c r="V1212" s="1907"/>
      <c r="W1212" s="1907"/>
      <c r="X1212" s="1907"/>
      <c r="Y1212" s="1907"/>
      <c r="Z1212" s="1907"/>
      <c r="AA1212" s="1907"/>
      <c r="AB1212" s="1907"/>
      <c r="AC1212" s="1907"/>
      <c r="AD1212" s="2195">
        <f t="shared" si="12"/>
        <v>0</v>
      </c>
      <c r="AE1212" s="2196"/>
      <c r="AF1212" s="2196"/>
      <c r="AG1212" s="2197"/>
      <c r="AM1212" s="366">
        <f t="shared" si="13"/>
        <v>0</v>
      </c>
      <c r="AO1212" s="367">
        <f>AD1207-BS!$D$104</f>
        <v>72</v>
      </c>
    </row>
    <row r="1213" spans="1:41" ht="21.75" customHeight="1">
      <c r="D1213" s="1898" t="s">
        <v>401</v>
      </c>
      <c r="E1213" s="1898"/>
      <c r="F1213" s="1898"/>
      <c r="G1213" s="1898"/>
      <c r="H1213" s="1898"/>
      <c r="I1213" s="1898"/>
      <c r="J1213" s="1898"/>
      <c r="K1213" s="1898"/>
      <c r="L1213" s="1898"/>
      <c r="M1213" s="1898"/>
      <c r="N1213" s="1907"/>
      <c r="O1213" s="1907"/>
      <c r="P1213" s="1907"/>
      <c r="Q1213" s="1907"/>
      <c r="R1213" s="1907"/>
      <c r="S1213" s="1907"/>
      <c r="T1213" s="1907"/>
      <c r="U1213" s="1907"/>
      <c r="V1213" s="1907"/>
      <c r="W1213" s="1907"/>
      <c r="X1213" s="1907"/>
      <c r="Y1213" s="1907"/>
      <c r="Z1213" s="1907"/>
      <c r="AA1213" s="1907"/>
      <c r="AB1213" s="1907"/>
      <c r="AC1213" s="1907"/>
      <c r="AD1213" s="2195">
        <f t="shared" si="12"/>
        <v>0</v>
      </c>
      <c r="AE1213" s="2196"/>
      <c r="AF1213" s="2196"/>
      <c r="AG1213" s="2197"/>
      <c r="AM1213" s="366">
        <f t="shared" si="13"/>
        <v>0</v>
      </c>
      <c r="AO1213" s="367"/>
    </row>
    <row r="1214" spans="1:41" ht="14.25" customHeight="1">
      <c r="D1214" s="1898" t="s">
        <v>402</v>
      </c>
      <c r="E1214" s="1898"/>
      <c r="F1214" s="1898"/>
      <c r="G1214" s="1898"/>
      <c r="H1214" s="1898"/>
      <c r="I1214" s="1898"/>
      <c r="J1214" s="1898"/>
      <c r="K1214" s="1898"/>
      <c r="L1214" s="1898"/>
      <c r="M1214" s="1898"/>
      <c r="N1214" s="1934">
        <v>3221102</v>
      </c>
      <c r="O1214" s="1934"/>
      <c r="P1214" s="1934"/>
      <c r="Q1214" s="1934"/>
      <c r="R1214" s="2272"/>
      <c r="S1214" s="2272"/>
      <c r="T1214" s="2272"/>
      <c r="U1214" s="2272"/>
      <c r="V1214" s="2272"/>
      <c r="W1214" s="2272"/>
      <c r="X1214" s="2272"/>
      <c r="Y1214" s="2272"/>
      <c r="Z1214" s="1934">
        <v>309757</v>
      </c>
      <c r="AA1214" s="1934"/>
      <c r="AB1214" s="1934"/>
      <c r="AC1214" s="1934"/>
      <c r="AD1214" s="2195">
        <f>SUM(N1214:AC1214)</f>
        <v>3530859</v>
      </c>
      <c r="AE1214" s="2196"/>
      <c r="AF1214" s="2196"/>
      <c r="AG1214" s="2197"/>
      <c r="AM1214" s="366">
        <f t="shared" si="13"/>
        <v>0</v>
      </c>
      <c r="AO1214" s="367">
        <f>AD1209-BS!$D$109-BS!$D$110</f>
        <v>0</v>
      </c>
    </row>
    <row r="1215" spans="1:41" ht="24.75" customHeight="1">
      <c r="D1215" s="1898" t="s">
        <v>469</v>
      </c>
      <c r="E1215" s="1898"/>
      <c r="F1215" s="1898"/>
      <c r="G1215" s="1898"/>
      <c r="H1215" s="1898"/>
      <c r="I1215" s="1898"/>
      <c r="J1215" s="1898"/>
      <c r="K1215" s="1898"/>
      <c r="L1215" s="1898"/>
      <c r="M1215" s="1898"/>
      <c r="N1215" s="2272"/>
      <c r="O1215" s="2272"/>
      <c r="P1215" s="2272"/>
      <c r="Q1215" s="2272"/>
      <c r="R1215" s="2272"/>
      <c r="S1215" s="2272"/>
      <c r="T1215" s="2272"/>
      <c r="U1215" s="2272"/>
      <c r="V1215" s="2272"/>
      <c r="W1215" s="2272"/>
      <c r="X1215" s="2272"/>
      <c r="Y1215" s="2272"/>
      <c r="Z1215" s="2272"/>
      <c r="AA1215" s="2272"/>
      <c r="AB1215" s="2272"/>
      <c r="AC1215" s="2272"/>
      <c r="AD1215" s="2195">
        <f>SUM(N1215:AC1215)</f>
        <v>0</v>
      </c>
      <c r="AE1215" s="2196"/>
      <c r="AF1215" s="2196"/>
      <c r="AG1215" s="2197"/>
      <c r="AM1215" s="366">
        <f t="shared" si="13"/>
        <v>0</v>
      </c>
      <c r="AO1215" s="367">
        <f>AD1210-BS!$D$111</f>
        <v>0</v>
      </c>
    </row>
    <row r="1216" spans="1:41" ht="24.75" customHeight="1">
      <c r="D1216" s="2309" t="s">
        <v>470</v>
      </c>
      <c r="E1216" s="2309"/>
      <c r="F1216" s="2309"/>
      <c r="G1216" s="2309"/>
      <c r="H1216" s="2309"/>
      <c r="I1216" s="2309"/>
      <c r="J1216" s="2309"/>
      <c r="K1216" s="2309"/>
      <c r="L1216" s="2309"/>
      <c r="M1216" s="2309"/>
      <c r="N1216" s="1862">
        <v>619513</v>
      </c>
      <c r="O1216" s="1862"/>
      <c r="P1216" s="1862"/>
      <c r="Q1216" s="1862"/>
      <c r="R1216" s="1862">
        <v>569494</v>
      </c>
      <c r="S1216" s="1862"/>
      <c r="T1216" s="1862"/>
      <c r="U1216" s="1862"/>
      <c r="V1216" s="2025"/>
      <c r="W1216" s="2025"/>
      <c r="X1216" s="2025"/>
      <c r="Y1216" s="2025"/>
      <c r="Z1216" s="1862">
        <v>-619513</v>
      </c>
      <c r="AA1216" s="1862"/>
      <c r="AB1216" s="1862"/>
      <c r="AC1216" s="1862"/>
      <c r="AD1216" s="2367">
        <f>SUM(N1216:AC1216)</f>
        <v>569494</v>
      </c>
      <c r="AE1216" s="2368"/>
      <c r="AF1216" s="2368"/>
      <c r="AG1216" s="2369"/>
      <c r="AM1216" s="366">
        <f t="shared" si="13"/>
        <v>0</v>
      </c>
      <c r="AO1216" s="367">
        <f>AD1211+AD1212-BS!$D$103</f>
        <v>-72</v>
      </c>
    </row>
    <row r="1217" spans="4:41" ht="14.25" customHeight="1">
      <c r="D1217" s="2309" t="s">
        <v>403</v>
      </c>
      <c r="E1217" s="2309"/>
      <c r="F1217" s="2309"/>
      <c r="G1217" s="2309"/>
      <c r="H1217" s="2309"/>
      <c r="I1217" s="2309"/>
      <c r="J1217" s="2309"/>
      <c r="K1217" s="2309"/>
      <c r="L1217" s="2309"/>
      <c r="M1217" s="2309"/>
      <c r="N1217" s="2272"/>
      <c r="O1217" s="2272"/>
      <c r="P1217" s="2272"/>
      <c r="Q1217" s="2272"/>
      <c r="R1217" s="2272"/>
      <c r="S1217" s="2272"/>
      <c r="T1217" s="2272"/>
      <c r="U1217" s="2272"/>
      <c r="V1217" s="1934">
        <v>-309756</v>
      </c>
      <c r="W1217" s="1934"/>
      <c r="X1217" s="1934"/>
      <c r="Y1217" s="1934"/>
      <c r="Z1217" s="1934">
        <v>309756</v>
      </c>
      <c r="AA1217" s="1934"/>
      <c r="AB1217" s="1934"/>
      <c r="AC1217" s="1934"/>
      <c r="AD1217" s="2367">
        <f t="shared" si="12"/>
        <v>0</v>
      </c>
      <c r="AE1217" s="2368"/>
      <c r="AF1217" s="2368"/>
      <c r="AG1217" s="2369"/>
      <c r="AM1217" s="366">
        <f t="shared" si="13"/>
        <v>0</v>
      </c>
      <c r="AO1217" s="367">
        <f>AD1211+AD1212-BS!$D$103</f>
        <v>-72</v>
      </c>
    </row>
    <row r="1218" spans="4:41" ht="14.25" customHeight="1">
      <c r="D1218" s="2309" t="s">
        <v>404</v>
      </c>
      <c r="E1218" s="2309"/>
      <c r="F1218" s="2309"/>
      <c r="G1218" s="2309"/>
      <c r="H1218" s="2309"/>
      <c r="I1218" s="2309"/>
      <c r="J1218" s="2309"/>
      <c r="K1218" s="2309"/>
      <c r="L1218" s="2309"/>
      <c r="M1218" s="2309"/>
      <c r="N1218" s="2272"/>
      <c r="O1218" s="2272"/>
      <c r="P1218" s="2272"/>
      <c r="Q1218" s="2272"/>
      <c r="R1218" s="2272"/>
      <c r="S1218" s="2272"/>
      <c r="T1218" s="2272"/>
      <c r="U1218" s="2272"/>
      <c r="V1218" s="2272"/>
      <c r="W1218" s="2272"/>
      <c r="X1218" s="2272"/>
      <c r="Y1218" s="2272"/>
      <c r="Z1218" s="2272"/>
      <c r="AA1218" s="2272"/>
      <c r="AB1218" s="2272"/>
      <c r="AC1218" s="2272"/>
      <c r="AD1218" s="2367">
        <f t="shared" si="12"/>
        <v>0</v>
      </c>
      <c r="AE1218" s="2368"/>
      <c r="AF1218" s="2368"/>
      <c r="AG1218" s="2369"/>
      <c r="AM1218" s="366">
        <f t="shared" si="13"/>
        <v>0</v>
      </c>
      <c r="AO1218" s="367">
        <f>AD1213-BS!$D$106-BS!D107</f>
        <v>0</v>
      </c>
    </row>
    <row r="1219" spans="4:41" ht="34.5" customHeight="1" thickBot="1">
      <c r="D1219" s="2365" t="s">
        <v>471</v>
      </c>
      <c r="E1219" s="2365"/>
      <c r="F1219" s="2365"/>
      <c r="G1219" s="2365"/>
      <c r="H1219" s="2365"/>
      <c r="I1219" s="2365"/>
      <c r="J1219" s="2365"/>
      <c r="K1219" s="2365"/>
      <c r="L1219" s="2365"/>
      <c r="M1219" s="2365"/>
      <c r="N1219" s="2366"/>
      <c r="O1219" s="2366"/>
      <c r="P1219" s="2366"/>
      <c r="Q1219" s="2366"/>
      <c r="R1219" s="2366"/>
      <c r="S1219" s="2366"/>
      <c r="T1219" s="2366"/>
      <c r="U1219" s="2366"/>
      <c r="V1219" s="2366"/>
      <c r="W1219" s="2366"/>
      <c r="X1219" s="2366"/>
      <c r="Y1219" s="2366"/>
      <c r="Z1219" s="2366"/>
      <c r="AA1219" s="2366"/>
      <c r="AB1219" s="2366"/>
      <c r="AC1219" s="2366"/>
      <c r="AD1219" s="2362">
        <f t="shared" si="12"/>
        <v>0</v>
      </c>
      <c r="AE1219" s="2363"/>
      <c r="AF1219" s="2363"/>
      <c r="AG1219" s="2364"/>
      <c r="AM1219" s="366">
        <f t="shared" si="13"/>
        <v>0</v>
      </c>
      <c r="AO1219" s="367">
        <f>AD1214-BS!$D$113</f>
        <v>1</v>
      </c>
    </row>
    <row r="1220" spans="4:41" ht="24.9" customHeight="1">
      <c r="AM1220" s="366">
        <f t="shared" si="13"/>
        <v>0</v>
      </c>
      <c r="AO1220" s="367">
        <f>AD1215-BS!$D$114</f>
        <v>0</v>
      </c>
    </row>
    <row r="1221" spans="4:41" ht="21.75" customHeight="1" thickBot="1">
      <c r="AM1221" s="366">
        <f t="shared" si="13"/>
        <v>0</v>
      </c>
      <c r="AO1221" s="367">
        <f>AD1216-BS!$D$115</f>
        <v>2264321</v>
      </c>
    </row>
    <row r="1222" spans="4:41" ht="24.9" customHeight="1" thickBot="1">
      <c r="D1222" s="1874" t="s">
        <v>465</v>
      </c>
      <c r="E1222" s="1874"/>
      <c r="F1222" s="1874"/>
      <c r="G1222" s="1874"/>
      <c r="H1222" s="1874"/>
      <c r="I1222" s="1874"/>
      <c r="J1222" s="1874"/>
      <c r="K1222" s="1874"/>
      <c r="L1222" s="1874"/>
      <c r="M1222" s="1874"/>
      <c r="N1222" s="1973" t="s">
        <v>3</v>
      </c>
      <c r="O1222" s="1974"/>
      <c r="P1222" s="1974"/>
      <c r="Q1222" s="1974"/>
      <c r="R1222" s="1974"/>
      <c r="S1222" s="1974"/>
      <c r="T1222" s="1974"/>
      <c r="U1222" s="1974"/>
      <c r="V1222" s="1974"/>
      <c r="W1222" s="1974"/>
      <c r="X1222" s="1974"/>
      <c r="Y1222" s="1974"/>
      <c r="Z1222" s="1974"/>
      <c r="AA1222" s="1974"/>
      <c r="AB1222" s="1974"/>
      <c r="AC1222" s="1974"/>
      <c r="AD1222" s="1974"/>
      <c r="AE1222" s="1974"/>
      <c r="AF1222" s="1974"/>
      <c r="AG1222" s="1975"/>
      <c r="AM1222" s="366">
        <f>SUM(N1240:AC1240)-AD1240</f>
        <v>0</v>
      </c>
      <c r="AO1222" s="368"/>
    </row>
    <row r="1223" spans="4:41" ht="14.25" customHeight="1" thickBot="1">
      <c r="D1223" s="1874"/>
      <c r="E1223" s="1874"/>
      <c r="F1223" s="1874"/>
      <c r="G1223" s="1874"/>
      <c r="H1223" s="1874"/>
      <c r="I1223" s="1874"/>
      <c r="J1223" s="1874"/>
      <c r="K1223" s="1874"/>
      <c r="L1223" s="1874"/>
      <c r="M1223" s="1874"/>
      <c r="N1223" s="1997" t="s">
        <v>2437</v>
      </c>
      <c r="O1223" s="1997"/>
      <c r="P1223" s="1997"/>
      <c r="Q1223" s="1997"/>
      <c r="R1223" s="1997" t="s">
        <v>27</v>
      </c>
      <c r="S1223" s="1997"/>
      <c r="T1223" s="1997"/>
      <c r="U1223" s="1997"/>
      <c r="V1223" s="1997" t="s">
        <v>28</v>
      </c>
      <c r="W1223" s="1997"/>
      <c r="X1223" s="1997"/>
      <c r="Y1223" s="1997"/>
      <c r="Z1223" s="1997" t="s">
        <v>29</v>
      </c>
      <c r="AA1223" s="1997"/>
      <c r="AB1223" s="1997"/>
      <c r="AC1223" s="1997"/>
      <c r="AD1223" s="1939" t="s">
        <v>392</v>
      </c>
      <c r="AE1223" s="1940"/>
      <c r="AF1223" s="1940"/>
      <c r="AG1223" s="1941"/>
      <c r="AM1223" s="366">
        <f>SUM(N1241:AC1241)-AD1241</f>
        <v>0</v>
      </c>
      <c r="AO1223" s="368"/>
    </row>
    <row r="1224" spans="4:41" ht="25.5" customHeight="1">
      <c r="D1224" s="2175" t="s">
        <v>393</v>
      </c>
      <c r="E1224" s="2175"/>
      <c r="F1224" s="2175"/>
      <c r="G1224" s="2175"/>
      <c r="H1224" s="2175"/>
      <c r="I1224" s="2175"/>
      <c r="J1224" s="2175"/>
      <c r="K1224" s="2175"/>
      <c r="L1224" s="2175"/>
      <c r="M1224" s="2175"/>
      <c r="N1224" s="2181">
        <v>14000</v>
      </c>
      <c r="O1224" s="2181"/>
      <c r="P1224" s="2181"/>
      <c r="Q1224" s="2181"/>
      <c r="R1224" s="2181"/>
      <c r="S1224" s="2181"/>
      <c r="T1224" s="2181"/>
      <c r="U1224" s="2181"/>
      <c r="V1224" s="2181"/>
      <c r="W1224" s="2181"/>
      <c r="X1224" s="2181"/>
      <c r="Y1224" s="2181"/>
      <c r="Z1224" s="2181"/>
      <c r="AA1224" s="2181"/>
      <c r="AB1224" s="2181"/>
      <c r="AC1224" s="2181"/>
      <c r="AD1224" s="2192">
        <f>SUM(N1224:AC1224)</f>
        <v>14000</v>
      </c>
      <c r="AE1224" s="2193"/>
      <c r="AF1224" s="2193"/>
      <c r="AG1224" s="2194"/>
      <c r="AM1224" s="646">
        <f>SUM(N1242:AC1242)-AD1242</f>
        <v>0</v>
      </c>
      <c r="AO1224" s="648"/>
    </row>
    <row r="1225" spans="4:41" ht="21" customHeight="1">
      <c r="D1225" s="1898" t="s">
        <v>394</v>
      </c>
      <c r="E1225" s="1898"/>
      <c r="F1225" s="1898"/>
      <c r="G1225" s="1898"/>
      <c r="H1225" s="1898"/>
      <c r="I1225" s="1898"/>
      <c r="J1225" s="1898"/>
      <c r="K1225" s="1898"/>
      <c r="L1225" s="1898"/>
      <c r="M1225" s="1898"/>
      <c r="N1225" s="1907"/>
      <c r="O1225" s="1907"/>
      <c r="P1225" s="1907"/>
      <c r="Q1225" s="1907"/>
      <c r="R1225" s="1907"/>
      <c r="S1225" s="1907"/>
      <c r="T1225" s="1907"/>
      <c r="U1225" s="1907"/>
      <c r="V1225" s="1907"/>
      <c r="W1225" s="1907"/>
      <c r="X1225" s="1907"/>
      <c r="Y1225" s="1907"/>
      <c r="Z1225" s="1907"/>
      <c r="AA1225" s="1907"/>
      <c r="AB1225" s="1907"/>
      <c r="AC1225" s="1907"/>
      <c r="AD1225" s="2195">
        <f>SUM(N1225:AC1225)</f>
        <v>0</v>
      </c>
      <c r="AE1225" s="2196"/>
      <c r="AF1225" s="2196"/>
      <c r="AG1225" s="2197"/>
    </row>
    <row r="1226" spans="4:41" ht="23.25" customHeight="1">
      <c r="D1226" s="1898" t="s">
        <v>466</v>
      </c>
      <c r="E1226" s="1898"/>
      <c r="F1226" s="1898"/>
      <c r="G1226" s="1898"/>
      <c r="H1226" s="1898"/>
      <c r="I1226" s="1898"/>
      <c r="J1226" s="1898"/>
      <c r="K1226" s="1898"/>
      <c r="L1226" s="1898"/>
      <c r="M1226" s="1898"/>
      <c r="N1226" s="1907"/>
      <c r="O1226" s="1907"/>
      <c r="P1226" s="1907"/>
      <c r="Q1226" s="1907"/>
      <c r="R1226" s="1907"/>
      <c r="S1226" s="1907"/>
      <c r="T1226" s="1907"/>
      <c r="U1226" s="1907"/>
      <c r="V1226" s="1907"/>
      <c r="W1226" s="1907"/>
      <c r="X1226" s="1907"/>
      <c r="Y1226" s="1907"/>
      <c r="Z1226" s="1907"/>
      <c r="AA1226" s="1907"/>
      <c r="AB1226" s="1907"/>
      <c r="AC1226" s="1907"/>
      <c r="AD1226" s="2195">
        <f t="shared" ref="AD1226:AD1242" si="14">SUM(N1226:AC1226)</f>
        <v>0</v>
      </c>
      <c r="AE1226" s="2196"/>
      <c r="AF1226" s="2196"/>
      <c r="AG1226" s="2197"/>
    </row>
    <row r="1227" spans="4:41" ht="29.25" customHeight="1">
      <c r="D1227" s="1898" t="s">
        <v>467</v>
      </c>
      <c r="E1227" s="1898"/>
      <c r="F1227" s="1898"/>
      <c r="G1227" s="1898"/>
      <c r="H1227" s="1898"/>
      <c r="I1227" s="1898"/>
      <c r="J1227" s="1898"/>
      <c r="K1227" s="1898"/>
      <c r="L1227" s="1898"/>
      <c r="M1227" s="1898"/>
      <c r="N1227" s="1907"/>
      <c r="O1227" s="1907"/>
      <c r="P1227" s="1907"/>
      <c r="Q1227" s="1907"/>
      <c r="R1227" s="1907"/>
      <c r="S1227" s="1907"/>
      <c r="T1227" s="1907"/>
      <c r="U1227" s="1907"/>
      <c r="V1227" s="1907"/>
      <c r="W1227" s="1907"/>
      <c r="X1227" s="1907"/>
      <c r="Y1227" s="1907"/>
      <c r="Z1227" s="1907"/>
      <c r="AA1227" s="1907"/>
      <c r="AB1227" s="1907"/>
      <c r="AC1227" s="1907"/>
      <c r="AD1227" s="2195">
        <f t="shared" si="14"/>
        <v>0</v>
      </c>
      <c r="AE1227" s="2196"/>
      <c r="AF1227" s="2196"/>
      <c r="AG1227" s="2197"/>
    </row>
    <row r="1228" spans="4:41" ht="22.5" customHeight="1">
      <c r="D1228" s="1898" t="s">
        <v>395</v>
      </c>
      <c r="E1228" s="1898"/>
      <c r="F1228" s="1898"/>
      <c r="G1228" s="1898"/>
      <c r="H1228" s="1898"/>
      <c r="I1228" s="1898"/>
      <c r="J1228" s="1898"/>
      <c r="K1228" s="1898"/>
      <c r="L1228" s="1898"/>
      <c r="M1228" s="1898"/>
      <c r="N1228" s="1907"/>
      <c r="O1228" s="1907"/>
      <c r="P1228" s="1907"/>
      <c r="Q1228" s="1907"/>
      <c r="R1228" s="1907"/>
      <c r="S1228" s="1907"/>
      <c r="T1228" s="1907"/>
      <c r="U1228" s="1907"/>
      <c r="V1228" s="1907"/>
      <c r="W1228" s="1907"/>
      <c r="X1228" s="1907"/>
      <c r="Y1228" s="1907"/>
      <c r="Z1228" s="1907"/>
      <c r="AA1228" s="1907"/>
      <c r="AB1228" s="1907"/>
      <c r="AC1228" s="1907"/>
      <c r="AD1228" s="2195">
        <f t="shared" si="14"/>
        <v>0</v>
      </c>
      <c r="AE1228" s="2196"/>
      <c r="AF1228" s="2196"/>
      <c r="AG1228" s="2197"/>
    </row>
    <row r="1229" spans="4:41" ht="27.75" customHeight="1">
      <c r="D1229" s="1898" t="s">
        <v>396</v>
      </c>
      <c r="E1229" s="1898"/>
      <c r="F1229" s="1898"/>
      <c r="G1229" s="1898"/>
      <c r="H1229" s="1898"/>
      <c r="I1229" s="1898"/>
      <c r="J1229" s="1898"/>
      <c r="K1229" s="1898"/>
      <c r="L1229" s="1898"/>
      <c r="M1229" s="1898"/>
      <c r="N1229" s="1907"/>
      <c r="O1229" s="1907"/>
      <c r="P1229" s="1907"/>
      <c r="Q1229" s="1907"/>
      <c r="R1229" s="1907"/>
      <c r="S1229" s="1907"/>
      <c r="T1229" s="1907"/>
      <c r="U1229" s="1907"/>
      <c r="V1229" s="1907"/>
      <c r="W1229" s="1907"/>
      <c r="X1229" s="1907"/>
      <c r="Y1229" s="1907"/>
      <c r="Z1229" s="1907"/>
      <c r="AA1229" s="1907"/>
      <c r="AB1229" s="1907"/>
      <c r="AC1229" s="1907"/>
      <c r="AD1229" s="2195">
        <f t="shared" si="14"/>
        <v>0</v>
      </c>
      <c r="AE1229" s="2196"/>
      <c r="AF1229" s="2196"/>
      <c r="AG1229" s="2197"/>
    </row>
    <row r="1230" spans="4:41" ht="21.75" customHeight="1">
      <c r="D1230" s="1898" t="s">
        <v>397</v>
      </c>
      <c r="E1230" s="1898"/>
      <c r="F1230" s="1898"/>
      <c r="G1230" s="1898"/>
      <c r="H1230" s="1898"/>
      <c r="I1230" s="1898"/>
      <c r="J1230" s="1898"/>
      <c r="K1230" s="1898"/>
      <c r="L1230" s="1898"/>
      <c r="M1230" s="1898"/>
      <c r="N1230" s="1907">
        <v>72</v>
      </c>
      <c r="O1230" s="1907"/>
      <c r="P1230" s="1907"/>
      <c r="Q1230" s="1907"/>
      <c r="R1230" s="1907"/>
      <c r="S1230" s="1907"/>
      <c r="T1230" s="1907"/>
      <c r="U1230" s="1907"/>
      <c r="V1230" s="1907"/>
      <c r="W1230" s="1907"/>
      <c r="X1230" s="1907"/>
      <c r="Y1230" s="1907"/>
      <c r="Z1230" s="1907"/>
      <c r="AA1230" s="1907"/>
      <c r="AB1230" s="1907"/>
      <c r="AC1230" s="1907"/>
      <c r="AD1230" s="2195">
        <f t="shared" si="14"/>
        <v>72</v>
      </c>
      <c r="AE1230" s="2196"/>
      <c r="AF1230" s="2196"/>
      <c r="AG1230" s="2197"/>
    </row>
    <row r="1231" spans="4:41" ht="24.75" hidden="1" customHeight="1">
      <c r="D1231" s="2680" t="s">
        <v>2438</v>
      </c>
      <c r="E1231" s="1898"/>
      <c r="F1231" s="1898"/>
      <c r="G1231" s="1898"/>
      <c r="H1231" s="1898"/>
      <c r="I1231" s="1898"/>
      <c r="J1231" s="1898"/>
      <c r="K1231" s="1898"/>
      <c r="L1231" s="1898"/>
      <c r="M1231" s="1898"/>
      <c r="N1231" s="1907"/>
      <c r="O1231" s="1907"/>
      <c r="P1231" s="1907"/>
      <c r="Q1231" s="1907"/>
      <c r="R1231" s="1907"/>
      <c r="S1231" s="1907"/>
      <c r="T1231" s="1907"/>
      <c r="U1231" s="1907"/>
      <c r="V1231" s="1907"/>
      <c r="W1231" s="1907"/>
      <c r="X1231" s="1907"/>
      <c r="Y1231" s="1907"/>
      <c r="Z1231" s="1907"/>
      <c r="AA1231" s="1907"/>
      <c r="AB1231" s="1907"/>
      <c r="AC1231" s="1907"/>
      <c r="AD1231" s="2195">
        <f>SUM(N1231:AC1231)</f>
        <v>0</v>
      </c>
      <c r="AE1231" s="2196"/>
      <c r="AF1231" s="2196"/>
      <c r="AG1231" s="2197"/>
    </row>
    <row r="1232" spans="4:41" ht="14.25" hidden="1" customHeight="1">
      <c r="D1232" s="1898" t="s">
        <v>398</v>
      </c>
      <c r="E1232" s="1898"/>
      <c r="F1232" s="1898"/>
      <c r="G1232" s="1898"/>
      <c r="H1232" s="1898"/>
      <c r="I1232" s="1898"/>
      <c r="J1232" s="1898"/>
      <c r="K1232" s="1898"/>
      <c r="L1232" s="1898"/>
      <c r="M1232" s="1898"/>
      <c r="N1232" s="1907"/>
      <c r="O1232" s="1907"/>
      <c r="P1232" s="1907"/>
      <c r="Q1232" s="1907"/>
      <c r="R1232" s="1907"/>
      <c r="S1232" s="1907"/>
      <c r="T1232" s="1907"/>
      <c r="U1232" s="1907"/>
      <c r="V1232" s="1907"/>
      <c r="W1232" s="1907"/>
      <c r="X1232" s="1907"/>
      <c r="Y1232" s="1907"/>
      <c r="Z1232" s="1907"/>
      <c r="AA1232" s="1907"/>
      <c r="AB1232" s="1907"/>
      <c r="AC1232" s="1907"/>
      <c r="AD1232" s="2195">
        <f t="shared" si="14"/>
        <v>0</v>
      </c>
      <c r="AE1232" s="2196"/>
      <c r="AF1232" s="2196"/>
      <c r="AG1232" s="2197"/>
    </row>
    <row r="1233" spans="1:33" ht="29.25" customHeight="1">
      <c r="D1233" s="1898" t="s">
        <v>468</v>
      </c>
      <c r="E1233" s="1898"/>
      <c r="F1233" s="1898"/>
      <c r="G1233" s="1898"/>
      <c r="H1233" s="1898"/>
      <c r="I1233" s="1898"/>
      <c r="J1233" s="1898"/>
      <c r="K1233" s="1898"/>
      <c r="L1233" s="1898"/>
      <c r="M1233" s="1898"/>
      <c r="N1233" s="1907"/>
      <c r="O1233" s="1907"/>
      <c r="P1233" s="1907"/>
      <c r="Q1233" s="1907"/>
      <c r="R1233" s="1907"/>
      <c r="S1233" s="1907"/>
      <c r="T1233" s="1907"/>
      <c r="U1233" s="1907"/>
      <c r="V1233" s="1907"/>
      <c r="W1233" s="1907"/>
      <c r="X1233" s="1907"/>
      <c r="Y1233" s="1907"/>
      <c r="Z1233" s="1907"/>
      <c r="AA1233" s="1907"/>
      <c r="AB1233" s="1907"/>
      <c r="AC1233" s="1907"/>
      <c r="AD1233" s="2195">
        <f t="shared" si="14"/>
        <v>0</v>
      </c>
      <c r="AE1233" s="2196"/>
      <c r="AF1233" s="2196"/>
      <c r="AG1233" s="2197"/>
    </row>
    <row r="1234" spans="1:33" ht="14.25" customHeight="1">
      <c r="D1234" s="1898" t="s">
        <v>399</v>
      </c>
      <c r="E1234" s="1898"/>
      <c r="F1234" s="1898"/>
      <c r="G1234" s="1898"/>
      <c r="H1234" s="1898"/>
      <c r="I1234" s="1898"/>
      <c r="J1234" s="1898"/>
      <c r="K1234" s="1898"/>
      <c r="L1234" s="1898"/>
      <c r="M1234" s="1898"/>
      <c r="N1234" s="1907">
        <v>1853</v>
      </c>
      <c r="O1234" s="1907"/>
      <c r="P1234" s="1907"/>
      <c r="Q1234" s="1907"/>
      <c r="R1234" s="1907"/>
      <c r="S1234" s="1907"/>
      <c r="T1234" s="1907"/>
      <c r="U1234" s="1907"/>
      <c r="V1234" s="1907"/>
      <c r="W1234" s="1907"/>
      <c r="X1234" s="1907"/>
      <c r="Y1234" s="1907"/>
      <c r="Z1234" s="1907"/>
      <c r="AA1234" s="1907"/>
      <c r="AB1234" s="1907"/>
      <c r="AC1234" s="1907"/>
      <c r="AD1234" s="2195">
        <f t="shared" si="14"/>
        <v>1853</v>
      </c>
      <c r="AE1234" s="2196"/>
      <c r="AF1234" s="2196"/>
      <c r="AG1234" s="2197"/>
    </row>
    <row r="1235" spans="1:33" ht="10.199999999999999">
      <c r="D1235" s="1898" t="s">
        <v>400</v>
      </c>
      <c r="E1235" s="1898"/>
      <c r="F1235" s="1898"/>
      <c r="G1235" s="1898"/>
      <c r="H1235" s="1898"/>
      <c r="I1235" s="1898"/>
      <c r="J1235" s="1898"/>
      <c r="K1235" s="1898"/>
      <c r="L1235" s="1898"/>
      <c r="M1235" s="1898"/>
      <c r="N1235" s="1907"/>
      <c r="O1235" s="1907"/>
      <c r="P1235" s="1907"/>
      <c r="Q1235" s="1907"/>
      <c r="R1235" s="1907"/>
      <c r="S1235" s="1907"/>
      <c r="T1235" s="1907"/>
      <c r="U1235" s="1907"/>
      <c r="V1235" s="1907"/>
      <c r="W1235" s="1907"/>
      <c r="X1235" s="1907"/>
      <c r="Y1235" s="1907"/>
      <c r="Z1235" s="1907"/>
      <c r="AA1235" s="1907"/>
      <c r="AB1235" s="1907"/>
      <c r="AC1235" s="1907"/>
      <c r="AD1235" s="2195">
        <f t="shared" si="14"/>
        <v>0</v>
      </c>
      <c r="AE1235" s="2196"/>
      <c r="AF1235" s="2196"/>
      <c r="AG1235" s="2197"/>
    </row>
    <row r="1236" spans="1:33" s="1487" customFormat="1" ht="10.199999999999999">
      <c r="A1236" s="1511"/>
      <c r="D1236" s="1898" t="s">
        <v>401</v>
      </c>
      <c r="E1236" s="1898"/>
      <c r="F1236" s="1898"/>
      <c r="G1236" s="1898"/>
      <c r="H1236" s="1898"/>
      <c r="I1236" s="1898"/>
      <c r="J1236" s="1898"/>
      <c r="K1236" s="1898"/>
      <c r="L1236" s="1898"/>
      <c r="M1236" s="1898"/>
      <c r="N1236" s="1907"/>
      <c r="O1236" s="1907"/>
      <c r="P1236" s="1907"/>
      <c r="Q1236" s="1907"/>
      <c r="R1236" s="1907"/>
      <c r="S1236" s="1907"/>
      <c r="T1236" s="1907"/>
      <c r="U1236" s="1907"/>
      <c r="V1236" s="1907"/>
      <c r="W1236" s="1907"/>
      <c r="X1236" s="1907"/>
      <c r="Y1236" s="1907"/>
      <c r="Z1236" s="1907"/>
      <c r="AA1236" s="1907"/>
      <c r="AB1236" s="1907"/>
      <c r="AC1236" s="1907"/>
      <c r="AD1236" s="2195">
        <f t="shared" si="14"/>
        <v>0</v>
      </c>
      <c r="AE1236" s="2196"/>
      <c r="AF1236" s="2196"/>
      <c r="AG1236" s="2197"/>
    </row>
    <row r="1237" spans="1:33" s="1487" customFormat="1" ht="10.199999999999999">
      <c r="A1237" s="1511"/>
      <c r="D1237" s="1898" t="s">
        <v>402</v>
      </c>
      <c r="E1237" s="1898"/>
      <c r="F1237" s="1898"/>
      <c r="G1237" s="1898"/>
      <c r="H1237" s="1898"/>
      <c r="I1237" s="1898"/>
      <c r="J1237" s="1898"/>
      <c r="K1237" s="1898"/>
      <c r="L1237" s="1898"/>
      <c r="M1237" s="1898"/>
      <c r="N1237" s="1907">
        <v>2857864</v>
      </c>
      <c r="O1237" s="1907"/>
      <c r="P1237" s="1907"/>
      <c r="Q1237" s="1907"/>
      <c r="R1237" s="1907"/>
      <c r="S1237" s="1907"/>
      <c r="T1237" s="1907"/>
      <c r="U1237" s="1907"/>
      <c r="V1237" s="1907"/>
      <c r="W1237" s="1907"/>
      <c r="X1237" s="1907"/>
      <c r="Y1237" s="1907"/>
      <c r="Z1237" s="1907">
        <v>363238</v>
      </c>
      <c r="AA1237" s="1907"/>
      <c r="AB1237" s="1907"/>
      <c r="AC1237" s="1907"/>
      <c r="AD1237" s="2195">
        <f>SUM(N1237:AC1237)</f>
        <v>3221102</v>
      </c>
      <c r="AE1237" s="2196"/>
      <c r="AF1237" s="2196"/>
      <c r="AG1237" s="2197"/>
    </row>
    <row r="1238" spans="1:33" s="1487" customFormat="1" ht="10.199999999999999">
      <c r="A1238" s="1511"/>
      <c r="D1238" s="1898" t="s">
        <v>469</v>
      </c>
      <c r="E1238" s="1898"/>
      <c r="F1238" s="1898"/>
      <c r="G1238" s="1898"/>
      <c r="H1238" s="1898"/>
      <c r="I1238" s="1898"/>
      <c r="J1238" s="1898"/>
      <c r="K1238" s="1898"/>
      <c r="L1238" s="1898"/>
      <c r="M1238" s="1898"/>
      <c r="N1238" s="1907"/>
      <c r="O1238" s="1907"/>
      <c r="P1238" s="1907"/>
      <c r="Q1238" s="1907"/>
      <c r="R1238" s="1907"/>
      <c r="S1238" s="1907"/>
      <c r="T1238" s="1907"/>
      <c r="U1238" s="1907"/>
      <c r="V1238" s="1907"/>
      <c r="W1238" s="1907"/>
      <c r="X1238" s="1907"/>
      <c r="Y1238" s="1907"/>
      <c r="Z1238" s="1907"/>
      <c r="AA1238" s="1907"/>
      <c r="AB1238" s="1907"/>
      <c r="AC1238" s="1907"/>
      <c r="AD1238" s="2195">
        <f t="shared" si="14"/>
        <v>0</v>
      </c>
      <c r="AE1238" s="2196"/>
      <c r="AF1238" s="2196"/>
      <c r="AG1238" s="2197"/>
    </row>
    <row r="1239" spans="1:33" s="1487" customFormat="1" ht="10.199999999999999">
      <c r="A1239" s="1511"/>
      <c r="D1239" s="1898" t="s">
        <v>470</v>
      </c>
      <c r="E1239" s="1898"/>
      <c r="F1239" s="1898"/>
      <c r="G1239" s="1898"/>
      <c r="H1239" s="1898"/>
      <c r="I1239" s="1898"/>
      <c r="J1239" s="1898"/>
      <c r="K1239" s="1898"/>
      <c r="L1239" s="1898"/>
      <c r="M1239" s="1898"/>
      <c r="N1239" s="1862">
        <v>726476</v>
      </c>
      <c r="O1239" s="1862"/>
      <c r="P1239" s="1862"/>
      <c r="Q1239" s="1862"/>
      <c r="R1239" s="1862">
        <v>619513</v>
      </c>
      <c r="S1239" s="1862"/>
      <c r="T1239" s="1862"/>
      <c r="U1239" s="1862"/>
      <c r="V1239" s="1862"/>
      <c r="W1239" s="1862"/>
      <c r="X1239" s="1862"/>
      <c r="Y1239" s="1862"/>
      <c r="Z1239" s="1862">
        <v>-726476</v>
      </c>
      <c r="AA1239" s="1862"/>
      <c r="AB1239" s="1862"/>
      <c r="AC1239" s="1862"/>
      <c r="AD1239" s="2195">
        <f>SUM(N1239:AC1239)</f>
        <v>619513</v>
      </c>
      <c r="AE1239" s="2196"/>
      <c r="AF1239" s="2196"/>
      <c r="AG1239" s="2197"/>
    </row>
    <row r="1240" spans="1:33" s="1487" customFormat="1" ht="10.199999999999999">
      <c r="A1240" s="1511"/>
      <c r="D1240" s="1898" t="s">
        <v>403</v>
      </c>
      <c r="E1240" s="1898"/>
      <c r="F1240" s="1898"/>
      <c r="G1240" s="1898"/>
      <c r="H1240" s="1898"/>
      <c r="I1240" s="1898"/>
      <c r="J1240" s="1898"/>
      <c r="K1240" s="1898"/>
      <c r="L1240" s="1898"/>
      <c r="M1240" s="1898"/>
      <c r="N1240" s="1907">
        <v>0</v>
      </c>
      <c r="O1240" s="1907"/>
      <c r="P1240" s="1907"/>
      <c r="Q1240" s="1907"/>
      <c r="R1240" s="1907"/>
      <c r="S1240" s="1907"/>
      <c r="T1240" s="1907"/>
      <c r="U1240" s="1907"/>
      <c r="V1240" s="1934">
        <v>-363238</v>
      </c>
      <c r="W1240" s="1934"/>
      <c r="X1240" s="1934"/>
      <c r="Y1240" s="1934"/>
      <c r="Z1240" s="1934">
        <v>363238</v>
      </c>
      <c r="AA1240" s="1934"/>
      <c r="AB1240" s="1934"/>
      <c r="AC1240" s="1934"/>
      <c r="AD1240" s="2195">
        <f t="shared" si="14"/>
        <v>0</v>
      </c>
      <c r="AE1240" s="2196"/>
      <c r="AF1240" s="2196"/>
      <c r="AG1240" s="2197"/>
    </row>
    <row r="1241" spans="1:33" s="1487" customFormat="1" ht="10.199999999999999">
      <c r="A1241" s="1511"/>
      <c r="D1241" s="1898" t="s">
        <v>404</v>
      </c>
      <c r="E1241" s="1898"/>
      <c r="F1241" s="1898"/>
      <c r="G1241" s="1898"/>
      <c r="H1241" s="1898"/>
      <c r="I1241" s="1898"/>
      <c r="J1241" s="1898"/>
      <c r="K1241" s="1898"/>
      <c r="L1241" s="1898"/>
      <c r="M1241" s="1898"/>
      <c r="N1241" s="1907"/>
      <c r="O1241" s="1907"/>
      <c r="P1241" s="1907"/>
      <c r="Q1241" s="1907"/>
      <c r="R1241" s="1907"/>
      <c r="S1241" s="1907"/>
      <c r="T1241" s="1907"/>
      <c r="U1241" s="1907"/>
      <c r="V1241" s="1907"/>
      <c r="W1241" s="1907"/>
      <c r="X1241" s="1907"/>
      <c r="Y1241" s="1907"/>
      <c r="Z1241" s="1907"/>
      <c r="AA1241" s="1907"/>
      <c r="AB1241" s="1907"/>
      <c r="AC1241" s="1907"/>
      <c r="AD1241" s="2195">
        <f t="shared" si="14"/>
        <v>0</v>
      </c>
      <c r="AE1241" s="2196"/>
      <c r="AF1241" s="2196"/>
      <c r="AG1241" s="2197"/>
    </row>
    <row r="1242" spans="1:33" s="1487" customFormat="1" ht="27" customHeight="1" thickBot="1">
      <c r="A1242" s="1511"/>
      <c r="D1242" s="2365" t="s">
        <v>471</v>
      </c>
      <c r="E1242" s="2365"/>
      <c r="F1242" s="2365"/>
      <c r="G1242" s="2365"/>
      <c r="H1242" s="2365"/>
      <c r="I1242" s="2365"/>
      <c r="J1242" s="2365"/>
      <c r="K1242" s="2365"/>
      <c r="L1242" s="2365"/>
      <c r="M1242" s="2365"/>
      <c r="N1242" s="2366"/>
      <c r="O1242" s="2366"/>
      <c r="P1242" s="2366"/>
      <c r="Q1242" s="2366"/>
      <c r="R1242" s="2366"/>
      <c r="S1242" s="2366"/>
      <c r="T1242" s="2366"/>
      <c r="U1242" s="2366"/>
      <c r="V1242" s="2366"/>
      <c r="W1242" s="2366"/>
      <c r="X1242" s="2366"/>
      <c r="Y1242" s="2366"/>
      <c r="Z1242" s="2366"/>
      <c r="AA1242" s="2366"/>
      <c r="AB1242" s="2366"/>
      <c r="AC1242" s="2366"/>
      <c r="AD1242" s="2362">
        <f t="shared" si="14"/>
        <v>0</v>
      </c>
      <c r="AE1242" s="2363"/>
      <c r="AF1242" s="2363"/>
      <c r="AG1242" s="2364"/>
    </row>
    <row r="1243" spans="1:33" ht="10.199999999999999"/>
    <row r="1244" spans="1:33" ht="14.25" customHeight="1">
      <c r="D1244" s="2182" t="s">
        <v>3365</v>
      </c>
      <c r="E1244" s="2182"/>
      <c r="F1244" s="2182"/>
      <c r="G1244" s="2182"/>
      <c r="H1244" s="2182"/>
      <c r="I1244" s="2182"/>
      <c r="J1244" s="2182"/>
      <c r="K1244" s="2182"/>
      <c r="L1244" s="2182"/>
      <c r="M1244" s="2182"/>
      <c r="N1244" s="2182"/>
      <c r="O1244" s="2182"/>
      <c r="P1244" s="2182"/>
      <c r="Q1244" s="2182"/>
      <c r="R1244" s="2182"/>
      <c r="S1244" s="2182"/>
      <c r="T1244" s="2182"/>
      <c r="U1244" s="2182"/>
      <c r="V1244" s="2182"/>
      <c r="W1244" s="2182"/>
      <c r="X1244" s="2182"/>
      <c r="Y1244" s="2182"/>
      <c r="Z1244" s="2182"/>
      <c r="AA1244" s="2182"/>
      <c r="AB1244" s="2182"/>
      <c r="AC1244" s="2182"/>
      <c r="AD1244" s="2182"/>
      <c r="AE1244" s="2182"/>
      <c r="AF1244" s="2182"/>
      <c r="AG1244" s="2182"/>
    </row>
    <row r="1245" spans="1:33" ht="14.25" customHeight="1">
      <c r="D1245" s="2182"/>
      <c r="E1245" s="2182"/>
      <c r="F1245" s="2182"/>
      <c r="G1245" s="2182"/>
      <c r="H1245" s="2182"/>
      <c r="I1245" s="2182"/>
      <c r="J1245" s="2182"/>
      <c r="K1245" s="2182"/>
      <c r="L1245" s="2182"/>
      <c r="M1245" s="2182"/>
      <c r="N1245" s="2182"/>
      <c r="O1245" s="2182"/>
      <c r="P1245" s="2182"/>
      <c r="Q1245" s="2182"/>
      <c r="R1245" s="2182"/>
      <c r="S1245" s="2182"/>
      <c r="T1245" s="2182"/>
      <c r="U1245" s="2182"/>
      <c r="V1245" s="2182"/>
      <c r="W1245" s="2182"/>
      <c r="X1245" s="2182"/>
      <c r="Y1245" s="2182"/>
      <c r="Z1245" s="2182"/>
      <c r="AA1245" s="2182"/>
      <c r="AB1245" s="2182"/>
      <c r="AC1245" s="2182"/>
      <c r="AD1245" s="2182"/>
      <c r="AE1245" s="2182"/>
      <c r="AF1245" s="2182"/>
      <c r="AG1245" s="2182"/>
    </row>
    <row r="1246" spans="1:33" ht="14.25" customHeight="1">
      <c r="D1246" s="2182"/>
      <c r="E1246" s="2182"/>
      <c r="F1246" s="2182"/>
      <c r="G1246" s="2182"/>
      <c r="H1246" s="2182"/>
      <c r="I1246" s="2182"/>
      <c r="J1246" s="2182"/>
      <c r="K1246" s="2182"/>
      <c r="L1246" s="2182"/>
      <c r="M1246" s="2182"/>
      <c r="N1246" s="2182"/>
      <c r="O1246" s="2182"/>
      <c r="P1246" s="2182"/>
      <c r="Q1246" s="2182"/>
      <c r="R1246" s="2182"/>
      <c r="S1246" s="2182"/>
      <c r="T1246" s="2182"/>
      <c r="U1246" s="2182"/>
      <c r="V1246" s="2182"/>
      <c r="W1246" s="2182"/>
      <c r="X1246" s="2182"/>
      <c r="Y1246" s="2182"/>
      <c r="Z1246" s="2182"/>
      <c r="AA1246" s="2182"/>
      <c r="AB1246" s="2182"/>
      <c r="AC1246" s="2182"/>
      <c r="AD1246" s="2182"/>
      <c r="AE1246" s="2182"/>
      <c r="AF1246" s="2182"/>
      <c r="AG1246" s="2182"/>
    </row>
    <row r="1247" spans="1:33" ht="14.25" customHeight="1">
      <c r="D1247" s="1950"/>
      <c r="E1247" s="1950"/>
      <c r="F1247" s="1950"/>
      <c r="G1247" s="1950"/>
      <c r="H1247" s="1950"/>
      <c r="I1247" s="1950"/>
      <c r="J1247" s="1950"/>
      <c r="K1247" s="1950"/>
      <c r="L1247" s="1950"/>
      <c r="M1247" s="1950"/>
      <c r="N1247" s="1950"/>
      <c r="O1247" s="1950"/>
      <c r="P1247" s="1950"/>
      <c r="Q1247" s="1950"/>
      <c r="R1247" s="1950"/>
      <c r="S1247" s="1950"/>
      <c r="T1247" s="1950"/>
      <c r="U1247" s="1950"/>
      <c r="V1247" s="1950"/>
      <c r="W1247" s="1950"/>
      <c r="X1247" s="1950"/>
      <c r="Y1247" s="1950"/>
      <c r="Z1247" s="1950"/>
      <c r="AA1247" s="1950"/>
      <c r="AB1247" s="1950"/>
      <c r="AC1247" s="1950"/>
      <c r="AD1247" s="1950"/>
      <c r="AE1247" s="1950"/>
      <c r="AF1247" s="1950"/>
      <c r="AG1247" s="1950"/>
    </row>
    <row r="1248" spans="1:33" ht="14.25" customHeight="1">
      <c r="D1248" s="1950"/>
      <c r="E1248" s="1950"/>
      <c r="F1248" s="1950"/>
      <c r="G1248" s="1950"/>
      <c r="H1248" s="1950"/>
      <c r="I1248" s="1950"/>
      <c r="J1248" s="1950"/>
      <c r="K1248" s="1950"/>
      <c r="L1248" s="1950"/>
      <c r="M1248" s="1950"/>
      <c r="N1248" s="1950"/>
      <c r="O1248" s="1950"/>
      <c r="P1248" s="1950"/>
      <c r="Q1248" s="1950"/>
      <c r="R1248" s="1950"/>
      <c r="S1248" s="1950"/>
      <c r="T1248" s="1950"/>
      <c r="U1248" s="1950"/>
      <c r="V1248" s="1950"/>
      <c r="W1248" s="1950"/>
      <c r="X1248" s="1950"/>
      <c r="Y1248" s="1950"/>
      <c r="Z1248" s="1950"/>
      <c r="AA1248" s="1950"/>
      <c r="AB1248" s="1950"/>
      <c r="AC1248" s="1950"/>
      <c r="AD1248" s="1950"/>
      <c r="AE1248" s="1950"/>
      <c r="AF1248" s="1950"/>
      <c r="AG1248" s="1950"/>
    </row>
    <row r="1249" spans="4:34" ht="14.25" customHeight="1">
      <c r="D1249" s="1487"/>
      <c r="E1249" s="1487"/>
      <c r="F1249" s="1487"/>
      <c r="G1249" s="1487"/>
      <c r="H1249" s="1487"/>
      <c r="I1249" s="1487"/>
      <c r="J1249" s="1487"/>
      <c r="K1249" s="1487"/>
      <c r="L1249" s="1487"/>
      <c r="M1249" s="1487"/>
      <c r="N1249" s="1487"/>
      <c r="O1249" s="1487"/>
      <c r="P1249" s="1487"/>
      <c r="Q1249" s="1487"/>
      <c r="R1249" s="1487"/>
      <c r="S1249" s="1487"/>
      <c r="T1249" s="1487"/>
      <c r="U1249" s="1487"/>
      <c r="V1249" s="1487"/>
      <c r="W1249" s="1487"/>
      <c r="X1249" s="1487"/>
      <c r="Y1249" s="1487"/>
      <c r="Z1249" s="1487"/>
      <c r="AA1249" s="1487"/>
      <c r="AB1249" s="1487"/>
      <c r="AC1249" s="1487"/>
      <c r="AD1249" s="1487"/>
      <c r="AE1249" s="1487"/>
      <c r="AF1249" s="1487"/>
      <c r="AG1249" s="1487"/>
    </row>
    <row r="1250" spans="4:34" ht="14.25" customHeight="1">
      <c r="D1250" s="590" t="s">
        <v>3361</v>
      </c>
    </row>
    <row r="1252" spans="4:34" ht="14.25" customHeight="1">
      <c r="D1252" s="2059" t="s">
        <v>3298</v>
      </c>
      <c r="E1252" s="2570"/>
      <c r="F1252" s="2570"/>
      <c r="G1252" s="2570"/>
      <c r="H1252" s="2570"/>
      <c r="I1252" s="2570"/>
      <c r="J1252" s="2570"/>
      <c r="K1252" s="2570"/>
      <c r="L1252" s="2570"/>
      <c r="M1252" s="2570"/>
      <c r="N1252" s="2570"/>
      <c r="O1252" s="2570"/>
      <c r="P1252" s="2570"/>
      <c r="Q1252" s="2570"/>
      <c r="R1252" s="2570"/>
      <c r="S1252" s="2570"/>
      <c r="T1252" s="2570"/>
      <c r="U1252" s="2570"/>
      <c r="V1252" s="2570"/>
      <c r="W1252" s="2570"/>
      <c r="X1252" s="2570"/>
      <c r="Y1252" s="2570"/>
      <c r="Z1252" s="2570"/>
      <c r="AA1252" s="2570"/>
      <c r="AB1252" s="2570"/>
      <c r="AC1252" s="2570"/>
      <c r="AD1252" s="2570"/>
      <c r="AE1252" s="2570"/>
      <c r="AF1252" s="2570"/>
      <c r="AG1252" s="2570"/>
    </row>
    <row r="1253" spans="4:34" ht="14.25" customHeight="1">
      <c r="D1253" s="599"/>
      <c r="E1253" s="599"/>
      <c r="F1253" s="599"/>
      <c r="G1253" s="599"/>
      <c r="H1253" s="599"/>
      <c r="I1253" s="599"/>
      <c r="J1253" s="599"/>
      <c r="K1253" s="599"/>
      <c r="L1253" s="599"/>
      <c r="M1253" s="599"/>
      <c r="N1253" s="599"/>
      <c r="O1253" s="599"/>
      <c r="P1253" s="599"/>
      <c r="Q1253" s="599"/>
      <c r="R1253" s="599"/>
      <c r="S1253" s="599"/>
      <c r="T1253" s="599"/>
      <c r="U1253" s="599"/>
      <c r="V1253" s="599"/>
      <c r="W1253" s="599"/>
      <c r="X1253" s="599"/>
      <c r="Y1253" s="599"/>
      <c r="Z1253" s="599"/>
      <c r="AA1253" s="599"/>
      <c r="AB1253" s="599"/>
      <c r="AC1253" s="599"/>
      <c r="AD1253" s="599"/>
      <c r="AE1253" s="599"/>
      <c r="AF1253" s="599"/>
      <c r="AG1253" s="599"/>
      <c r="AH1253" s="599"/>
    </row>
    <row r="1254" spans="4:34" ht="14.25" customHeight="1">
      <c r="D1254" s="599"/>
      <c r="E1254" s="599"/>
      <c r="F1254" s="599"/>
      <c r="G1254" s="599"/>
      <c r="H1254" s="599"/>
      <c r="I1254" s="599"/>
      <c r="J1254" s="599"/>
      <c r="K1254" s="599"/>
      <c r="L1254" s="599"/>
      <c r="M1254" s="599"/>
      <c r="N1254" s="599"/>
      <c r="O1254" s="599"/>
      <c r="P1254" s="599"/>
      <c r="Q1254" s="599"/>
      <c r="R1254" s="599"/>
      <c r="S1254" s="599"/>
      <c r="T1254" s="599"/>
      <c r="U1254" s="599"/>
      <c r="V1254" s="599"/>
      <c r="W1254" s="599"/>
      <c r="X1254" s="599"/>
      <c r="Y1254" s="599"/>
      <c r="Z1254" s="599"/>
      <c r="AA1254" s="599"/>
      <c r="AB1254" s="599"/>
      <c r="AC1254" s="599"/>
      <c r="AD1254" s="599"/>
      <c r="AE1254" s="599"/>
      <c r="AF1254" s="599"/>
      <c r="AG1254" s="599"/>
      <c r="AH1254" s="599"/>
    </row>
    <row r="1255" spans="4:34" ht="14.25" customHeight="1">
      <c r="D1255" s="599"/>
      <c r="E1255" s="599"/>
      <c r="F1255" s="599"/>
      <c r="G1255" s="599"/>
      <c r="H1255" s="599"/>
      <c r="I1255" s="599"/>
      <c r="J1255" s="599"/>
      <c r="K1255" s="599"/>
      <c r="L1255" s="599"/>
      <c r="M1255" s="599"/>
      <c r="N1255" s="599"/>
      <c r="O1255" s="599"/>
      <c r="P1255" s="599"/>
      <c r="Q1255" s="599"/>
      <c r="R1255" s="599"/>
      <c r="S1255" s="599"/>
      <c r="T1255" s="599"/>
      <c r="U1255" s="599"/>
      <c r="V1255" s="599"/>
      <c r="W1255" s="599"/>
      <c r="X1255" s="599"/>
      <c r="Y1255" s="599"/>
      <c r="Z1255" s="599"/>
      <c r="AA1255" s="599"/>
      <c r="AB1255" s="599"/>
      <c r="AC1255" s="599"/>
      <c r="AD1255" s="599"/>
      <c r="AE1255" s="599"/>
      <c r="AF1255" s="599"/>
      <c r="AG1255" s="599"/>
      <c r="AH1255" s="599"/>
    </row>
    <row r="1256" spans="4:34" ht="14.25" customHeight="1">
      <c r="D1256" s="599"/>
      <c r="E1256" s="599"/>
      <c r="F1256" s="599"/>
      <c r="G1256" s="599"/>
      <c r="H1256" s="599"/>
      <c r="I1256" s="599"/>
      <c r="J1256" s="599"/>
      <c r="K1256" s="599"/>
      <c r="L1256" s="599"/>
      <c r="M1256" s="599"/>
      <c r="N1256" s="599"/>
      <c r="O1256" s="599"/>
      <c r="P1256" s="599"/>
      <c r="Q1256" s="599"/>
      <c r="R1256" s="599"/>
      <c r="S1256" s="599"/>
      <c r="T1256" s="599"/>
      <c r="U1256" s="599"/>
      <c r="V1256" s="599"/>
      <c r="W1256" s="599"/>
      <c r="X1256" s="599"/>
      <c r="Y1256" s="599"/>
      <c r="Z1256" s="599"/>
      <c r="AA1256" s="599"/>
      <c r="AB1256" s="599"/>
      <c r="AC1256" s="599"/>
      <c r="AD1256" s="599"/>
      <c r="AE1256" s="599"/>
      <c r="AF1256" s="599"/>
      <c r="AG1256" s="599"/>
      <c r="AH1256" s="599"/>
    </row>
    <row r="1257" spans="4:34" ht="14.25" customHeight="1">
      <c r="D1257" s="599"/>
      <c r="E1257" s="599"/>
      <c r="F1257" s="599"/>
      <c r="G1257" s="599"/>
      <c r="H1257" s="599"/>
      <c r="I1257" s="599"/>
      <c r="J1257" s="599"/>
      <c r="K1257" s="599"/>
      <c r="L1257" s="599"/>
      <c r="M1257" s="599"/>
      <c r="N1257" s="599"/>
      <c r="O1257" s="599"/>
      <c r="P1257" s="599"/>
      <c r="Q1257" s="599"/>
      <c r="R1257" s="599"/>
      <c r="S1257" s="599"/>
      <c r="T1257" s="599"/>
      <c r="U1257" s="599"/>
      <c r="V1257" s="599"/>
      <c r="W1257" s="599"/>
      <c r="X1257" s="599"/>
      <c r="Y1257" s="599"/>
      <c r="Z1257" s="599"/>
      <c r="AA1257" s="599"/>
      <c r="AB1257" s="599"/>
      <c r="AC1257" s="599"/>
      <c r="AD1257" s="599"/>
      <c r="AE1257" s="599"/>
      <c r="AF1257" s="599"/>
      <c r="AG1257" s="599"/>
      <c r="AH1257" s="599"/>
    </row>
    <row r="1258" spans="4:34" ht="14.25" customHeight="1">
      <c r="D1258" s="599"/>
      <c r="E1258" s="599"/>
      <c r="F1258" s="599"/>
      <c r="G1258" s="599"/>
      <c r="H1258" s="599"/>
      <c r="I1258" s="599"/>
      <c r="J1258" s="599"/>
      <c r="K1258" s="599"/>
      <c r="L1258" s="599"/>
      <c r="M1258" s="599"/>
      <c r="N1258" s="599"/>
      <c r="O1258" s="599"/>
      <c r="P1258" s="599"/>
      <c r="Q1258" s="599"/>
      <c r="R1258" s="599"/>
      <c r="S1258" s="599"/>
      <c r="T1258" s="599"/>
      <c r="U1258" s="599"/>
      <c r="V1258" s="599"/>
      <c r="W1258" s="599"/>
      <c r="X1258" s="599"/>
      <c r="Y1258" s="599"/>
      <c r="Z1258" s="599"/>
      <c r="AA1258" s="599"/>
      <c r="AB1258" s="599"/>
      <c r="AC1258" s="599"/>
      <c r="AD1258" s="599"/>
      <c r="AE1258" s="599"/>
      <c r="AF1258" s="599"/>
      <c r="AG1258" s="599"/>
      <c r="AH1258" s="599"/>
    </row>
    <row r="1259" spans="4:34" ht="14.25" customHeight="1">
      <c r="D1259" s="599"/>
      <c r="E1259" s="599"/>
      <c r="F1259" s="599"/>
      <c r="G1259" s="599"/>
      <c r="H1259" s="599"/>
      <c r="I1259" s="599"/>
      <c r="J1259" s="599"/>
      <c r="K1259" s="599"/>
      <c r="L1259" s="599"/>
      <c r="M1259" s="599"/>
      <c r="N1259" s="599"/>
      <c r="O1259" s="599"/>
      <c r="P1259" s="599"/>
      <c r="Q1259" s="599"/>
      <c r="R1259" s="599"/>
      <c r="S1259" s="599"/>
      <c r="T1259" s="599"/>
      <c r="U1259" s="599"/>
      <c r="V1259" s="599"/>
      <c r="W1259" s="599"/>
      <c r="X1259" s="599"/>
      <c r="Y1259" s="599"/>
      <c r="Z1259" s="599"/>
      <c r="AA1259" s="599"/>
      <c r="AB1259" s="599"/>
      <c r="AC1259" s="599"/>
      <c r="AD1259" s="599"/>
      <c r="AE1259" s="599"/>
      <c r="AF1259" s="599"/>
      <c r="AG1259" s="599"/>
      <c r="AH1259" s="599"/>
    </row>
    <row r="1260" spans="4:34" ht="14.25" customHeight="1">
      <c r="D1260" s="599"/>
      <c r="E1260" s="599"/>
      <c r="F1260" s="599"/>
      <c r="G1260" s="599"/>
      <c r="H1260" s="599"/>
      <c r="I1260" s="599"/>
      <c r="J1260" s="599"/>
      <c r="K1260" s="599"/>
      <c r="L1260" s="599"/>
      <c r="M1260" s="599"/>
      <c r="N1260" s="599"/>
      <c r="O1260" s="599"/>
      <c r="P1260" s="599"/>
      <c r="Q1260" s="599"/>
      <c r="R1260" s="599"/>
      <c r="S1260" s="599"/>
      <c r="T1260" s="599"/>
      <c r="U1260" s="599"/>
      <c r="V1260" s="599"/>
      <c r="W1260" s="599"/>
      <c r="X1260" s="599"/>
      <c r="Y1260" s="599"/>
      <c r="Z1260" s="599"/>
      <c r="AA1260" s="599"/>
      <c r="AB1260" s="599"/>
      <c r="AC1260" s="599"/>
      <c r="AD1260" s="599"/>
      <c r="AE1260" s="599"/>
      <c r="AF1260" s="599"/>
      <c r="AG1260" s="599"/>
      <c r="AH1260" s="599"/>
    </row>
    <row r="1261" spans="4:34" ht="14.25" customHeight="1">
      <c r="D1261" s="599"/>
      <c r="E1261" s="599"/>
      <c r="F1261" s="599"/>
      <c r="G1261" s="599"/>
      <c r="H1261" s="599"/>
      <c r="I1261" s="599"/>
      <c r="J1261" s="599"/>
      <c r="K1261" s="599"/>
      <c r="L1261" s="599"/>
      <c r="M1261" s="599"/>
      <c r="N1261" s="599"/>
      <c r="O1261" s="599"/>
      <c r="P1261" s="599"/>
      <c r="Q1261" s="599"/>
      <c r="R1261" s="599"/>
      <c r="S1261" s="599"/>
      <c r="T1261" s="599"/>
      <c r="U1261" s="599"/>
      <c r="V1261" s="599"/>
      <c r="W1261" s="599"/>
      <c r="X1261" s="599"/>
      <c r="Y1261" s="599"/>
      <c r="Z1261" s="599"/>
      <c r="AA1261" s="599"/>
      <c r="AB1261" s="599"/>
      <c r="AC1261" s="599"/>
      <c r="AD1261" s="599"/>
      <c r="AE1261" s="599"/>
      <c r="AF1261" s="599"/>
      <c r="AG1261" s="599"/>
      <c r="AH1261" s="599"/>
    </row>
    <row r="1262" spans="4:34" ht="14.25" customHeight="1">
      <c r="D1262" s="599"/>
      <c r="E1262" s="599"/>
      <c r="F1262" s="599"/>
      <c r="G1262" s="599"/>
      <c r="H1262" s="599"/>
      <c r="I1262" s="599"/>
      <c r="J1262" s="599"/>
      <c r="K1262" s="599"/>
      <c r="L1262" s="599"/>
      <c r="M1262" s="599"/>
      <c r="N1262" s="599"/>
      <c r="O1262" s="599"/>
      <c r="P1262" s="599"/>
      <c r="Q1262" s="599"/>
      <c r="R1262" s="599"/>
      <c r="S1262" s="599"/>
      <c r="T1262" s="599"/>
      <c r="U1262" s="599"/>
      <c r="V1262" s="599"/>
      <c r="W1262" s="599"/>
      <c r="X1262" s="599"/>
      <c r="Y1262" s="599"/>
      <c r="Z1262" s="599"/>
      <c r="AA1262" s="599"/>
      <c r="AB1262" s="599"/>
      <c r="AC1262" s="599"/>
      <c r="AD1262" s="599"/>
      <c r="AE1262" s="599"/>
      <c r="AF1262" s="599"/>
      <c r="AG1262" s="599"/>
      <c r="AH1262" s="599"/>
    </row>
    <row r="1263" spans="4:34" ht="14.25" customHeight="1">
      <c r="D1263" s="599"/>
      <c r="E1263" s="599"/>
      <c r="F1263" s="599"/>
      <c r="G1263" s="599"/>
      <c r="H1263" s="599"/>
      <c r="I1263" s="599"/>
      <c r="J1263" s="599"/>
      <c r="K1263" s="599"/>
      <c r="L1263" s="599"/>
      <c r="M1263" s="599"/>
      <c r="N1263" s="599"/>
      <c r="O1263" s="599"/>
      <c r="P1263" s="599"/>
      <c r="Q1263" s="599"/>
      <c r="R1263" s="599"/>
      <c r="S1263" s="599"/>
      <c r="T1263" s="599"/>
      <c r="U1263" s="599"/>
      <c r="V1263" s="599"/>
      <c r="W1263" s="599"/>
      <c r="X1263" s="599"/>
      <c r="Y1263" s="599"/>
      <c r="Z1263" s="599"/>
      <c r="AA1263" s="599"/>
      <c r="AB1263" s="599"/>
      <c r="AC1263" s="599"/>
      <c r="AD1263" s="599"/>
      <c r="AE1263" s="599"/>
      <c r="AF1263" s="599"/>
      <c r="AG1263" s="599"/>
      <c r="AH1263" s="599"/>
    </row>
    <row r="1264" spans="4:34" ht="14.25" customHeight="1">
      <c r="D1264" s="599"/>
      <c r="E1264" s="599"/>
      <c r="F1264" s="599"/>
      <c r="G1264" s="599"/>
      <c r="H1264" s="599"/>
      <c r="I1264" s="599"/>
      <c r="J1264" s="599"/>
      <c r="K1264" s="599"/>
      <c r="L1264" s="599"/>
      <c r="M1264" s="599"/>
      <c r="N1264" s="599"/>
      <c r="O1264" s="599"/>
      <c r="P1264" s="599"/>
      <c r="Q1264" s="599"/>
      <c r="R1264" s="599"/>
      <c r="S1264" s="599"/>
      <c r="T1264" s="599"/>
      <c r="U1264" s="599"/>
      <c r="V1264" s="599"/>
      <c r="W1264" s="599"/>
      <c r="X1264" s="599"/>
      <c r="Y1264" s="599"/>
      <c r="Z1264" s="599"/>
      <c r="AA1264" s="599"/>
      <c r="AB1264" s="599"/>
      <c r="AC1264" s="599"/>
      <c r="AD1264" s="599"/>
      <c r="AE1264" s="599"/>
      <c r="AF1264" s="599"/>
      <c r="AG1264" s="599"/>
      <c r="AH1264" s="599"/>
    </row>
    <row r="1265" spans="4:34" ht="14.25" customHeight="1">
      <c r="D1265" s="599"/>
      <c r="E1265" s="599"/>
      <c r="F1265" s="599"/>
      <c r="G1265" s="599"/>
      <c r="H1265" s="599"/>
      <c r="I1265" s="599"/>
      <c r="J1265" s="599"/>
      <c r="K1265" s="599"/>
      <c r="L1265" s="599"/>
      <c r="M1265" s="599"/>
      <c r="N1265" s="599"/>
      <c r="O1265" s="599"/>
      <c r="P1265" s="599"/>
      <c r="Q1265" s="599"/>
      <c r="R1265" s="599"/>
      <c r="S1265" s="599"/>
      <c r="T1265" s="599"/>
      <c r="U1265" s="599"/>
      <c r="V1265" s="599"/>
      <c r="W1265" s="599"/>
      <c r="X1265" s="599"/>
      <c r="Y1265" s="599"/>
      <c r="Z1265" s="599"/>
      <c r="AA1265" s="599"/>
      <c r="AB1265" s="599"/>
      <c r="AC1265" s="599"/>
      <c r="AD1265" s="599"/>
      <c r="AE1265" s="599"/>
      <c r="AF1265" s="599"/>
      <c r="AG1265" s="599"/>
      <c r="AH1265" s="599"/>
    </row>
    <row r="1266" spans="4:34" ht="14.25" customHeight="1">
      <c r="D1266" s="599"/>
      <c r="E1266" s="599"/>
      <c r="F1266" s="599"/>
      <c r="G1266" s="599"/>
      <c r="H1266" s="599"/>
      <c r="I1266" s="599"/>
      <c r="J1266" s="599"/>
      <c r="K1266" s="599"/>
      <c r="L1266" s="599"/>
      <c r="M1266" s="599"/>
      <c r="N1266" s="599"/>
      <c r="O1266" s="599"/>
      <c r="P1266" s="599"/>
      <c r="Q1266" s="599"/>
      <c r="R1266" s="599"/>
      <c r="S1266" s="599"/>
      <c r="T1266" s="599"/>
      <c r="U1266" s="599"/>
      <c r="V1266" s="599"/>
      <c r="W1266" s="599"/>
      <c r="X1266" s="599"/>
      <c r="Y1266" s="599"/>
      <c r="Z1266" s="599"/>
      <c r="AA1266" s="599"/>
      <c r="AB1266" s="599"/>
      <c r="AC1266" s="599"/>
      <c r="AD1266" s="599"/>
      <c r="AE1266" s="599"/>
      <c r="AF1266" s="599"/>
      <c r="AG1266" s="599"/>
      <c r="AH1266" s="599"/>
    </row>
    <row r="1267" spans="4:34" ht="14.25" customHeight="1">
      <c r="D1267" s="599"/>
      <c r="E1267" s="599"/>
      <c r="F1267" s="599"/>
      <c r="G1267" s="599"/>
      <c r="H1267" s="599"/>
      <c r="I1267" s="599"/>
      <c r="J1267" s="599"/>
      <c r="K1267" s="599"/>
      <c r="L1267" s="599"/>
      <c r="M1267" s="599"/>
      <c r="N1267" s="599"/>
      <c r="O1267" s="599"/>
      <c r="P1267" s="599"/>
      <c r="Q1267" s="599"/>
      <c r="R1267" s="599"/>
      <c r="S1267" s="599"/>
      <c r="T1267" s="599"/>
      <c r="U1267" s="599"/>
      <c r="V1267" s="599"/>
      <c r="W1267" s="599"/>
      <c r="X1267" s="599"/>
      <c r="Y1267" s="599"/>
      <c r="Z1267" s="599"/>
      <c r="AA1267" s="599"/>
      <c r="AB1267" s="599"/>
      <c r="AC1267" s="599"/>
      <c r="AD1267" s="599"/>
      <c r="AE1267" s="599"/>
      <c r="AF1267" s="599"/>
      <c r="AG1267" s="599"/>
      <c r="AH1267" s="599"/>
    </row>
    <row r="1268" spans="4:34" ht="14.25" customHeight="1">
      <c r="D1268" s="599"/>
      <c r="E1268" s="599"/>
      <c r="F1268" s="599"/>
      <c r="G1268" s="599"/>
      <c r="H1268" s="599"/>
      <c r="I1268" s="599"/>
      <c r="J1268" s="599"/>
      <c r="K1268" s="599"/>
      <c r="L1268" s="599"/>
      <c r="M1268" s="599"/>
      <c r="N1268" s="599"/>
      <c r="O1268" s="599"/>
      <c r="P1268" s="599"/>
      <c r="Q1268" s="599"/>
      <c r="R1268" s="599"/>
      <c r="S1268" s="599"/>
      <c r="T1268" s="599"/>
      <c r="U1268" s="599"/>
      <c r="V1268" s="599"/>
      <c r="W1268" s="599"/>
      <c r="X1268" s="599"/>
      <c r="Y1268" s="599"/>
      <c r="Z1268" s="599"/>
      <c r="AA1268" s="599"/>
      <c r="AB1268" s="599"/>
      <c r="AC1268" s="599"/>
      <c r="AD1268" s="599"/>
      <c r="AE1268" s="599"/>
      <c r="AF1268" s="599"/>
      <c r="AG1268" s="599"/>
      <c r="AH1268" s="599"/>
    </row>
    <row r="1269" spans="4:34" ht="14.25" customHeight="1">
      <c r="D1269" s="599"/>
      <c r="E1269" s="599"/>
      <c r="F1269" s="599"/>
      <c r="G1269" s="599"/>
      <c r="H1269" s="599"/>
      <c r="I1269" s="599"/>
      <c r="J1269" s="599"/>
      <c r="K1269" s="599"/>
      <c r="L1269" s="599"/>
      <c r="M1269" s="599"/>
      <c r="N1269" s="599"/>
      <c r="O1269" s="599"/>
      <c r="P1269" s="599"/>
      <c r="Q1269" s="599"/>
      <c r="R1269" s="599"/>
      <c r="S1269" s="599"/>
      <c r="T1269" s="599"/>
      <c r="U1269" s="599"/>
      <c r="V1269" s="599"/>
      <c r="W1269" s="599"/>
      <c r="X1269" s="599"/>
      <c r="Y1269" s="599"/>
      <c r="Z1269" s="599"/>
      <c r="AA1269" s="599"/>
      <c r="AB1269" s="599"/>
      <c r="AC1269" s="599"/>
      <c r="AD1269" s="599"/>
      <c r="AE1269" s="599"/>
      <c r="AF1269" s="599"/>
      <c r="AG1269" s="599"/>
      <c r="AH1269" s="599"/>
    </row>
    <row r="1270" spans="4:34" ht="14.25" customHeight="1">
      <c r="D1270" s="599"/>
      <c r="E1270" s="599"/>
      <c r="F1270" s="599"/>
      <c r="G1270" s="599"/>
      <c r="H1270" s="599"/>
      <c r="I1270" s="599"/>
      <c r="J1270" s="599"/>
      <c r="K1270" s="599"/>
      <c r="L1270" s="599"/>
      <c r="M1270" s="599"/>
      <c r="N1270" s="599"/>
      <c r="O1270" s="599"/>
      <c r="P1270" s="599"/>
      <c r="Q1270" s="599"/>
      <c r="R1270" s="599"/>
      <c r="S1270" s="599"/>
      <c r="T1270" s="599"/>
      <c r="U1270" s="599"/>
      <c r="V1270" s="599"/>
      <c r="W1270" s="599"/>
      <c r="X1270" s="599"/>
      <c r="Y1270" s="599"/>
      <c r="Z1270" s="599"/>
      <c r="AA1270" s="599"/>
      <c r="AB1270" s="599"/>
      <c r="AC1270" s="599"/>
      <c r="AD1270" s="599"/>
      <c r="AE1270" s="599"/>
      <c r="AF1270" s="599"/>
      <c r="AG1270" s="599"/>
      <c r="AH1270" s="599"/>
    </row>
    <row r="1271" spans="4:34" ht="14.25" customHeight="1">
      <c r="D1271" s="599"/>
      <c r="E1271" s="599"/>
      <c r="F1271" s="599"/>
      <c r="G1271" s="599"/>
      <c r="H1271" s="599"/>
      <c r="I1271" s="599"/>
      <c r="J1271" s="599"/>
      <c r="K1271" s="599"/>
      <c r="L1271" s="599"/>
      <c r="M1271" s="599"/>
      <c r="N1271" s="599"/>
      <c r="O1271" s="599"/>
      <c r="P1271" s="599"/>
      <c r="Q1271" s="599"/>
      <c r="R1271" s="599"/>
      <c r="S1271" s="599"/>
      <c r="T1271" s="599"/>
      <c r="U1271" s="599"/>
      <c r="V1271" s="599"/>
      <c r="W1271" s="599"/>
      <c r="X1271" s="599"/>
      <c r="Y1271" s="599"/>
      <c r="Z1271" s="599"/>
      <c r="AA1271" s="599"/>
      <c r="AB1271" s="599"/>
      <c r="AC1271" s="599"/>
      <c r="AD1271" s="599"/>
      <c r="AE1271" s="599"/>
      <c r="AF1271" s="599"/>
      <c r="AG1271" s="599"/>
      <c r="AH1271" s="599"/>
    </row>
    <row r="1272" spans="4:34" ht="14.25" customHeight="1">
      <c r="D1272" s="599"/>
      <c r="E1272" s="599"/>
      <c r="F1272" s="599"/>
      <c r="G1272" s="599"/>
      <c r="H1272" s="599"/>
      <c r="I1272" s="599"/>
      <c r="J1272" s="599"/>
      <c r="K1272" s="599"/>
      <c r="L1272" s="599"/>
      <c r="M1272" s="599"/>
      <c r="N1272" s="599"/>
      <c r="O1272" s="599"/>
      <c r="P1272" s="599"/>
      <c r="Q1272" s="599"/>
      <c r="R1272" s="599"/>
      <c r="S1272" s="599"/>
      <c r="T1272" s="599"/>
      <c r="U1272" s="599"/>
      <c r="V1272" s="599"/>
      <c r="W1272" s="599"/>
      <c r="X1272" s="599"/>
      <c r="Y1272" s="599"/>
      <c r="Z1272" s="599"/>
      <c r="AA1272" s="599"/>
      <c r="AB1272" s="599"/>
      <c r="AC1272" s="599"/>
      <c r="AD1272" s="599"/>
      <c r="AE1272" s="599"/>
      <c r="AF1272" s="599"/>
      <c r="AG1272" s="599"/>
      <c r="AH1272" s="599"/>
    </row>
    <row r="1273" spans="4:34" ht="14.25" customHeight="1">
      <c r="D1273" s="599"/>
      <c r="E1273" s="599"/>
      <c r="F1273" s="599"/>
      <c r="G1273" s="599"/>
      <c r="H1273" s="599"/>
      <c r="I1273" s="599"/>
      <c r="J1273" s="599"/>
      <c r="K1273" s="599"/>
      <c r="L1273" s="599"/>
      <c r="M1273" s="599"/>
      <c r="N1273" s="599"/>
      <c r="O1273" s="599"/>
      <c r="P1273" s="599"/>
      <c r="Q1273" s="599"/>
      <c r="R1273" s="599"/>
      <c r="S1273" s="599"/>
      <c r="T1273" s="599"/>
      <c r="U1273" s="599"/>
      <c r="V1273" s="599"/>
      <c r="W1273" s="599"/>
      <c r="X1273" s="599"/>
      <c r="Y1273" s="599"/>
      <c r="Z1273" s="599"/>
      <c r="AA1273" s="599"/>
      <c r="AB1273" s="599"/>
      <c r="AC1273" s="599"/>
      <c r="AD1273" s="599"/>
      <c r="AE1273" s="599"/>
      <c r="AF1273" s="599"/>
      <c r="AG1273" s="599"/>
      <c r="AH1273" s="599"/>
    </row>
    <row r="1274" spans="4:34" ht="14.25" customHeight="1">
      <c r="D1274" s="599"/>
      <c r="E1274" s="599"/>
      <c r="F1274" s="599"/>
      <c r="G1274" s="599"/>
      <c r="H1274" s="599"/>
      <c r="I1274" s="599"/>
      <c r="J1274" s="599"/>
      <c r="K1274" s="599"/>
      <c r="L1274" s="599"/>
      <c r="M1274" s="599"/>
      <c r="N1274" s="599"/>
      <c r="O1274" s="599"/>
      <c r="P1274" s="599"/>
      <c r="Q1274" s="599"/>
      <c r="R1274" s="599"/>
      <c r="S1274" s="599"/>
      <c r="T1274" s="599"/>
      <c r="U1274" s="599"/>
      <c r="V1274" s="599"/>
      <c r="W1274" s="599"/>
      <c r="X1274" s="599"/>
      <c r="Y1274" s="599"/>
      <c r="Z1274" s="599"/>
      <c r="AA1274" s="599"/>
      <c r="AB1274" s="599"/>
      <c r="AC1274" s="599"/>
      <c r="AD1274" s="599"/>
      <c r="AE1274" s="599"/>
      <c r="AF1274" s="599"/>
      <c r="AG1274" s="599"/>
      <c r="AH1274" s="599"/>
    </row>
    <row r="1275" spans="4:34" ht="14.25" customHeight="1">
      <c r="D1275" s="599"/>
      <c r="E1275" s="599"/>
      <c r="F1275" s="599"/>
      <c r="G1275" s="599"/>
      <c r="H1275" s="599"/>
      <c r="I1275" s="599"/>
      <c r="J1275" s="599"/>
      <c r="K1275" s="599"/>
      <c r="L1275" s="599"/>
      <c r="M1275" s="599"/>
      <c r="N1275" s="599"/>
      <c r="O1275" s="599"/>
      <c r="P1275" s="599"/>
      <c r="Q1275" s="599"/>
      <c r="R1275" s="599"/>
      <c r="S1275" s="599"/>
      <c r="T1275" s="599"/>
      <c r="U1275" s="599"/>
      <c r="V1275" s="599"/>
      <c r="W1275" s="599"/>
      <c r="X1275" s="599"/>
      <c r="Y1275" s="599"/>
      <c r="Z1275" s="599"/>
      <c r="AA1275" s="599"/>
      <c r="AB1275" s="599"/>
      <c r="AC1275" s="599"/>
      <c r="AD1275" s="599"/>
      <c r="AE1275" s="599"/>
      <c r="AF1275" s="599"/>
      <c r="AG1275" s="599"/>
      <c r="AH1275" s="599"/>
    </row>
    <row r="1276" spans="4:34" ht="14.25" customHeight="1">
      <c r="D1276" s="599"/>
      <c r="E1276" s="599"/>
      <c r="F1276" s="599"/>
      <c r="G1276" s="599"/>
      <c r="H1276" s="599"/>
      <c r="I1276" s="599"/>
      <c r="J1276" s="599"/>
      <c r="K1276" s="599"/>
      <c r="L1276" s="599"/>
      <c r="M1276" s="599"/>
      <c r="N1276" s="599"/>
      <c r="O1276" s="599"/>
      <c r="P1276" s="599"/>
      <c r="Q1276" s="599"/>
      <c r="R1276" s="599"/>
      <c r="S1276" s="599"/>
      <c r="T1276" s="599"/>
      <c r="U1276" s="599"/>
      <c r="V1276" s="599"/>
      <c r="W1276" s="599"/>
      <c r="X1276" s="599"/>
      <c r="Y1276" s="599"/>
      <c r="Z1276" s="599"/>
      <c r="AA1276" s="599"/>
      <c r="AB1276" s="599"/>
      <c r="AC1276" s="599"/>
      <c r="AD1276" s="599"/>
      <c r="AE1276" s="599"/>
      <c r="AF1276" s="599"/>
      <c r="AG1276" s="599"/>
      <c r="AH1276" s="599"/>
    </row>
    <row r="1277" spans="4:34" ht="14.25" customHeight="1">
      <c r="D1277" s="599"/>
      <c r="E1277" s="599"/>
      <c r="F1277" s="599"/>
      <c r="G1277" s="599"/>
      <c r="H1277" s="599"/>
      <c r="I1277" s="599"/>
      <c r="J1277" s="599"/>
      <c r="K1277" s="599"/>
      <c r="L1277" s="599"/>
      <c r="M1277" s="599"/>
      <c r="N1277" s="599"/>
      <c r="O1277" s="599"/>
      <c r="P1277" s="599"/>
      <c r="Q1277" s="599"/>
      <c r="R1277" s="599"/>
      <c r="S1277" s="599"/>
      <c r="T1277" s="599"/>
      <c r="U1277" s="599"/>
      <c r="V1277" s="599"/>
      <c r="W1277" s="599"/>
      <c r="X1277" s="599"/>
      <c r="Y1277" s="599"/>
      <c r="Z1277" s="599"/>
      <c r="AA1277" s="599"/>
      <c r="AB1277" s="599"/>
      <c r="AC1277" s="599"/>
      <c r="AD1277" s="599"/>
      <c r="AE1277" s="599"/>
      <c r="AF1277" s="599"/>
      <c r="AG1277" s="599"/>
      <c r="AH1277" s="599"/>
    </row>
    <row r="1278" spans="4:34" ht="14.25" customHeight="1">
      <c r="D1278" s="599"/>
      <c r="E1278" s="599"/>
      <c r="F1278" s="599"/>
      <c r="G1278" s="599"/>
      <c r="H1278" s="599"/>
      <c r="I1278" s="599"/>
      <c r="J1278" s="599"/>
      <c r="K1278" s="599"/>
      <c r="L1278" s="599"/>
      <c r="M1278" s="599"/>
      <c r="N1278" s="599"/>
      <c r="O1278" s="599"/>
      <c r="P1278" s="599"/>
      <c r="Q1278" s="599"/>
      <c r="R1278" s="599"/>
      <c r="S1278" s="599"/>
      <c r="T1278" s="599"/>
      <c r="U1278" s="599"/>
      <c r="V1278" s="599"/>
      <c r="W1278" s="599"/>
      <c r="X1278" s="599"/>
      <c r="Y1278" s="599"/>
      <c r="Z1278" s="599"/>
      <c r="AA1278" s="599"/>
      <c r="AB1278" s="599"/>
      <c r="AC1278" s="599"/>
      <c r="AD1278" s="599"/>
      <c r="AE1278" s="599"/>
      <c r="AF1278" s="599"/>
      <c r="AG1278" s="599"/>
      <c r="AH1278" s="599"/>
    </row>
    <row r="1279" spans="4:34" ht="14.25" customHeight="1">
      <c r="D1279" s="599"/>
      <c r="E1279" s="599"/>
      <c r="F1279" s="599"/>
      <c r="G1279" s="599"/>
      <c r="H1279" s="599"/>
      <c r="I1279" s="599"/>
      <c r="J1279" s="599"/>
      <c r="K1279" s="599"/>
      <c r="L1279" s="599"/>
      <c r="M1279" s="599"/>
      <c r="N1279" s="599"/>
      <c r="O1279" s="599"/>
      <c r="P1279" s="599"/>
      <c r="Q1279" s="599"/>
      <c r="R1279" s="599"/>
      <c r="S1279" s="599"/>
      <c r="T1279" s="599"/>
      <c r="U1279" s="599"/>
      <c r="V1279" s="599"/>
      <c r="W1279" s="599"/>
      <c r="X1279" s="599"/>
      <c r="Y1279" s="599"/>
      <c r="Z1279" s="599"/>
      <c r="AA1279" s="599"/>
      <c r="AB1279" s="599"/>
      <c r="AC1279" s="599"/>
      <c r="AD1279" s="599"/>
      <c r="AE1279" s="599"/>
      <c r="AF1279" s="599"/>
      <c r="AG1279" s="599"/>
      <c r="AH1279" s="599"/>
    </row>
    <row r="1280" spans="4:34" ht="14.25" customHeight="1">
      <c r="D1280" s="599"/>
      <c r="E1280" s="599"/>
      <c r="F1280" s="599"/>
      <c r="G1280" s="599"/>
      <c r="H1280" s="599"/>
      <c r="I1280" s="599"/>
      <c r="J1280" s="599"/>
      <c r="K1280" s="599"/>
      <c r="L1280" s="599"/>
      <c r="M1280" s="599"/>
      <c r="N1280" s="599"/>
      <c r="O1280" s="599"/>
      <c r="P1280" s="599"/>
      <c r="Q1280" s="599"/>
      <c r="R1280" s="599"/>
      <c r="S1280" s="599"/>
      <c r="T1280" s="599"/>
      <c r="U1280" s="599"/>
      <c r="V1280" s="599"/>
      <c r="W1280" s="599"/>
      <c r="X1280" s="599"/>
      <c r="Y1280" s="599"/>
      <c r="Z1280" s="599"/>
      <c r="AA1280" s="599"/>
      <c r="AB1280" s="599"/>
      <c r="AC1280" s="599"/>
      <c r="AD1280" s="599"/>
      <c r="AE1280" s="599"/>
      <c r="AF1280" s="599"/>
      <c r="AG1280" s="599"/>
      <c r="AH1280" s="599"/>
    </row>
    <row r="1281" spans="4:34" ht="14.25" customHeight="1">
      <c r="D1281" s="599"/>
      <c r="E1281" s="599"/>
      <c r="F1281" s="599"/>
      <c r="G1281" s="599"/>
      <c r="H1281" s="599"/>
      <c r="I1281" s="599"/>
      <c r="J1281" s="599"/>
      <c r="K1281" s="599"/>
      <c r="L1281" s="599"/>
      <c r="M1281" s="599"/>
      <c r="N1281" s="599"/>
      <c r="O1281" s="599"/>
      <c r="P1281" s="599"/>
      <c r="Q1281" s="599"/>
      <c r="R1281" s="599"/>
      <c r="S1281" s="599"/>
      <c r="T1281" s="599"/>
      <c r="U1281" s="599"/>
      <c r="V1281" s="599"/>
      <c r="W1281" s="599"/>
      <c r="X1281" s="599"/>
      <c r="Y1281" s="599"/>
      <c r="Z1281" s="599"/>
      <c r="AA1281" s="599"/>
      <c r="AB1281" s="599"/>
      <c r="AC1281" s="599"/>
      <c r="AD1281" s="599"/>
      <c r="AE1281" s="599"/>
      <c r="AF1281" s="599"/>
      <c r="AG1281" s="599"/>
      <c r="AH1281" s="599"/>
    </row>
    <row r="1282" spans="4:34" ht="14.25" customHeight="1">
      <c r="D1282" s="599"/>
      <c r="E1282" s="599"/>
      <c r="F1282" s="599"/>
      <c r="G1282" s="599"/>
      <c r="H1282" s="599"/>
      <c r="I1282" s="599"/>
      <c r="J1282" s="599"/>
      <c r="K1282" s="599"/>
      <c r="L1282" s="599"/>
      <c r="M1282" s="599"/>
      <c r="N1282" s="599"/>
      <c r="O1282" s="599"/>
      <c r="P1282" s="599"/>
      <c r="Q1282" s="599"/>
      <c r="R1282" s="599"/>
      <c r="S1282" s="599"/>
      <c r="T1282" s="599"/>
      <c r="U1282" s="599"/>
      <c r="V1282" s="599"/>
      <c r="W1282" s="599"/>
      <c r="X1282" s="599"/>
      <c r="Y1282" s="599"/>
      <c r="Z1282" s="599"/>
      <c r="AA1282" s="599"/>
      <c r="AB1282" s="599"/>
      <c r="AC1282" s="599"/>
      <c r="AD1282" s="599"/>
      <c r="AE1282" s="599"/>
      <c r="AF1282" s="599"/>
      <c r="AG1282" s="599"/>
      <c r="AH1282" s="599"/>
    </row>
    <row r="1283" spans="4:34" ht="14.25" customHeight="1">
      <c r="D1283" s="599"/>
      <c r="E1283" s="599"/>
      <c r="F1283" s="599"/>
      <c r="G1283" s="599"/>
      <c r="H1283" s="599"/>
      <c r="I1283" s="599"/>
      <c r="J1283" s="599"/>
      <c r="K1283" s="599"/>
      <c r="L1283" s="599"/>
      <c r="M1283" s="599"/>
      <c r="N1283" s="599"/>
      <c r="O1283" s="599"/>
      <c r="P1283" s="599"/>
      <c r="Q1283" s="599"/>
      <c r="R1283" s="599"/>
      <c r="S1283" s="599"/>
      <c r="T1283" s="599"/>
      <c r="U1283" s="599"/>
      <c r="V1283" s="599"/>
      <c r="W1283" s="599"/>
      <c r="X1283" s="599"/>
      <c r="Y1283" s="599"/>
      <c r="Z1283" s="599"/>
      <c r="AA1283" s="599"/>
      <c r="AB1283" s="599"/>
      <c r="AC1283" s="599"/>
      <c r="AD1283" s="599"/>
      <c r="AE1283" s="599"/>
      <c r="AF1283" s="599"/>
      <c r="AG1283" s="599"/>
      <c r="AH1283" s="599"/>
    </row>
    <row r="1284" spans="4:34" ht="14.25" customHeight="1">
      <c r="D1284" s="599"/>
      <c r="E1284" s="599"/>
      <c r="F1284" s="599"/>
      <c r="G1284" s="599"/>
      <c r="H1284" s="599"/>
      <c r="I1284" s="599"/>
      <c r="J1284" s="599"/>
      <c r="K1284" s="599"/>
      <c r="L1284" s="599"/>
      <c r="M1284" s="599"/>
      <c r="N1284" s="599"/>
      <c r="O1284" s="599"/>
      <c r="P1284" s="599"/>
      <c r="Q1284" s="599"/>
      <c r="R1284" s="599"/>
      <c r="S1284" s="599"/>
      <c r="T1284" s="599"/>
      <c r="U1284" s="599"/>
      <c r="V1284" s="599"/>
      <c r="W1284" s="599"/>
      <c r="X1284" s="599"/>
      <c r="Y1284" s="599"/>
      <c r="Z1284" s="599"/>
      <c r="AA1284" s="599"/>
      <c r="AB1284" s="599"/>
      <c r="AC1284" s="599"/>
      <c r="AD1284" s="599"/>
      <c r="AE1284" s="599"/>
      <c r="AF1284" s="599"/>
      <c r="AG1284" s="599"/>
      <c r="AH1284" s="599"/>
    </row>
    <row r="1285" spans="4:34" ht="14.25" customHeight="1">
      <c r="D1285" s="599"/>
      <c r="E1285" s="599"/>
      <c r="F1285" s="599"/>
      <c r="G1285" s="599"/>
      <c r="H1285" s="599"/>
      <c r="I1285" s="599"/>
      <c r="J1285" s="599"/>
      <c r="K1285" s="599"/>
      <c r="L1285" s="599"/>
      <c r="M1285" s="599"/>
      <c r="N1285" s="599"/>
      <c r="O1285" s="599"/>
      <c r="P1285" s="599"/>
      <c r="Q1285" s="599"/>
      <c r="R1285" s="599"/>
      <c r="S1285" s="599"/>
      <c r="T1285" s="599"/>
      <c r="U1285" s="599"/>
      <c r="V1285" s="599"/>
      <c r="W1285" s="599"/>
      <c r="X1285" s="599"/>
      <c r="Y1285" s="599"/>
      <c r="Z1285" s="599"/>
      <c r="AA1285" s="599"/>
      <c r="AB1285" s="599"/>
      <c r="AC1285" s="599"/>
      <c r="AD1285" s="599"/>
      <c r="AE1285" s="599"/>
      <c r="AF1285" s="599"/>
      <c r="AG1285" s="599"/>
      <c r="AH1285" s="599"/>
    </row>
    <row r="1286" spans="4:34" ht="14.25" customHeight="1">
      <c r="D1286" s="599"/>
      <c r="E1286" s="599"/>
      <c r="F1286" s="599"/>
      <c r="G1286" s="599"/>
      <c r="H1286" s="599"/>
      <c r="I1286" s="599"/>
      <c r="J1286" s="599"/>
      <c r="K1286" s="599"/>
      <c r="L1286" s="599"/>
      <c r="M1286" s="599"/>
      <c r="N1286" s="599"/>
      <c r="O1286" s="599"/>
      <c r="P1286" s="599"/>
      <c r="Q1286" s="599"/>
      <c r="R1286" s="599"/>
      <c r="S1286" s="599"/>
      <c r="T1286" s="599"/>
      <c r="U1286" s="599"/>
      <c r="V1286" s="599"/>
      <c r="W1286" s="599"/>
      <c r="X1286" s="599"/>
      <c r="Y1286" s="599"/>
      <c r="Z1286" s="599"/>
      <c r="AA1286" s="599"/>
      <c r="AB1286" s="599"/>
      <c r="AC1286" s="599"/>
      <c r="AD1286" s="599"/>
      <c r="AE1286" s="599"/>
      <c r="AF1286" s="599"/>
      <c r="AG1286" s="599"/>
      <c r="AH1286" s="599"/>
    </row>
    <row r="1287" spans="4:34" ht="14.25" customHeight="1">
      <c r="D1287" s="599"/>
      <c r="E1287" s="599"/>
      <c r="F1287" s="599"/>
      <c r="G1287" s="599"/>
      <c r="H1287" s="599"/>
      <c r="I1287" s="599"/>
      <c r="J1287" s="599"/>
      <c r="K1287" s="599"/>
      <c r="L1287" s="599"/>
      <c r="M1287" s="599"/>
      <c r="N1287" s="599"/>
      <c r="O1287" s="599"/>
      <c r="P1287" s="599"/>
      <c r="Q1287" s="599"/>
      <c r="R1287" s="599"/>
      <c r="S1287" s="599"/>
      <c r="T1287" s="599"/>
      <c r="U1287" s="599"/>
      <c r="V1287" s="599"/>
      <c r="W1287" s="599"/>
      <c r="X1287" s="599"/>
      <c r="Y1287" s="599"/>
      <c r="Z1287" s="599"/>
      <c r="AA1287" s="599"/>
      <c r="AB1287" s="599"/>
      <c r="AC1287" s="599"/>
      <c r="AD1287" s="599"/>
      <c r="AE1287" s="599"/>
      <c r="AF1287" s="599"/>
      <c r="AG1287" s="599"/>
      <c r="AH1287" s="599"/>
    </row>
    <row r="1288" spans="4:34" ht="14.25" customHeight="1">
      <c r="D1288" s="599"/>
      <c r="E1288" s="599"/>
      <c r="F1288" s="599"/>
      <c r="G1288" s="599"/>
      <c r="H1288" s="599"/>
      <c r="I1288" s="599"/>
      <c r="J1288" s="599"/>
      <c r="K1288" s="599"/>
      <c r="L1288" s="599"/>
      <c r="M1288" s="599"/>
      <c r="N1288" s="599"/>
      <c r="O1288" s="599"/>
      <c r="P1288" s="599"/>
      <c r="Q1288" s="599"/>
      <c r="R1288" s="599"/>
      <c r="S1288" s="599"/>
      <c r="T1288" s="599"/>
      <c r="U1288" s="599"/>
      <c r="V1288" s="599"/>
      <c r="W1288" s="599"/>
      <c r="X1288" s="599"/>
      <c r="Y1288" s="599"/>
      <c r="Z1288" s="599"/>
      <c r="AA1288" s="599"/>
      <c r="AB1288" s="599"/>
      <c r="AC1288" s="599"/>
      <c r="AD1288" s="599"/>
      <c r="AE1288" s="599"/>
      <c r="AF1288" s="599"/>
      <c r="AG1288" s="599"/>
      <c r="AH1288" s="599"/>
    </row>
    <row r="1289" spans="4:34" ht="14.25" customHeight="1">
      <c r="D1289" s="599"/>
      <c r="E1289" s="599"/>
      <c r="F1289" s="599"/>
      <c r="G1289" s="599"/>
      <c r="H1289" s="599"/>
      <c r="I1289" s="599"/>
      <c r="J1289" s="599"/>
      <c r="K1289" s="599"/>
      <c r="L1289" s="599"/>
      <c r="M1289" s="599"/>
      <c r="N1289" s="599"/>
      <c r="O1289" s="599"/>
      <c r="P1289" s="599"/>
      <c r="Q1289" s="599"/>
      <c r="R1289" s="599"/>
      <c r="S1289" s="599"/>
      <c r="T1289" s="599"/>
      <c r="U1289" s="599"/>
      <c r="V1289" s="599"/>
      <c r="W1289" s="599"/>
      <c r="X1289" s="599"/>
      <c r="Y1289" s="599"/>
      <c r="Z1289" s="599"/>
      <c r="AA1289" s="599"/>
      <c r="AB1289" s="599"/>
      <c r="AC1289" s="599"/>
      <c r="AD1289" s="599"/>
      <c r="AE1289" s="599"/>
      <c r="AF1289" s="599"/>
      <c r="AG1289" s="599"/>
      <c r="AH1289" s="599"/>
    </row>
    <row r="1290" spans="4:34" ht="14.25" customHeight="1">
      <c r="D1290" s="599"/>
      <c r="E1290" s="599"/>
      <c r="F1290" s="599"/>
      <c r="G1290" s="599"/>
      <c r="H1290" s="599"/>
      <c r="I1290" s="599"/>
      <c r="J1290" s="599"/>
      <c r="K1290" s="599"/>
      <c r="L1290" s="599"/>
      <c r="M1290" s="599"/>
      <c r="N1290" s="599"/>
      <c r="O1290" s="599"/>
      <c r="P1290" s="599"/>
      <c r="Q1290" s="599"/>
      <c r="R1290" s="599"/>
      <c r="S1290" s="599"/>
      <c r="T1290" s="599"/>
      <c r="U1290" s="599"/>
      <c r="V1290" s="599"/>
      <c r="W1290" s="599"/>
      <c r="X1290" s="599"/>
      <c r="Y1290" s="599"/>
      <c r="Z1290" s="599"/>
      <c r="AA1290" s="599"/>
      <c r="AB1290" s="599"/>
      <c r="AC1290" s="599"/>
      <c r="AD1290" s="599"/>
      <c r="AE1290" s="599"/>
      <c r="AF1290" s="599"/>
      <c r="AG1290" s="599"/>
      <c r="AH1290" s="599"/>
    </row>
    <row r="1291" spans="4:34" ht="14.25" customHeight="1">
      <c r="D1291" s="599"/>
      <c r="E1291" s="599"/>
      <c r="F1291" s="599"/>
      <c r="G1291" s="599"/>
      <c r="H1291" s="599"/>
      <c r="I1291" s="599"/>
      <c r="J1291" s="599"/>
      <c r="K1291" s="599"/>
      <c r="L1291" s="599"/>
      <c r="M1291" s="599"/>
      <c r="N1291" s="599"/>
      <c r="O1291" s="599"/>
      <c r="P1291" s="599"/>
      <c r="Q1291" s="599"/>
      <c r="R1291" s="599"/>
      <c r="S1291" s="599"/>
      <c r="T1291" s="599"/>
      <c r="U1291" s="599"/>
      <c r="V1291" s="599"/>
      <c r="W1291" s="599"/>
      <c r="X1291" s="599"/>
      <c r="Y1291" s="599"/>
      <c r="Z1291" s="599"/>
      <c r="AA1291" s="599"/>
      <c r="AB1291" s="599"/>
      <c r="AC1291" s="599"/>
      <c r="AD1291" s="599"/>
      <c r="AE1291" s="599"/>
      <c r="AF1291" s="599"/>
      <c r="AG1291" s="599"/>
      <c r="AH1291" s="599"/>
    </row>
    <row r="1292" spans="4:34" ht="14.25" customHeight="1">
      <c r="D1292" s="599"/>
      <c r="E1292" s="599"/>
      <c r="F1292" s="599"/>
      <c r="G1292" s="599"/>
      <c r="H1292" s="599"/>
      <c r="I1292" s="599"/>
      <c r="J1292" s="599"/>
      <c r="K1292" s="599"/>
      <c r="L1292" s="599"/>
      <c r="M1292" s="599"/>
      <c r="N1292" s="599"/>
      <c r="O1292" s="599"/>
      <c r="P1292" s="599"/>
      <c r="Q1292" s="599"/>
      <c r="R1292" s="599"/>
      <c r="S1292" s="599"/>
      <c r="T1292" s="599"/>
      <c r="U1292" s="599"/>
      <c r="V1292" s="599"/>
      <c r="W1292" s="599"/>
      <c r="X1292" s="599"/>
      <c r="Y1292" s="599"/>
      <c r="Z1292" s="599"/>
      <c r="AA1292" s="599"/>
      <c r="AB1292" s="599"/>
      <c r="AC1292" s="599"/>
      <c r="AD1292" s="599"/>
      <c r="AE1292" s="599"/>
      <c r="AF1292" s="599"/>
      <c r="AG1292" s="599"/>
      <c r="AH1292" s="599"/>
    </row>
    <row r="1293" spans="4:34" ht="14.25" customHeight="1">
      <c r="D1293" s="599"/>
      <c r="E1293" s="599"/>
      <c r="F1293" s="599"/>
      <c r="G1293" s="599"/>
      <c r="H1293" s="599"/>
      <c r="I1293" s="599"/>
      <c r="J1293" s="599"/>
      <c r="K1293" s="599"/>
      <c r="L1293" s="599"/>
      <c r="M1293" s="599"/>
      <c r="N1293" s="599"/>
      <c r="O1293" s="599"/>
      <c r="P1293" s="599"/>
      <c r="Q1293" s="599"/>
      <c r="R1293" s="599"/>
      <c r="S1293" s="599"/>
      <c r="T1293" s="599"/>
      <c r="U1293" s="599"/>
      <c r="V1293" s="599"/>
      <c r="W1293" s="599"/>
      <c r="X1293" s="599"/>
      <c r="Y1293" s="599"/>
      <c r="Z1293" s="599"/>
      <c r="AA1293" s="599"/>
      <c r="AB1293" s="599"/>
      <c r="AC1293" s="599"/>
      <c r="AD1293" s="599"/>
      <c r="AE1293" s="599"/>
      <c r="AF1293" s="599"/>
      <c r="AG1293" s="599"/>
      <c r="AH1293" s="599"/>
    </row>
    <row r="1294" spans="4:34" ht="14.25" customHeight="1">
      <c r="D1294" s="599"/>
      <c r="E1294" s="599"/>
      <c r="F1294" s="599"/>
      <c r="G1294" s="599"/>
      <c r="H1294" s="599"/>
      <c r="I1294" s="599"/>
      <c r="J1294" s="599"/>
      <c r="K1294" s="599"/>
      <c r="L1294" s="599"/>
      <c r="M1294" s="599"/>
      <c r="N1294" s="599"/>
      <c r="O1294" s="599"/>
      <c r="P1294" s="599"/>
      <c r="Q1294" s="599"/>
      <c r="R1294" s="599"/>
      <c r="S1294" s="599"/>
      <c r="T1294" s="599"/>
      <c r="U1294" s="599"/>
      <c r="V1294" s="599"/>
      <c r="W1294" s="599"/>
      <c r="X1294" s="599"/>
      <c r="Y1294" s="599"/>
      <c r="Z1294" s="599"/>
      <c r="AA1294" s="599"/>
      <c r="AB1294" s="599"/>
      <c r="AC1294" s="599"/>
      <c r="AD1294" s="599"/>
      <c r="AE1294" s="599"/>
      <c r="AF1294" s="599"/>
      <c r="AG1294" s="599"/>
      <c r="AH1294" s="599"/>
    </row>
    <row r="1295" spans="4:34" ht="14.25" customHeight="1">
      <c r="D1295" s="599"/>
      <c r="E1295" s="599"/>
      <c r="F1295" s="599"/>
      <c r="G1295" s="599"/>
      <c r="H1295" s="599"/>
      <c r="I1295" s="599"/>
      <c r="J1295" s="599"/>
      <c r="K1295" s="599"/>
      <c r="L1295" s="599"/>
      <c r="M1295" s="599"/>
      <c r="N1295" s="599"/>
      <c r="O1295" s="599"/>
      <c r="P1295" s="599"/>
      <c r="Q1295" s="599"/>
      <c r="R1295" s="599"/>
      <c r="S1295" s="599"/>
      <c r="T1295" s="599"/>
      <c r="U1295" s="599"/>
      <c r="V1295" s="599"/>
      <c r="W1295" s="599"/>
      <c r="X1295" s="599"/>
      <c r="Y1295" s="599"/>
      <c r="Z1295" s="599"/>
      <c r="AA1295" s="599"/>
      <c r="AB1295" s="599"/>
      <c r="AC1295" s="599"/>
      <c r="AD1295" s="599"/>
      <c r="AE1295" s="599"/>
      <c r="AF1295" s="599"/>
      <c r="AG1295" s="599"/>
      <c r="AH1295" s="599"/>
    </row>
    <row r="1296" spans="4:34" ht="14.25" customHeight="1">
      <c r="D1296" s="599"/>
      <c r="E1296" s="599"/>
      <c r="F1296" s="599"/>
      <c r="G1296" s="599"/>
      <c r="H1296" s="599"/>
      <c r="I1296" s="599"/>
      <c r="J1296" s="599"/>
      <c r="K1296" s="599"/>
      <c r="L1296" s="599"/>
      <c r="M1296" s="599"/>
      <c r="N1296" s="599"/>
      <c r="O1296" s="599"/>
      <c r="P1296" s="599"/>
      <c r="Q1296" s="599"/>
      <c r="R1296" s="599"/>
      <c r="S1296" s="599"/>
      <c r="T1296" s="599"/>
      <c r="U1296" s="599"/>
      <c r="V1296" s="599"/>
      <c r="W1296" s="599"/>
      <c r="X1296" s="599"/>
      <c r="Y1296" s="599"/>
      <c r="Z1296" s="599"/>
      <c r="AA1296" s="599"/>
      <c r="AB1296" s="599"/>
      <c r="AC1296" s="599"/>
      <c r="AD1296" s="599"/>
      <c r="AE1296" s="599"/>
      <c r="AF1296" s="599"/>
      <c r="AG1296" s="599"/>
      <c r="AH1296" s="599"/>
    </row>
    <row r="1297" spans="4:34" ht="14.25" customHeight="1">
      <c r="D1297" s="599"/>
      <c r="E1297" s="599"/>
      <c r="F1297" s="599"/>
      <c r="G1297" s="599"/>
      <c r="H1297" s="599"/>
      <c r="I1297" s="599"/>
      <c r="J1297" s="599"/>
      <c r="K1297" s="599"/>
      <c r="L1297" s="599"/>
      <c r="M1297" s="599"/>
      <c r="N1297" s="599"/>
      <c r="O1297" s="599"/>
      <c r="P1297" s="599"/>
      <c r="Q1297" s="599"/>
      <c r="R1297" s="599"/>
      <c r="S1297" s="599"/>
      <c r="T1297" s="599"/>
      <c r="U1297" s="599"/>
      <c r="V1297" s="599"/>
      <c r="W1297" s="599"/>
      <c r="X1297" s="599"/>
      <c r="Y1297" s="599"/>
      <c r="Z1297" s="599"/>
      <c r="AA1297" s="599"/>
      <c r="AB1297" s="599"/>
      <c r="AC1297" s="599"/>
      <c r="AD1297" s="599"/>
      <c r="AE1297" s="599"/>
      <c r="AF1297" s="599"/>
      <c r="AG1297" s="599"/>
      <c r="AH1297" s="599"/>
    </row>
    <row r="1298" spans="4:34" ht="14.25" customHeight="1">
      <c r="D1298" s="599"/>
      <c r="E1298" s="599"/>
      <c r="F1298" s="599"/>
      <c r="G1298" s="599"/>
      <c r="H1298" s="599"/>
      <c r="I1298" s="599"/>
      <c r="J1298" s="599"/>
      <c r="K1298" s="599"/>
      <c r="L1298" s="599"/>
      <c r="M1298" s="599"/>
      <c r="N1298" s="599"/>
      <c r="O1298" s="599"/>
      <c r="P1298" s="599"/>
      <c r="Q1298" s="599"/>
      <c r="R1298" s="599"/>
      <c r="S1298" s="599"/>
      <c r="T1298" s="599"/>
      <c r="U1298" s="599"/>
      <c r="V1298" s="599"/>
      <c r="W1298" s="599"/>
      <c r="X1298" s="599"/>
      <c r="Y1298" s="599"/>
      <c r="Z1298" s="599"/>
      <c r="AA1298" s="599"/>
      <c r="AB1298" s="599"/>
      <c r="AC1298" s="599"/>
      <c r="AD1298" s="599"/>
      <c r="AE1298" s="599"/>
      <c r="AF1298" s="599"/>
      <c r="AG1298" s="599"/>
      <c r="AH1298" s="599"/>
    </row>
    <row r="1299" spans="4:34" ht="14.25" customHeight="1">
      <c r="D1299" s="599"/>
      <c r="E1299" s="599"/>
      <c r="F1299" s="599"/>
      <c r="G1299" s="599"/>
      <c r="H1299" s="599"/>
      <c r="I1299" s="599"/>
      <c r="J1299" s="599"/>
      <c r="K1299" s="599"/>
      <c r="L1299" s="599"/>
      <c r="M1299" s="599"/>
      <c r="N1299" s="599"/>
      <c r="O1299" s="599"/>
      <c r="P1299" s="599"/>
      <c r="Q1299" s="599"/>
      <c r="R1299" s="599"/>
      <c r="S1299" s="599"/>
      <c r="T1299" s="599"/>
      <c r="U1299" s="599"/>
      <c r="V1299" s="599"/>
      <c r="W1299" s="599"/>
      <c r="X1299" s="599"/>
      <c r="Y1299" s="599"/>
      <c r="Z1299" s="599"/>
      <c r="AA1299" s="599"/>
      <c r="AB1299" s="599"/>
      <c r="AC1299" s="599"/>
      <c r="AD1299" s="599"/>
      <c r="AE1299" s="599"/>
      <c r="AF1299" s="599"/>
      <c r="AG1299" s="599"/>
      <c r="AH1299" s="599"/>
    </row>
    <row r="1300" spans="4:34" ht="14.25" customHeight="1">
      <c r="D1300" s="599"/>
      <c r="E1300" s="599"/>
      <c r="F1300" s="599"/>
      <c r="G1300" s="599"/>
      <c r="H1300" s="599"/>
      <c r="I1300" s="599"/>
      <c r="J1300" s="599"/>
      <c r="K1300" s="599"/>
      <c r="L1300" s="599"/>
      <c r="M1300" s="599"/>
      <c r="N1300" s="599"/>
      <c r="O1300" s="599"/>
      <c r="P1300" s="599"/>
      <c r="Q1300" s="599"/>
      <c r="R1300" s="599"/>
      <c r="S1300" s="599"/>
      <c r="T1300" s="599"/>
      <c r="U1300" s="599"/>
      <c r="V1300" s="599"/>
      <c r="W1300" s="599"/>
      <c r="X1300" s="599"/>
      <c r="Y1300" s="599"/>
      <c r="Z1300" s="599"/>
      <c r="AA1300" s="599"/>
      <c r="AB1300" s="599"/>
      <c r="AC1300" s="599"/>
      <c r="AD1300" s="599"/>
      <c r="AE1300" s="599"/>
      <c r="AF1300" s="599"/>
      <c r="AG1300" s="599"/>
      <c r="AH1300" s="599"/>
    </row>
    <row r="1301" spans="4:34" ht="14.25" customHeight="1">
      <c r="D1301" s="599"/>
      <c r="E1301" s="599"/>
      <c r="F1301" s="599"/>
      <c r="G1301" s="599"/>
      <c r="H1301" s="599"/>
      <c r="I1301" s="599"/>
      <c r="J1301" s="599"/>
      <c r="K1301" s="599"/>
      <c r="L1301" s="599"/>
      <c r="M1301" s="599"/>
      <c r="N1301" s="599"/>
      <c r="O1301" s="599"/>
      <c r="P1301" s="599"/>
      <c r="Q1301" s="599"/>
      <c r="R1301" s="599"/>
      <c r="S1301" s="599"/>
      <c r="T1301" s="599"/>
      <c r="U1301" s="599"/>
      <c r="V1301" s="599"/>
      <c r="W1301" s="599"/>
      <c r="X1301" s="599"/>
      <c r="Y1301" s="599"/>
      <c r="Z1301" s="599"/>
      <c r="AA1301" s="599"/>
      <c r="AB1301" s="599"/>
      <c r="AC1301" s="599"/>
      <c r="AD1301" s="599"/>
      <c r="AE1301" s="599"/>
      <c r="AF1301" s="599"/>
      <c r="AG1301" s="599"/>
      <c r="AH1301" s="599"/>
    </row>
    <row r="1302" spans="4:34" ht="9.75" customHeight="1">
      <c r="D1302" s="599"/>
      <c r="E1302" s="599"/>
      <c r="F1302" s="599"/>
      <c r="G1302" s="599"/>
      <c r="H1302" s="599"/>
      <c r="I1302" s="599"/>
      <c r="J1302" s="599"/>
      <c r="K1302" s="599"/>
      <c r="L1302" s="599"/>
      <c r="M1302" s="599"/>
      <c r="N1302" s="599"/>
      <c r="O1302" s="599"/>
      <c r="P1302" s="599"/>
      <c r="Q1302" s="599"/>
      <c r="R1302" s="599"/>
      <c r="S1302" s="599"/>
      <c r="T1302" s="599"/>
      <c r="U1302" s="599"/>
      <c r="V1302" s="599"/>
      <c r="W1302" s="599"/>
      <c r="X1302" s="599"/>
      <c r="Y1302" s="599"/>
      <c r="Z1302" s="599"/>
      <c r="AA1302" s="599"/>
      <c r="AB1302" s="599"/>
      <c r="AC1302" s="599"/>
      <c r="AD1302" s="599"/>
      <c r="AE1302" s="599"/>
      <c r="AF1302" s="599"/>
      <c r="AG1302" s="599"/>
      <c r="AH1302" s="599"/>
    </row>
    <row r="1303" spans="4:34" ht="14.25" customHeight="1">
      <c r="D1303" s="599"/>
      <c r="E1303" s="599"/>
      <c r="F1303" s="599"/>
      <c r="G1303" s="599"/>
      <c r="H1303" s="599"/>
      <c r="I1303" s="599"/>
      <c r="J1303" s="599"/>
      <c r="K1303" s="599"/>
      <c r="L1303" s="599"/>
      <c r="M1303" s="599"/>
      <c r="N1303" s="599"/>
      <c r="O1303" s="599"/>
      <c r="P1303" s="599"/>
      <c r="Q1303" s="599"/>
      <c r="R1303" s="599"/>
      <c r="S1303" s="599"/>
      <c r="T1303" s="599"/>
      <c r="U1303" s="599"/>
      <c r="V1303" s="599"/>
      <c r="W1303" s="599"/>
      <c r="X1303" s="599"/>
      <c r="Y1303" s="599"/>
      <c r="Z1303" s="599"/>
      <c r="AA1303" s="599"/>
      <c r="AB1303" s="599"/>
      <c r="AC1303" s="599"/>
      <c r="AD1303" s="599"/>
      <c r="AE1303" s="599"/>
      <c r="AF1303" s="599"/>
      <c r="AG1303" s="599"/>
      <c r="AH1303" s="599"/>
    </row>
    <row r="1304" spans="4:34" ht="14.25" customHeight="1">
      <c r="D1304" s="599"/>
      <c r="E1304" s="599"/>
      <c r="F1304" s="599"/>
      <c r="G1304" s="599"/>
      <c r="H1304" s="599"/>
      <c r="I1304" s="599"/>
      <c r="J1304" s="599"/>
      <c r="K1304" s="599"/>
      <c r="L1304" s="599"/>
      <c r="M1304" s="599"/>
      <c r="N1304" s="599"/>
      <c r="O1304" s="599"/>
      <c r="P1304" s="599"/>
      <c r="Q1304" s="599"/>
      <c r="R1304" s="599"/>
      <c r="S1304" s="599"/>
      <c r="T1304" s="599"/>
      <c r="U1304" s="599"/>
      <c r="V1304" s="599"/>
      <c r="W1304" s="599"/>
      <c r="X1304" s="599"/>
      <c r="Y1304" s="599"/>
      <c r="Z1304" s="599"/>
      <c r="AA1304" s="599"/>
      <c r="AB1304" s="599"/>
      <c r="AC1304" s="599"/>
      <c r="AD1304" s="599"/>
      <c r="AE1304" s="599"/>
      <c r="AF1304" s="599"/>
      <c r="AG1304" s="599"/>
      <c r="AH1304" s="599"/>
    </row>
    <row r="1305" spans="4:34" ht="14.25" customHeight="1">
      <c r="D1305" s="599"/>
      <c r="E1305" s="599"/>
      <c r="F1305" s="599"/>
      <c r="G1305" s="599"/>
      <c r="H1305" s="599"/>
      <c r="I1305" s="599"/>
      <c r="J1305" s="599"/>
      <c r="K1305" s="599"/>
      <c r="L1305" s="599"/>
      <c r="M1305" s="599"/>
      <c r="N1305" s="599"/>
      <c r="O1305" s="599"/>
      <c r="P1305" s="599"/>
      <c r="Q1305" s="599"/>
      <c r="R1305" s="599"/>
      <c r="S1305" s="599"/>
      <c r="T1305" s="599"/>
      <c r="U1305" s="599"/>
      <c r="V1305" s="599"/>
      <c r="W1305" s="599"/>
      <c r="X1305" s="599"/>
      <c r="Y1305" s="599"/>
      <c r="Z1305" s="599"/>
      <c r="AA1305" s="599"/>
      <c r="AB1305" s="599"/>
      <c r="AC1305" s="599"/>
      <c r="AD1305" s="599"/>
      <c r="AE1305" s="599"/>
      <c r="AF1305" s="599"/>
      <c r="AG1305" s="599"/>
      <c r="AH1305" s="599"/>
    </row>
    <row r="1306" spans="4:34" ht="14.25" customHeight="1">
      <c r="D1306" s="599"/>
      <c r="E1306" s="599"/>
      <c r="F1306" s="599"/>
      <c r="G1306" s="599"/>
      <c r="H1306" s="599"/>
      <c r="I1306" s="599"/>
      <c r="J1306" s="599"/>
      <c r="K1306" s="599"/>
      <c r="L1306" s="599"/>
      <c r="M1306" s="599"/>
      <c r="N1306" s="599"/>
      <c r="O1306" s="599"/>
      <c r="P1306" s="599"/>
      <c r="Q1306" s="599"/>
      <c r="R1306" s="599"/>
      <c r="S1306" s="599"/>
      <c r="T1306" s="599"/>
      <c r="U1306" s="599"/>
      <c r="V1306" s="599"/>
      <c r="W1306" s="599"/>
      <c r="X1306" s="599"/>
      <c r="Y1306" s="599"/>
      <c r="Z1306" s="599"/>
      <c r="AA1306" s="599"/>
      <c r="AB1306" s="599"/>
      <c r="AC1306" s="599"/>
      <c r="AD1306" s="599"/>
      <c r="AE1306" s="599"/>
      <c r="AF1306" s="599"/>
      <c r="AG1306" s="599"/>
      <c r="AH1306" s="599"/>
    </row>
    <row r="1307" spans="4:34" ht="14.25" customHeight="1">
      <c r="D1307" s="599"/>
      <c r="E1307" s="599"/>
      <c r="F1307" s="599"/>
      <c r="G1307" s="599"/>
      <c r="H1307" s="599"/>
      <c r="I1307" s="599"/>
      <c r="J1307" s="599"/>
      <c r="K1307" s="599"/>
      <c r="L1307" s="599"/>
      <c r="M1307" s="599"/>
      <c r="N1307" s="599"/>
      <c r="O1307" s="599"/>
      <c r="P1307" s="599"/>
      <c r="Q1307" s="599"/>
      <c r="R1307" s="599"/>
      <c r="S1307" s="599"/>
      <c r="T1307" s="599"/>
      <c r="U1307" s="599"/>
      <c r="V1307" s="599"/>
      <c r="W1307" s="599"/>
      <c r="X1307" s="599"/>
      <c r="Y1307" s="599"/>
      <c r="Z1307" s="599"/>
      <c r="AA1307" s="599"/>
      <c r="AB1307" s="599"/>
      <c r="AC1307" s="599"/>
      <c r="AD1307" s="599"/>
      <c r="AE1307" s="599"/>
      <c r="AF1307" s="599"/>
      <c r="AG1307" s="599"/>
      <c r="AH1307" s="599"/>
    </row>
    <row r="1308" spans="4:34" ht="14.25" customHeight="1">
      <c r="D1308" s="599"/>
      <c r="E1308" s="599"/>
      <c r="F1308" s="599"/>
      <c r="G1308" s="599"/>
      <c r="H1308" s="599"/>
      <c r="I1308" s="599"/>
      <c r="J1308" s="599"/>
      <c r="K1308" s="599"/>
      <c r="L1308" s="599"/>
      <c r="M1308" s="599"/>
      <c r="N1308" s="599"/>
      <c r="O1308" s="599"/>
      <c r="P1308" s="599"/>
      <c r="Q1308" s="599"/>
      <c r="R1308" s="599"/>
      <c r="S1308" s="599"/>
      <c r="T1308" s="599"/>
      <c r="U1308" s="599"/>
      <c r="V1308" s="599"/>
      <c r="W1308" s="599"/>
      <c r="X1308" s="599"/>
      <c r="Y1308" s="599"/>
      <c r="Z1308" s="599"/>
      <c r="AA1308" s="599"/>
      <c r="AB1308" s="599"/>
      <c r="AC1308" s="599"/>
      <c r="AD1308" s="599"/>
      <c r="AE1308" s="599"/>
      <c r="AF1308" s="599"/>
      <c r="AG1308" s="599"/>
      <c r="AH1308" s="599"/>
    </row>
    <row r="1309" spans="4:34" ht="14.25" customHeight="1">
      <c r="D1309" s="599"/>
      <c r="E1309" s="599"/>
      <c r="F1309" s="599"/>
      <c r="G1309" s="599"/>
      <c r="H1309" s="599"/>
      <c r="I1309" s="599"/>
      <c r="J1309" s="599"/>
      <c r="K1309" s="599"/>
      <c r="L1309" s="599"/>
      <c r="M1309" s="599"/>
      <c r="N1309" s="599"/>
      <c r="O1309" s="599"/>
      <c r="P1309" s="599"/>
      <c r="Q1309" s="599"/>
      <c r="R1309" s="599"/>
      <c r="S1309" s="599"/>
      <c r="T1309" s="599"/>
      <c r="U1309" s="599"/>
      <c r="V1309" s="599"/>
      <c r="W1309" s="599"/>
      <c r="X1309" s="599"/>
      <c r="Y1309" s="599"/>
      <c r="Z1309" s="599"/>
      <c r="AA1309" s="599"/>
      <c r="AB1309" s="599"/>
      <c r="AC1309" s="599"/>
      <c r="AD1309" s="599"/>
      <c r="AE1309" s="599"/>
      <c r="AF1309" s="599"/>
      <c r="AG1309" s="599"/>
      <c r="AH1309" s="599"/>
    </row>
    <row r="1310" spans="4:34" ht="14.25" customHeight="1">
      <c r="D1310" s="599"/>
      <c r="E1310" s="599"/>
      <c r="F1310" s="599"/>
      <c r="G1310" s="599"/>
      <c r="H1310" s="599"/>
      <c r="I1310" s="599"/>
      <c r="J1310" s="599"/>
      <c r="K1310" s="599"/>
      <c r="L1310" s="599"/>
      <c r="M1310" s="599"/>
      <c r="N1310" s="599"/>
      <c r="O1310" s="599"/>
      <c r="P1310" s="599"/>
      <c r="Q1310" s="599"/>
      <c r="R1310" s="599"/>
      <c r="S1310" s="599"/>
      <c r="T1310" s="599"/>
      <c r="U1310" s="599"/>
      <c r="V1310" s="599"/>
      <c r="W1310" s="599"/>
      <c r="X1310" s="599"/>
      <c r="Y1310" s="599"/>
      <c r="Z1310" s="599"/>
      <c r="AA1310" s="599"/>
      <c r="AB1310" s="599"/>
      <c r="AC1310" s="599"/>
      <c r="AD1310" s="599"/>
      <c r="AE1310" s="599"/>
      <c r="AF1310" s="599"/>
      <c r="AG1310" s="599"/>
      <c r="AH1310" s="599"/>
    </row>
    <row r="1311" spans="4:34" ht="14.25" customHeight="1">
      <c r="D1311" s="599"/>
      <c r="E1311" s="599"/>
      <c r="F1311" s="599"/>
      <c r="G1311" s="599"/>
      <c r="H1311" s="599"/>
      <c r="I1311" s="599"/>
      <c r="J1311" s="599"/>
      <c r="K1311" s="599"/>
      <c r="L1311" s="599"/>
      <c r="M1311" s="599"/>
      <c r="N1311" s="599"/>
      <c r="O1311" s="599"/>
      <c r="P1311" s="599"/>
      <c r="Q1311" s="599"/>
      <c r="R1311" s="599"/>
      <c r="S1311" s="599"/>
      <c r="T1311" s="599"/>
      <c r="U1311" s="599"/>
      <c r="V1311" s="599"/>
      <c r="W1311" s="599"/>
      <c r="X1311" s="599"/>
      <c r="Y1311" s="599"/>
      <c r="Z1311" s="599"/>
      <c r="AA1311" s="599"/>
      <c r="AB1311" s="599"/>
      <c r="AC1311" s="599"/>
      <c r="AD1311" s="599"/>
      <c r="AE1311" s="599"/>
      <c r="AF1311" s="599"/>
      <c r="AG1311" s="599"/>
      <c r="AH1311" s="599"/>
    </row>
    <row r="1312" spans="4:34" ht="14.25" customHeight="1">
      <c r="D1312" s="599"/>
      <c r="E1312" s="599"/>
      <c r="F1312" s="599"/>
      <c r="G1312" s="599"/>
      <c r="H1312" s="599"/>
      <c r="I1312" s="599"/>
      <c r="J1312" s="599"/>
      <c r="K1312" s="599"/>
      <c r="L1312" s="599"/>
      <c r="M1312" s="599"/>
      <c r="N1312" s="599"/>
      <c r="O1312" s="599"/>
      <c r="P1312" s="599"/>
      <c r="Q1312" s="599"/>
      <c r="R1312" s="599"/>
      <c r="S1312" s="599"/>
      <c r="T1312" s="599"/>
      <c r="U1312" s="599"/>
      <c r="V1312" s="599"/>
      <c r="W1312" s="599"/>
      <c r="X1312" s="599"/>
      <c r="Y1312" s="599"/>
      <c r="Z1312" s="599"/>
      <c r="AA1312" s="599"/>
      <c r="AB1312" s="599"/>
      <c r="AC1312" s="599"/>
      <c r="AD1312" s="599"/>
      <c r="AE1312" s="599"/>
      <c r="AF1312" s="599"/>
      <c r="AG1312" s="599"/>
      <c r="AH1312" s="599"/>
    </row>
    <row r="1313" spans="4:34" ht="14.25" customHeight="1">
      <c r="D1313" s="599"/>
      <c r="E1313" s="599"/>
      <c r="F1313" s="599"/>
      <c r="G1313" s="599"/>
      <c r="H1313" s="599"/>
      <c r="I1313" s="599"/>
      <c r="J1313" s="599"/>
      <c r="K1313" s="599"/>
      <c r="L1313" s="599"/>
      <c r="M1313" s="599"/>
      <c r="N1313" s="599"/>
      <c r="O1313" s="599"/>
      <c r="P1313" s="599"/>
      <c r="Q1313" s="599"/>
      <c r="R1313" s="599"/>
      <c r="S1313" s="599"/>
      <c r="T1313" s="599"/>
      <c r="U1313" s="599"/>
      <c r="V1313" s="599"/>
      <c r="W1313" s="599"/>
      <c r="X1313" s="599"/>
      <c r="Y1313" s="599"/>
      <c r="Z1313" s="599"/>
      <c r="AA1313" s="599"/>
      <c r="AB1313" s="599"/>
      <c r="AC1313" s="599"/>
      <c r="AD1313" s="599"/>
      <c r="AE1313" s="599"/>
      <c r="AF1313" s="599"/>
      <c r="AG1313" s="599"/>
      <c r="AH1313" s="599"/>
    </row>
    <row r="1314" spans="4:34" ht="14.25" customHeight="1">
      <c r="D1314" s="599"/>
      <c r="E1314" s="599"/>
      <c r="F1314" s="599"/>
      <c r="G1314" s="599"/>
      <c r="H1314" s="599"/>
      <c r="I1314" s="599"/>
      <c r="J1314" s="599"/>
      <c r="K1314" s="599"/>
      <c r="L1314" s="599"/>
      <c r="M1314" s="599"/>
      <c r="N1314" s="599"/>
      <c r="O1314" s="599"/>
      <c r="P1314" s="599"/>
      <c r="Q1314" s="599"/>
      <c r="R1314" s="599"/>
      <c r="S1314" s="599"/>
      <c r="T1314" s="599"/>
      <c r="U1314" s="599"/>
      <c r="V1314" s="599"/>
      <c r="W1314" s="599"/>
      <c r="X1314" s="599"/>
      <c r="Y1314" s="599"/>
      <c r="Z1314" s="599"/>
      <c r="AA1314" s="599"/>
      <c r="AB1314" s="599"/>
      <c r="AC1314" s="599"/>
      <c r="AD1314" s="599"/>
      <c r="AE1314" s="599"/>
      <c r="AF1314" s="599"/>
      <c r="AG1314" s="599"/>
      <c r="AH1314" s="599"/>
    </row>
    <row r="1315" spans="4:34" ht="14.25" customHeight="1">
      <c r="D1315" s="599"/>
      <c r="E1315" s="599"/>
      <c r="F1315" s="599"/>
      <c r="G1315" s="599"/>
      <c r="H1315" s="599"/>
      <c r="I1315" s="599"/>
      <c r="J1315" s="599"/>
      <c r="K1315" s="599"/>
      <c r="L1315" s="599"/>
      <c r="M1315" s="599"/>
      <c r="N1315" s="599"/>
      <c r="O1315" s="599"/>
      <c r="P1315" s="599"/>
      <c r="Q1315" s="599"/>
      <c r="R1315" s="599"/>
      <c r="S1315" s="599"/>
      <c r="T1315" s="599"/>
      <c r="U1315" s="599"/>
      <c r="V1315" s="599"/>
      <c r="W1315" s="599"/>
      <c r="X1315" s="599"/>
      <c r="Y1315" s="599"/>
      <c r="Z1315" s="599"/>
      <c r="AA1315" s="599"/>
      <c r="AB1315" s="599"/>
      <c r="AC1315" s="599"/>
      <c r="AD1315" s="599"/>
      <c r="AE1315" s="599"/>
      <c r="AF1315" s="599"/>
      <c r="AG1315" s="599"/>
      <c r="AH1315" s="599"/>
    </row>
    <row r="1316" spans="4:34" ht="14.25" customHeight="1">
      <c r="D1316" s="599"/>
      <c r="E1316" s="599"/>
      <c r="F1316" s="599"/>
      <c r="G1316" s="599"/>
      <c r="H1316" s="599"/>
      <c r="I1316" s="599"/>
      <c r="J1316" s="599"/>
      <c r="K1316" s="599"/>
      <c r="L1316" s="599"/>
      <c r="M1316" s="599"/>
      <c r="N1316" s="599"/>
      <c r="O1316" s="599"/>
      <c r="P1316" s="599"/>
      <c r="Q1316" s="599"/>
      <c r="R1316" s="599"/>
      <c r="S1316" s="599"/>
      <c r="T1316" s="599"/>
      <c r="U1316" s="599"/>
      <c r="V1316" s="599"/>
      <c r="W1316" s="599"/>
      <c r="X1316" s="599"/>
      <c r="Y1316" s="599"/>
      <c r="Z1316" s="599"/>
      <c r="AA1316" s="599"/>
      <c r="AB1316" s="599"/>
      <c r="AC1316" s="599"/>
      <c r="AD1316" s="599"/>
      <c r="AE1316" s="599"/>
      <c r="AF1316" s="599"/>
      <c r="AG1316" s="599"/>
      <c r="AH1316" s="599"/>
    </row>
    <row r="1317" spans="4:34" ht="14.25" customHeight="1">
      <c r="D1317" s="599"/>
      <c r="E1317" s="599"/>
      <c r="F1317" s="599"/>
      <c r="G1317" s="599"/>
      <c r="H1317" s="599"/>
      <c r="I1317" s="599"/>
      <c r="J1317" s="599"/>
      <c r="K1317" s="599"/>
      <c r="L1317" s="599"/>
      <c r="M1317" s="599"/>
      <c r="N1317" s="599"/>
      <c r="O1317" s="599"/>
      <c r="P1317" s="599"/>
      <c r="Q1317" s="599"/>
      <c r="R1317" s="599"/>
      <c r="S1317" s="599"/>
      <c r="T1317" s="599"/>
      <c r="U1317" s="599"/>
      <c r="V1317" s="599"/>
      <c r="W1317" s="599"/>
      <c r="X1317" s="599"/>
      <c r="Y1317" s="599"/>
      <c r="Z1317" s="599"/>
      <c r="AA1317" s="599"/>
      <c r="AB1317" s="599"/>
      <c r="AC1317" s="599"/>
      <c r="AD1317" s="599"/>
      <c r="AE1317" s="599"/>
      <c r="AF1317" s="599"/>
      <c r="AG1317" s="599"/>
      <c r="AH1317" s="599"/>
    </row>
    <row r="1318" spans="4:34" ht="14.25" customHeight="1">
      <c r="D1318" s="599"/>
      <c r="E1318" s="599"/>
      <c r="F1318" s="599"/>
      <c r="G1318" s="599"/>
      <c r="H1318" s="599"/>
      <c r="I1318" s="599"/>
      <c r="J1318" s="599"/>
      <c r="K1318" s="599"/>
      <c r="L1318" s="599"/>
      <c r="M1318" s="599"/>
      <c r="N1318" s="599"/>
      <c r="O1318" s="599"/>
      <c r="P1318" s="599"/>
      <c r="Q1318" s="599"/>
      <c r="R1318" s="599"/>
      <c r="S1318" s="599"/>
      <c r="T1318" s="599"/>
      <c r="U1318" s="599"/>
      <c r="V1318" s="599"/>
      <c r="W1318" s="599"/>
      <c r="X1318" s="599"/>
      <c r="Y1318" s="599"/>
      <c r="Z1318" s="599"/>
      <c r="AA1318" s="599"/>
      <c r="AB1318" s="599"/>
      <c r="AC1318" s="599"/>
      <c r="AD1318" s="599"/>
      <c r="AE1318" s="599"/>
      <c r="AF1318" s="599"/>
      <c r="AG1318" s="599"/>
      <c r="AH1318" s="599"/>
    </row>
    <row r="1319" spans="4:34" ht="14.25" customHeight="1">
      <c r="D1319" s="599"/>
      <c r="E1319" s="599"/>
      <c r="F1319" s="599"/>
      <c r="G1319" s="599"/>
      <c r="H1319" s="599"/>
      <c r="I1319" s="599"/>
      <c r="J1319" s="599"/>
      <c r="K1319" s="599"/>
      <c r="L1319" s="599"/>
      <c r="M1319" s="599"/>
      <c r="N1319" s="599"/>
      <c r="O1319" s="599"/>
      <c r="P1319" s="599"/>
      <c r="Q1319" s="599"/>
      <c r="R1319" s="599"/>
      <c r="S1319" s="599"/>
      <c r="T1319" s="599"/>
      <c r="U1319" s="599"/>
      <c r="V1319" s="599"/>
      <c r="W1319" s="599"/>
      <c r="X1319" s="599"/>
      <c r="Y1319" s="599"/>
      <c r="Z1319" s="599"/>
      <c r="AA1319" s="599"/>
      <c r="AB1319" s="599"/>
      <c r="AC1319" s="599"/>
      <c r="AD1319" s="599"/>
      <c r="AE1319" s="599"/>
      <c r="AF1319" s="599"/>
      <c r="AG1319" s="599"/>
      <c r="AH1319" s="599"/>
    </row>
    <row r="1320" spans="4:34" ht="14.25" customHeight="1">
      <c r="D1320" s="599"/>
      <c r="E1320" s="599"/>
      <c r="F1320" s="599"/>
      <c r="G1320" s="599"/>
      <c r="H1320" s="599"/>
      <c r="I1320" s="599"/>
      <c r="J1320" s="599"/>
      <c r="K1320" s="599"/>
      <c r="L1320" s="599"/>
      <c r="M1320" s="599"/>
      <c r="N1320" s="599"/>
      <c r="O1320" s="599"/>
      <c r="P1320" s="599"/>
      <c r="Q1320" s="599"/>
      <c r="R1320" s="599"/>
      <c r="S1320" s="599"/>
      <c r="T1320" s="599"/>
      <c r="U1320" s="599"/>
      <c r="V1320" s="599"/>
      <c r="W1320" s="599"/>
      <c r="X1320" s="599"/>
      <c r="Y1320" s="599"/>
      <c r="Z1320" s="599"/>
      <c r="AA1320" s="599"/>
      <c r="AB1320" s="599"/>
      <c r="AC1320" s="599"/>
      <c r="AD1320" s="599"/>
      <c r="AE1320" s="599"/>
      <c r="AF1320" s="599"/>
      <c r="AG1320" s="599"/>
      <c r="AH1320" s="599"/>
    </row>
    <row r="1321" spans="4:34" ht="14.25" customHeight="1">
      <c r="D1321" s="599"/>
      <c r="E1321" s="599"/>
      <c r="F1321" s="599"/>
      <c r="G1321" s="599"/>
      <c r="H1321" s="599"/>
      <c r="I1321" s="599"/>
      <c r="J1321" s="599"/>
      <c r="K1321" s="599"/>
      <c r="L1321" s="599"/>
      <c r="M1321" s="599"/>
      <c r="N1321" s="599"/>
      <c r="O1321" s="599"/>
      <c r="P1321" s="599"/>
      <c r="Q1321" s="599"/>
      <c r="R1321" s="599"/>
      <c r="S1321" s="599"/>
      <c r="T1321" s="599"/>
      <c r="U1321" s="599"/>
      <c r="V1321" s="599"/>
      <c r="W1321" s="599"/>
      <c r="X1321" s="599"/>
      <c r="Y1321" s="599"/>
      <c r="Z1321" s="599"/>
      <c r="AA1321" s="599"/>
      <c r="AB1321" s="599"/>
      <c r="AC1321" s="599"/>
      <c r="AD1321" s="599"/>
      <c r="AE1321" s="599"/>
      <c r="AF1321" s="599"/>
      <c r="AG1321" s="599"/>
      <c r="AH1321" s="599"/>
    </row>
    <row r="1324" spans="4:34" ht="14.25" customHeight="1">
      <c r="D1324" s="590" t="s">
        <v>3150</v>
      </c>
    </row>
    <row r="1325" spans="4:34" ht="14.25" customHeight="1">
      <c r="D1325" s="590"/>
    </row>
    <row r="1326" spans="4:34" ht="14.25" customHeight="1">
      <c r="D1326" s="1863" t="s">
        <v>3366</v>
      </c>
      <c r="E1326" s="1863"/>
      <c r="F1326" s="1863"/>
      <c r="G1326" s="1863"/>
      <c r="H1326" s="1863"/>
      <c r="I1326" s="1863"/>
      <c r="J1326" s="1863"/>
      <c r="K1326" s="1863"/>
      <c r="L1326" s="1863"/>
      <c r="M1326" s="1863"/>
      <c r="N1326" s="1863"/>
      <c r="O1326" s="1863"/>
      <c r="P1326" s="1863"/>
      <c r="Q1326" s="1863"/>
      <c r="R1326" s="1863"/>
      <c r="S1326" s="1863"/>
      <c r="T1326" s="1863"/>
      <c r="U1326" s="1863"/>
      <c r="V1326" s="1863"/>
      <c r="W1326" s="1863"/>
      <c r="X1326" s="1863"/>
      <c r="Y1326" s="1863"/>
      <c r="Z1326" s="1863"/>
      <c r="AA1326" s="1863"/>
      <c r="AB1326" s="1863"/>
      <c r="AC1326" s="1863"/>
      <c r="AD1326" s="1863"/>
      <c r="AE1326" s="1863"/>
      <c r="AF1326" s="1863"/>
      <c r="AG1326" s="1651"/>
      <c r="AH1326" s="1651"/>
    </row>
    <row r="1327" spans="4:34" ht="14.25" customHeight="1">
      <c r="D1327" s="1863"/>
      <c r="E1327" s="1863"/>
      <c r="F1327" s="1863"/>
      <c r="G1327" s="1863"/>
      <c r="H1327" s="1863"/>
      <c r="I1327" s="1863"/>
      <c r="J1327" s="1863"/>
      <c r="K1327" s="1863"/>
      <c r="L1327" s="1863"/>
      <c r="M1327" s="1863"/>
      <c r="N1327" s="1863"/>
      <c r="O1327" s="1863"/>
      <c r="P1327" s="1863"/>
      <c r="Q1327" s="1863"/>
      <c r="R1327" s="1863"/>
      <c r="S1327" s="1863"/>
      <c r="T1327" s="1863"/>
      <c r="U1327" s="1863"/>
      <c r="V1327" s="1863"/>
      <c r="W1327" s="1863"/>
      <c r="X1327" s="1863"/>
      <c r="Y1327" s="1863"/>
      <c r="Z1327" s="1863"/>
      <c r="AA1327" s="1863"/>
      <c r="AB1327" s="1863"/>
      <c r="AC1327" s="1863"/>
      <c r="AD1327" s="1863"/>
      <c r="AE1327" s="1863"/>
      <c r="AF1327" s="1863"/>
      <c r="AG1327" s="1651"/>
      <c r="AH1327" s="1651"/>
    </row>
    <row r="1328" spans="4:34" ht="57" customHeight="1">
      <c r="D1328" s="1863"/>
      <c r="E1328" s="1863"/>
      <c r="F1328" s="1863"/>
      <c r="G1328" s="1863"/>
      <c r="H1328" s="1863"/>
      <c r="I1328" s="1863"/>
      <c r="J1328" s="1863"/>
      <c r="K1328" s="1863"/>
      <c r="L1328" s="1863"/>
      <c r="M1328" s="1863"/>
      <c r="N1328" s="1863"/>
      <c r="O1328" s="1863"/>
      <c r="P1328" s="1863"/>
      <c r="Q1328" s="1863"/>
      <c r="R1328" s="1863"/>
      <c r="S1328" s="1863"/>
      <c r="T1328" s="1863"/>
      <c r="U1328" s="1863"/>
      <c r="V1328" s="1863"/>
      <c r="W1328" s="1863"/>
      <c r="X1328" s="1863"/>
      <c r="Y1328" s="1863"/>
      <c r="Z1328" s="1863"/>
      <c r="AA1328" s="1863"/>
      <c r="AB1328" s="1863"/>
      <c r="AC1328" s="1863"/>
      <c r="AD1328" s="1863"/>
      <c r="AE1328" s="1863"/>
      <c r="AF1328" s="1863"/>
      <c r="AG1328" s="1651"/>
      <c r="AH1328" s="1651"/>
    </row>
  </sheetData>
  <mergeCells count="2967">
    <mergeCell ref="N1054:W1054"/>
    <mergeCell ref="X1054:AG1054"/>
    <mergeCell ref="D1208:M1208"/>
    <mergeCell ref="N1208:Q1208"/>
    <mergeCell ref="R1208:U1208"/>
    <mergeCell ref="D1193:L1193"/>
    <mergeCell ref="M1193:Q1193"/>
    <mergeCell ref="R1193:Y1193"/>
    <mergeCell ref="Z1193:AG1193"/>
    <mergeCell ref="D856:AG857"/>
    <mergeCell ref="Z1165:AG1165"/>
    <mergeCell ref="D1159:L1159"/>
    <mergeCell ref="M1159:Q1159"/>
    <mergeCell ref="R1159:Y1159"/>
    <mergeCell ref="Z1159:AG1159"/>
    <mergeCell ref="D1161:L1161"/>
    <mergeCell ref="M1161:Q1161"/>
    <mergeCell ref="R1161:Y1161"/>
    <mergeCell ref="Z1161:AG1161"/>
    <mergeCell ref="D1168:L1168"/>
    <mergeCell ref="M1168:Q1168"/>
    <mergeCell ref="R1168:Y1168"/>
    <mergeCell ref="Z1168:AG1168"/>
    <mergeCell ref="D1170:L1170"/>
    <mergeCell ref="M1170:Q1170"/>
    <mergeCell ref="R1170:Y1170"/>
    <mergeCell ref="Z1170:AG1170"/>
    <mergeCell ref="N1086:W1086"/>
    <mergeCell ref="X1079:AG1079"/>
    <mergeCell ref="V1208:Y1208"/>
    <mergeCell ref="N1204:Q1204"/>
    <mergeCell ref="N1203:Q1203"/>
    <mergeCell ref="D302:AG305"/>
    <mergeCell ref="D242:AG243"/>
    <mergeCell ref="D465:AG466"/>
    <mergeCell ref="D683:AG684"/>
    <mergeCell ref="D1231:M1231"/>
    <mergeCell ref="N1231:Q1231"/>
    <mergeCell ref="R1231:U1231"/>
    <mergeCell ref="V1231:Y1231"/>
    <mergeCell ref="Z1231:AC1231"/>
    <mergeCell ref="AD1231:AG1231"/>
    <mergeCell ref="AD705:AG705"/>
    <mergeCell ref="N706:Q706"/>
    <mergeCell ref="R706:U706"/>
    <mergeCell ref="V706:Y706"/>
    <mergeCell ref="Z706:AC706"/>
    <mergeCell ref="AD706:AG706"/>
    <mergeCell ref="N707:Q707"/>
    <mergeCell ref="R707:U707"/>
    <mergeCell ref="V707:Y707"/>
    <mergeCell ref="Z707:AC707"/>
    <mergeCell ref="AD707:AG707"/>
    <mergeCell ref="N708:Q708"/>
    <mergeCell ref="R708:U708"/>
    <mergeCell ref="V708:Y708"/>
    <mergeCell ref="Z708:AC708"/>
    <mergeCell ref="AD708:AG708"/>
    <mergeCell ref="D1056:M1056"/>
    <mergeCell ref="N1065:W1065"/>
    <mergeCell ref="D1087:M1087"/>
    <mergeCell ref="N1087:W1087"/>
    <mergeCell ref="X1087:AG1087"/>
    <mergeCell ref="D1054:M1054"/>
    <mergeCell ref="V1203:Y1203"/>
    <mergeCell ref="X1083:AG1083"/>
    <mergeCell ref="D1084:M1084"/>
    <mergeCell ref="D1197:AG1197"/>
    <mergeCell ref="D1202:M1202"/>
    <mergeCell ref="D1201:M1201"/>
    <mergeCell ref="D1199:M1200"/>
    <mergeCell ref="N1085:W1085"/>
    <mergeCell ref="N1137:Q1137"/>
    <mergeCell ref="R1137:U1137"/>
    <mergeCell ref="R1128:U1128"/>
    <mergeCell ref="V1128:Y1128"/>
    <mergeCell ref="Z1128:AC1128"/>
    <mergeCell ref="AD1128:AG1128"/>
    <mergeCell ref="D1110:AG1110"/>
    <mergeCell ref="D1112:AG1112"/>
    <mergeCell ref="D1114:O1114"/>
    <mergeCell ref="P1114:X1114"/>
    <mergeCell ref="Z1172:AG1172"/>
    <mergeCell ref="N1202:Q1202"/>
    <mergeCell ref="N1201:Q1201"/>
    <mergeCell ref="V1125:AG1126"/>
    <mergeCell ref="D1158:L1158"/>
    <mergeCell ref="M1158:Q1158"/>
    <mergeCell ref="R1158:Y1158"/>
    <mergeCell ref="Z1158:AG1158"/>
    <mergeCell ref="D1160:L1160"/>
    <mergeCell ref="M1160:Q1160"/>
    <mergeCell ref="R1160:Y1160"/>
    <mergeCell ref="R1131:U1131"/>
    <mergeCell ref="V1131:Y1131"/>
    <mergeCell ref="Z1131:AC1131"/>
    <mergeCell ref="D1068:M1068"/>
    <mergeCell ref="N1079:W1079"/>
    <mergeCell ref="AM694:AM695"/>
    <mergeCell ref="V701:Y701"/>
    <mergeCell ref="Z701:AC701"/>
    <mergeCell ref="AD701:AG701"/>
    <mergeCell ref="N702:Q702"/>
    <mergeCell ref="R702:U702"/>
    <mergeCell ref="V702:Y702"/>
    <mergeCell ref="Z702:AC702"/>
    <mergeCell ref="AD702:AG702"/>
    <mergeCell ref="AL694:AL695"/>
    <mergeCell ref="N1050:W1050"/>
    <mergeCell ref="X1050:AG1050"/>
    <mergeCell ref="D1066:M1066"/>
    <mergeCell ref="X1021:AG1021"/>
    <mergeCell ref="N1022:W1022"/>
    <mergeCell ref="X1022:AG1022"/>
    <mergeCell ref="D1008:M1008"/>
    <mergeCell ref="N1008:W1008"/>
    <mergeCell ref="X1008:AG1008"/>
    <mergeCell ref="D1009:M1009"/>
    <mergeCell ref="N1009:W1009"/>
    <mergeCell ref="X1065:AG1065"/>
    <mergeCell ref="X1009:AG1009"/>
    <mergeCell ref="D1011:AG1011"/>
    <mergeCell ref="D1013:M1014"/>
    <mergeCell ref="N1013:W1014"/>
    <mergeCell ref="X1013:AG1014"/>
    <mergeCell ref="D1016:M1016"/>
    <mergeCell ref="N1015:W1015"/>
    <mergeCell ref="X1015:AG1015"/>
    <mergeCell ref="D1065:M1065"/>
    <mergeCell ref="N1055:W1055"/>
    <mergeCell ref="T454:V454"/>
    <mergeCell ref="W454:Y454"/>
    <mergeCell ref="AC517:AE517"/>
    <mergeCell ref="AC495:AE495"/>
    <mergeCell ref="Z455:AB455"/>
    <mergeCell ref="AC455:AE455"/>
    <mergeCell ref="D1091:M1091"/>
    <mergeCell ref="N1091:W1091"/>
    <mergeCell ref="X1091:AG1091"/>
    <mergeCell ref="D1092:M1092"/>
    <mergeCell ref="N1092:W1092"/>
    <mergeCell ref="X1092:AG1092"/>
    <mergeCell ref="D1093:M1093"/>
    <mergeCell ref="N1093:W1093"/>
    <mergeCell ref="X1093:AG1093"/>
    <mergeCell ref="N1056:W1056"/>
    <mergeCell ref="X1056:AG1056"/>
    <mergeCell ref="D1080:M1080"/>
    <mergeCell ref="N1080:W1080"/>
    <mergeCell ref="X1080:AG1080"/>
    <mergeCell ref="D1081:M1081"/>
    <mergeCell ref="N1081:W1081"/>
    <mergeCell ref="X1081:AG1081"/>
    <mergeCell ref="D1082:M1082"/>
    <mergeCell ref="N1082:W1082"/>
    <mergeCell ref="X1082:AG1082"/>
    <mergeCell ref="D1083:M1083"/>
    <mergeCell ref="N1083:W1083"/>
    <mergeCell ref="N1084:W1084"/>
    <mergeCell ref="D1085:M1085"/>
    <mergeCell ref="D1079:M1079"/>
    <mergeCell ref="Z703:AC703"/>
    <mergeCell ref="AD703:AG703"/>
    <mergeCell ref="N704:Q704"/>
    <mergeCell ref="R704:U704"/>
    <mergeCell ref="V704:Y704"/>
    <mergeCell ref="Z704:AC704"/>
    <mergeCell ref="AD704:AG704"/>
    <mergeCell ref="D834:AG834"/>
    <mergeCell ref="D1052:M1052"/>
    <mergeCell ref="N1052:W1052"/>
    <mergeCell ref="X1052:AG1052"/>
    <mergeCell ref="D1053:M1053"/>
    <mergeCell ref="X1048:AG1048"/>
    <mergeCell ref="D1049:M1049"/>
    <mergeCell ref="N860:R860"/>
    <mergeCell ref="D1055:M1055"/>
    <mergeCell ref="D862:AG862"/>
    <mergeCell ref="N1053:W1053"/>
    <mergeCell ref="X1053:AG1053"/>
    <mergeCell ref="X1055:AG1055"/>
    <mergeCell ref="S863:U863"/>
    <mergeCell ref="S864:U864"/>
    <mergeCell ref="S860:U860"/>
    <mergeCell ref="D1017:M1017"/>
    <mergeCell ref="N1016:W1016"/>
    <mergeCell ref="X1016:AG1016"/>
    <mergeCell ref="D1018:M1018"/>
    <mergeCell ref="N1017:W1017"/>
    <mergeCell ref="X1017:AG1017"/>
    <mergeCell ref="D1015:M1015"/>
    <mergeCell ref="D1006:M1006"/>
    <mergeCell ref="W522:Y522"/>
    <mergeCell ref="Z522:AB522"/>
    <mergeCell ref="AC522:AE522"/>
    <mergeCell ref="Z516:AB516"/>
    <mergeCell ref="AC516:AE516"/>
    <mergeCell ref="D521:G521"/>
    <mergeCell ref="H521:J521"/>
    <mergeCell ref="D526:G526"/>
    <mergeCell ref="D525:G525"/>
    <mergeCell ref="H525:J525"/>
    <mergeCell ref="K525:M525"/>
    <mergeCell ref="N525:P525"/>
    <mergeCell ref="Q525:S525"/>
    <mergeCell ref="T525:V525"/>
    <mergeCell ref="H526:J526"/>
    <mergeCell ref="K526:M526"/>
    <mergeCell ref="N526:P526"/>
    <mergeCell ref="Q526:S526"/>
    <mergeCell ref="T526:V526"/>
    <mergeCell ref="W526:Y526"/>
    <mergeCell ref="Z526:AB526"/>
    <mergeCell ref="AC526:AE526"/>
    <mergeCell ref="H522:J522"/>
    <mergeCell ref="K522:M522"/>
    <mergeCell ref="N522:P522"/>
    <mergeCell ref="Q522:S522"/>
    <mergeCell ref="AC520:AE520"/>
    <mergeCell ref="W525:Y525"/>
    <mergeCell ref="Z525:AB525"/>
    <mergeCell ref="AC525:AE525"/>
    <mergeCell ref="D519:G519"/>
    <mergeCell ref="H519:J519"/>
    <mergeCell ref="T520:V520"/>
    <mergeCell ref="W520:Y520"/>
    <mergeCell ref="Z520:AB520"/>
    <mergeCell ref="AC454:AE454"/>
    <mergeCell ref="Z458:AB458"/>
    <mergeCell ref="AC458:AE458"/>
    <mergeCell ref="N514:P514"/>
    <mergeCell ref="Q514:S514"/>
    <mergeCell ref="T514:V514"/>
    <mergeCell ref="W514:Y514"/>
    <mergeCell ref="Z514:AB514"/>
    <mergeCell ref="AC514:AE514"/>
    <mergeCell ref="N495:P495"/>
    <mergeCell ref="Q495:S495"/>
    <mergeCell ref="T495:V495"/>
    <mergeCell ref="W495:Y495"/>
    <mergeCell ref="N517:P517"/>
    <mergeCell ref="W517:Y517"/>
    <mergeCell ref="AC500:AE500"/>
    <mergeCell ref="AC494:AE494"/>
    <mergeCell ref="Q458:S458"/>
    <mergeCell ref="T458:V458"/>
    <mergeCell ref="W458:Y458"/>
    <mergeCell ref="H454:J454"/>
    <mergeCell ref="AC423:AE423"/>
    <mergeCell ref="D384:I384"/>
    <mergeCell ref="D454:G454"/>
    <mergeCell ref="K454:M454"/>
    <mergeCell ref="N454:P454"/>
    <mergeCell ref="Q454:S454"/>
    <mergeCell ref="W447:Y447"/>
    <mergeCell ref="Z447:AB447"/>
    <mergeCell ref="AC447:AE447"/>
    <mergeCell ref="K445:M445"/>
    <mergeCell ref="K442:M442"/>
    <mergeCell ref="Q439:S439"/>
    <mergeCell ref="T439:V439"/>
    <mergeCell ref="Q442:S442"/>
    <mergeCell ref="AC437:AE437"/>
    <mergeCell ref="Q443:S443"/>
    <mergeCell ref="T443:V443"/>
    <mergeCell ref="T442:V442"/>
    <mergeCell ref="N441:P441"/>
    <mergeCell ref="Q441:S441"/>
    <mergeCell ref="D523:G523"/>
    <mergeCell ref="H523:J523"/>
    <mergeCell ref="K523:M523"/>
    <mergeCell ref="N523:P523"/>
    <mergeCell ref="Q523:S523"/>
    <mergeCell ref="T523:V523"/>
    <mergeCell ref="W523:Y523"/>
    <mergeCell ref="Z523:AB523"/>
    <mergeCell ref="AC523:AE523"/>
    <mergeCell ref="D522:G522"/>
    <mergeCell ref="D520:G520"/>
    <mergeCell ref="H520:J520"/>
    <mergeCell ref="K520:M520"/>
    <mergeCell ref="N520:P520"/>
    <mergeCell ref="T447:V447"/>
    <mergeCell ref="T522:V522"/>
    <mergeCell ref="Z517:AB517"/>
    <mergeCell ref="Z457:AB457"/>
    <mergeCell ref="AC457:AE457"/>
    <mergeCell ref="D514:G514"/>
    <mergeCell ref="H514:J514"/>
    <mergeCell ref="K514:M514"/>
    <mergeCell ref="D504:G504"/>
    <mergeCell ref="H504:J504"/>
    <mergeCell ref="K504:M504"/>
    <mergeCell ref="N504:P504"/>
    <mergeCell ref="Q504:S504"/>
    <mergeCell ref="T504:V504"/>
    <mergeCell ref="W504:Y504"/>
    <mergeCell ref="D513:G513"/>
    <mergeCell ref="H513:J513"/>
    <mergeCell ref="K513:M513"/>
    <mergeCell ref="D442:G442"/>
    <mergeCell ref="H442:J442"/>
    <mergeCell ref="N442:P442"/>
    <mergeCell ref="T441:V441"/>
    <mergeCell ref="W441:Y441"/>
    <mergeCell ref="Z441:AB441"/>
    <mergeCell ref="K440:M440"/>
    <mergeCell ref="N440:P440"/>
    <mergeCell ref="K429:M429"/>
    <mergeCell ref="N429:P429"/>
    <mergeCell ref="Q429:S429"/>
    <mergeCell ref="T429:V429"/>
    <mergeCell ref="Z423:AB423"/>
    <mergeCell ref="D441:G441"/>
    <mergeCell ref="H441:J441"/>
    <mergeCell ref="K441:M441"/>
    <mergeCell ref="AC432:AE432"/>
    <mergeCell ref="AC433:AE433"/>
    <mergeCell ref="H426:J426"/>
    <mergeCell ref="K426:M426"/>
    <mergeCell ref="N426:P426"/>
    <mergeCell ref="Q426:S426"/>
    <mergeCell ref="T426:V426"/>
    <mergeCell ref="W426:Y426"/>
    <mergeCell ref="Z426:AB426"/>
    <mergeCell ref="AC426:AE426"/>
    <mergeCell ref="H427:J427"/>
    <mergeCell ref="K427:M427"/>
    <mergeCell ref="W429:Y429"/>
    <mergeCell ref="Z429:AB429"/>
    <mergeCell ref="AC429:AE429"/>
    <mergeCell ref="Q440:S440"/>
    <mergeCell ref="D443:G443"/>
    <mergeCell ref="H443:J443"/>
    <mergeCell ref="D448:G448"/>
    <mergeCell ref="H448:J448"/>
    <mergeCell ref="K448:M448"/>
    <mergeCell ref="N448:P448"/>
    <mergeCell ref="Q448:S448"/>
    <mergeCell ref="D447:G447"/>
    <mergeCell ref="H447:J447"/>
    <mergeCell ref="K447:M447"/>
    <mergeCell ref="N447:P447"/>
    <mergeCell ref="Q447:S447"/>
    <mergeCell ref="Z445:AB445"/>
    <mergeCell ref="T446:V446"/>
    <mergeCell ref="W446:Y446"/>
    <mergeCell ref="Z446:AB446"/>
    <mergeCell ref="AC446:AE446"/>
    <mergeCell ref="K443:M443"/>
    <mergeCell ref="K446:M446"/>
    <mergeCell ref="N446:P446"/>
    <mergeCell ref="Q446:S446"/>
    <mergeCell ref="N443:P443"/>
    <mergeCell ref="N445:P445"/>
    <mergeCell ref="Q445:S445"/>
    <mergeCell ref="T445:V445"/>
    <mergeCell ref="W445:Y445"/>
    <mergeCell ref="W443:Y443"/>
    <mergeCell ref="Z443:AB443"/>
    <mergeCell ref="AC443:AE443"/>
    <mergeCell ref="V384:X384"/>
    <mergeCell ref="Y384:AA384"/>
    <mergeCell ref="AB384:AD384"/>
    <mergeCell ref="AE384:AG384"/>
    <mergeCell ref="J390:L390"/>
    <mergeCell ref="M390:O390"/>
    <mergeCell ref="P390:R390"/>
    <mergeCell ref="AB359:AD359"/>
    <mergeCell ref="AE359:AG359"/>
    <mergeCell ref="H411:AF411"/>
    <mergeCell ref="H436:AF436"/>
    <mergeCell ref="N427:P427"/>
    <mergeCell ref="Q427:S427"/>
    <mergeCell ref="AC442:AE442"/>
    <mergeCell ref="T440:V440"/>
    <mergeCell ref="W440:Y440"/>
    <mergeCell ref="T427:V427"/>
    <mergeCell ref="H433:J433"/>
    <mergeCell ref="K433:M433"/>
    <mergeCell ref="H437:J437"/>
    <mergeCell ref="K437:M437"/>
    <mergeCell ref="N437:P437"/>
    <mergeCell ref="Q437:S437"/>
    <mergeCell ref="T437:V437"/>
    <mergeCell ref="W437:Y437"/>
    <mergeCell ref="Z437:AB437"/>
    <mergeCell ref="D390:I390"/>
    <mergeCell ref="D54:K54"/>
    <mergeCell ref="L54:O54"/>
    <mergeCell ref="P54:T54"/>
    <mergeCell ref="U54:X54"/>
    <mergeCell ref="D55:K55"/>
    <mergeCell ref="L55:O55"/>
    <mergeCell ref="P55:T55"/>
    <mergeCell ref="U55:X55"/>
    <mergeCell ref="Y55:AB55"/>
    <mergeCell ref="AC55:AG55"/>
    <mergeCell ref="P56:T56"/>
    <mergeCell ref="U56:X56"/>
    <mergeCell ref="Y56:AB56"/>
    <mergeCell ref="AC56:AG56"/>
    <mergeCell ref="D58:K58"/>
    <mergeCell ref="L58:O58"/>
    <mergeCell ref="P58:T58"/>
    <mergeCell ref="U58:X58"/>
    <mergeCell ref="Y58:AB58"/>
    <mergeCell ref="AC58:AG58"/>
    <mergeCell ref="D47:M47"/>
    <mergeCell ref="N47:R47"/>
    <mergeCell ref="S47:W47"/>
    <mergeCell ref="X47:AB47"/>
    <mergeCell ref="AC47:AG47"/>
    <mergeCell ref="D56:K56"/>
    <mergeCell ref="L56:O56"/>
    <mergeCell ref="AC422:AE422"/>
    <mergeCell ref="D423:G423"/>
    <mergeCell ref="H423:J423"/>
    <mergeCell ref="K423:M423"/>
    <mergeCell ref="N423:P423"/>
    <mergeCell ref="Q423:S423"/>
    <mergeCell ref="D48:M48"/>
    <mergeCell ref="N48:R48"/>
    <mergeCell ref="S48:W48"/>
    <mergeCell ref="X48:AB48"/>
    <mergeCell ref="AC48:AG48"/>
    <mergeCell ref="D49:M49"/>
    <mergeCell ref="N49:R49"/>
    <mergeCell ref="S49:W49"/>
    <mergeCell ref="X49:AB49"/>
    <mergeCell ref="AC49:AG49"/>
    <mergeCell ref="D50:M50"/>
    <mergeCell ref="N50:R50"/>
    <mergeCell ref="S50:W50"/>
    <mergeCell ref="X50:AB50"/>
    <mergeCell ref="AC50:AG50"/>
    <mergeCell ref="D53:O53"/>
    <mergeCell ref="P53:X53"/>
    <mergeCell ref="Y53:AB54"/>
    <mergeCell ref="AC53:AG54"/>
    <mergeCell ref="D40:AG41"/>
    <mergeCell ref="D43:M44"/>
    <mergeCell ref="N43:W43"/>
    <mergeCell ref="X43:AB44"/>
    <mergeCell ref="AC43:AG44"/>
    <mergeCell ref="N44:R44"/>
    <mergeCell ref="S44:W44"/>
    <mergeCell ref="D45:M45"/>
    <mergeCell ref="N45:R45"/>
    <mergeCell ref="S45:W45"/>
    <mergeCell ref="X45:AB45"/>
    <mergeCell ref="AC45:AG45"/>
    <mergeCell ref="D46:M46"/>
    <mergeCell ref="N46:R46"/>
    <mergeCell ref="S46:W46"/>
    <mergeCell ref="X46:AB46"/>
    <mergeCell ref="AC46:AG46"/>
    <mergeCell ref="AI483:AQ483"/>
    <mergeCell ref="AC445:AE445"/>
    <mergeCell ref="D446:G446"/>
    <mergeCell ref="H446:J446"/>
    <mergeCell ref="N449:P449"/>
    <mergeCell ref="Q449:S449"/>
    <mergeCell ref="T449:V449"/>
    <mergeCell ref="W449:Y449"/>
    <mergeCell ref="Z449:AB449"/>
    <mergeCell ref="AC449:AE449"/>
    <mergeCell ref="T448:V448"/>
    <mergeCell ref="W448:Y448"/>
    <mergeCell ref="Z448:AB448"/>
    <mergeCell ref="AC448:AE448"/>
    <mergeCell ref="D445:G445"/>
    <mergeCell ref="H445:J445"/>
    <mergeCell ref="Z454:AB454"/>
    <mergeCell ref="Z453:AB453"/>
    <mergeCell ref="D455:G455"/>
    <mergeCell ref="H455:J455"/>
    <mergeCell ref="K455:M455"/>
    <mergeCell ref="N455:P455"/>
    <mergeCell ref="Q455:S455"/>
    <mergeCell ref="T455:V455"/>
    <mergeCell ref="W455:Y455"/>
    <mergeCell ref="D449:G449"/>
    <mergeCell ref="H449:J449"/>
    <mergeCell ref="K449:M449"/>
    <mergeCell ref="T452:V452"/>
    <mergeCell ref="W452:Y452"/>
    <mergeCell ref="Z452:AB452"/>
    <mergeCell ref="AC452:AE452"/>
    <mergeCell ref="AS483:BA483"/>
    <mergeCell ref="H503:J503"/>
    <mergeCell ref="K503:M503"/>
    <mergeCell ref="N503:P503"/>
    <mergeCell ref="Q503:S503"/>
    <mergeCell ref="T503:V503"/>
    <mergeCell ref="W503:Y503"/>
    <mergeCell ref="Z503:AB503"/>
    <mergeCell ref="AC503:AE503"/>
    <mergeCell ref="Z506:AB506"/>
    <mergeCell ref="AC506:AE506"/>
    <mergeCell ref="Z507:AB507"/>
    <mergeCell ref="AC507:AE507"/>
    <mergeCell ref="Z504:AB504"/>
    <mergeCell ref="AC504:AE504"/>
    <mergeCell ref="D500:G500"/>
    <mergeCell ref="BC483:BK483"/>
    <mergeCell ref="D491:G492"/>
    <mergeCell ref="H492:J492"/>
    <mergeCell ref="K492:M492"/>
    <mergeCell ref="N492:P492"/>
    <mergeCell ref="Q492:S492"/>
    <mergeCell ref="T492:V492"/>
    <mergeCell ref="W492:Y492"/>
    <mergeCell ref="Z492:AB492"/>
    <mergeCell ref="AC492:AE492"/>
    <mergeCell ref="K500:M500"/>
    <mergeCell ref="N500:P500"/>
    <mergeCell ref="Q500:S500"/>
    <mergeCell ref="T500:V500"/>
    <mergeCell ref="W500:Y500"/>
    <mergeCell ref="Z500:AB500"/>
    <mergeCell ref="D507:G507"/>
    <mergeCell ref="H507:J507"/>
    <mergeCell ref="K507:M507"/>
    <mergeCell ref="N507:P507"/>
    <mergeCell ref="Q507:S507"/>
    <mergeCell ref="T507:V507"/>
    <mergeCell ref="W507:Y507"/>
    <mergeCell ref="N506:P506"/>
    <mergeCell ref="Q506:S506"/>
    <mergeCell ref="T506:V506"/>
    <mergeCell ref="W506:Y506"/>
    <mergeCell ref="D510:G511"/>
    <mergeCell ref="H511:J511"/>
    <mergeCell ref="K511:M511"/>
    <mergeCell ref="D506:G506"/>
    <mergeCell ref="N511:P511"/>
    <mergeCell ref="Q511:S511"/>
    <mergeCell ref="T511:V511"/>
    <mergeCell ref="W511:Y511"/>
    <mergeCell ref="D515:G515"/>
    <mergeCell ref="H515:J515"/>
    <mergeCell ref="K515:M515"/>
    <mergeCell ref="N515:P515"/>
    <mergeCell ref="Q515:S515"/>
    <mergeCell ref="T515:V515"/>
    <mergeCell ref="W515:Y515"/>
    <mergeCell ref="Z515:AB515"/>
    <mergeCell ref="AC515:AE515"/>
    <mergeCell ref="D516:G516"/>
    <mergeCell ref="D517:G517"/>
    <mergeCell ref="H517:J517"/>
    <mergeCell ref="Q517:S517"/>
    <mergeCell ref="T517:V517"/>
    <mergeCell ref="H516:J516"/>
    <mergeCell ref="K516:M516"/>
    <mergeCell ref="N516:P516"/>
    <mergeCell ref="Q516:S516"/>
    <mergeCell ref="T516:V516"/>
    <mergeCell ref="W516:Y516"/>
    <mergeCell ref="K517:M517"/>
    <mergeCell ref="H501:J501"/>
    <mergeCell ref="K501:M501"/>
    <mergeCell ref="N501:P501"/>
    <mergeCell ref="Q501:S501"/>
    <mergeCell ref="T501:V501"/>
    <mergeCell ref="W501:Y501"/>
    <mergeCell ref="Z501:AB501"/>
    <mergeCell ref="AC501:AE501"/>
    <mergeCell ref="AC496:AE496"/>
    <mergeCell ref="K521:M521"/>
    <mergeCell ref="N521:P521"/>
    <mergeCell ref="Q521:S521"/>
    <mergeCell ref="T521:V521"/>
    <mergeCell ref="W521:Y521"/>
    <mergeCell ref="Z521:AB521"/>
    <mergeCell ref="AC521:AE521"/>
    <mergeCell ref="N513:P513"/>
    <mergeCell ref="Q513:S513"/>
    <mergeCell ref="T513:V513"/>
    <mergeCell ref="W513:Y513"/>
    <mergeCell ref="Z513:AB513"/>
    <mergeCell ref="AC513:AE513"/>
    <mergeCell ref="Z511:AB511"/>
    <mergeCell ref="AC511:AE511"/>
    <mergeCell ref="K519:M519"/>
    <mergeCell ref="N519:P519"/>
    <mergeCell ref="Q519:S519"/>
    <mergeCell ref="T519:V519"/>
    <mergeCell ref="W519:Y519"/>
    <mergeCell ref="Z519:AB519"/>
    <mergeCell ref="AC519:AE519"/>
    <mergeCell ref="Q520:S520"/>
    <mergeCell ref="D497:G497"/>
    <mergeCell ref="H497:J497"/>
    <mergeCell ref="K497:M497"/>
    <mergeCell ref="N497:P497"/>
    <mergeCell ref="Q497:S497"/>
    <mergeCell ref="T497:V497"/>
    <mergeCell ref="W497:Y497"/>
    <mergeCell ref="Z497:AB497"/>
    <mergeCell ref="AC497:AE497"/>
    <mergeCell ref="H506:J506"/>
    <mergeCell ref="K506:M506"/>
    <mergeCell ref="D498:G498"/>
    <mergeCell ref="H498:J498"/>
    <mergeCell ref="K498:M498"/>
    <mergeCell ref="N498:P498"/>
    <mergeCell ref="Q498:S498"/>
    <mergeCell ref="T498:V498"/>
    <mergeCell ref="W498:Y498"/>
    <mergeCell ref="Z498:AB498"/>
    <mergeCell ref="AC498:AE498"/>
    <mergeCell ref="D501:G501"/>
    <mergeCell ref="D502:G502"/>
    <mergeCell ref="H502:J502"/>
    <mergeCell ref="K502:M502"/>
    <mergeCell ref="N502:P502"/>
    <mergeCell ref="Q502:S502"/>
    <mergeCell ref="T502:V502"/>
    <mergeCell ref="W502:Y502"/>
    <mergeCell ref="Z502:AB502"/>
    <mergeCell ref="AC502:AE502"/>
    <mergeCell ref="D503:G503"/>
    <mergeCell ref="H500:J500"/>
    <mergeCell ref="D496:G496"/>
    <mergeCell ref="H496:J496"/>
    <mergeCell ref="K496:M496"/>
    <mergeCell ref="N496:P496"/>
    <mergeCell ref="Q496:S496"/>
    <mergeCell ref="T496:V496"/>
    <mergeCell ref="W496:Y496"/>
    <mergeCell ref="Z496:AB496"/>
    <mergeCell ref="Z495:AB495"/>
    <mergeCell ref="H494:J494"/>
    <mergeCell ref="K494:M494"/>
    <mergeCell ref="N494:P494"/>
    <mergeCell ref="Q494:S494"/>
    <mergeCell ref="T494:V494"/>
    <mergeCell ref="W494:Y494"/>
    <mergeCell ref="Z494:AB494"/>
    <mergeCell ref="D457:G457"/>
    <mergeCell ref="H457:J457"/>
    <mergeCell ref="K457:M457"/>
    <mergeCell ref="N457:P457"/>
    <mergeCell ref="Q457:S457"/>
    <mergeCell ref="T457:V457"/>
    <mergeCell ref="W457:Y457"/>
    <mergeCell ref="D495:G495"/>
    <mergeCell ref="H495:J495"/>
    <mergeCell ref="K495:M495"/>
    <mergeCell ref="D461:R461"/>
    <mergeCell ref="S461:AG461"/>
    <mergeCell ref="D458:G458"/>
    <mergeCell ref="H458:J458"/>
    <mergeCell ref="K458:M458"/>
    <mergeCell ref="N458:P458"/>
    <mergeCell ref="D453:G453"/>
    <mergeCell ref="H453:J453"/>
    <mergeCell ref="K453:M453"/>
    <mergeCell ref="N453:P453"/>
    <mergeCell ref="Q453:S453"/>
    <mergeCell ref="T453:V453"/>
    <mergeCell ref="W453:Y453"/>
    <mergeCell ref="AC453:AE453"/>
    <mergeCell ref="K451:M451"/>
    <mergeCell ref="N451:P451"/>
    <mergeCell ref="Q451:S451"/>
    <mergeCell ref="T451:V451"/>
    <mergeCell ref="W451:Y451"/>
    <mergeCell ref="Z451:AB451"/>
    <mergeCell ref="AC451:AE451"/>
    <mergeCell ref="D452:G452"/>
    <mergeCell ref="H452:J452"/>
    <mergeCell ref="K452:M452"/>
    <mergeCell ref="N452:P452"/>
    <mergeCell ref="Q452:S452"/>
    <mergeCell ref="D451:G451"/>
    <mergeCell ref="H451:J451"/>
    <mergeCell ref="D440:G440"/>
    <mergeCell ref="H440:J440"/>
    <mergeCell ref="Q430:S430"/>
    <mergeCell ref="T430:V430"/>
    <mergeCell ref="W430:Y430"/>
    <mergeCell ref="Z430:AB430"/>
    <mergeCell ref="AC430:AE430"/>
    <mergeCell ref="H432:J432"/>
    <mergeCell ref="K432:M432"/>
    <mergeCell ref="N432:P432"/>
    <mergeCell ref="Q432:S432"/>
    <mergeCell ref="T432:V432"/>
    <mergeCell ref="W432:Y432"/>
    <mergeCell ref="D439:G439"/>
    <mergeCell ref="H439:J439"/>
    <mergeCell ref="K439:M439"/>
    <mergeCell ref="N439:P439"/>
    <mergeCell ref="D433:G433"/>
    <mergeCell ref="D432:G432"/>
    <mergeCell ref="D436:G437"/>
    <mergeCell ref="AC441:AE441"/>
    <mergeCell ref="N433:P433"/>
    <mergeCell ref="Q433:S433"/>
    <mergeCell ref="T433:V433"/>
    <mergeCell ref="W433:Y433"/>
    <mergeCell ref="Z433:AB433"/>
    <mergeCell ref="Z432:AB432"/>
    <mergeCell ref="W442:Y442"/>
    <mergeCell ref="Z442:AB442"/>
    <mergeCell ref="Z440:AB440"/>
    <mergeCell ref="AC440:AE440"/>
    <mergeCell ref="W439:Y439"/>
    <mergeCell ref="Z439:AB439"/>
    <mergeCell ref="AC439:AE439"/>
    <mergeCell ref="T423:V423"/>
    <mergeCell ref="Q424:S424"/>
    <mergeCell ref="T424:V424"/>
    <mergeCell ref="W424:Y424"/>
    <mergeCell ref="Z424:AB424"/>
    <mergeCell ref="AC424:AE424"/>
    <mergeCell ref="H415:J415"/>
    <mergeCell ref="AC415:AE415"/>
    <mergeCell ref="N424:P424"/>
    <mergeCell ref="H416:J416"/>
    <mergeCell ref="K416:M416"/>
    <mergeCell ref="N416:P416"/>
    <mergeCell ref="H420:J420"/>
    <mergeCell ref="K420:M420"/>
    <mergeCell ref="AC416:AE416"/>
    <mergeCell ref="D426:G426"/>
    <mergeCell ref="D430:G430"/>
    <mergeCell ref="H428:J428"/>
    <mergeCell ref="K428:M428"/>
    <mergeCell ref="N428:P428"/>
    <mergeCell ref="Q428:S428"/>
    <mergeCell ref="T428:V428"/>
    <mergeCell ref="W428:Y428"/>
    <mergeCell ref="Z428:AB428"/>
    <mergeCell ref="AC428:AE428"/>
    <mergeCell ref="AC420:AE420"/>
    <mergeCell ref="K418:M418"/>
    <mergeCell ref="N418:P418"/>
    <mergeCell ref="Q418:S418"/>
    <mergeCell ref="Z427:AB427"/>
    <mergeCell ref="AC427:AE427"/>
    <mergeCell ref="N420:P420"/>
    <mergeCell ref="T418:V418"/>
    <mergeCell ref="H430:J430"/>
    <mergeCell ref="K430:M430"/>
    <mergeCell ref="N430:P430"/>
    <mergeCell ref="H424:J424"/>
    <mergeCell ref="K424:M424"/>
    <mergeCell ref="D421:G421"/>
    <mergeCell ref="D420:G420"/>
    <mergeCell ref="H421:J421"/>
    <mergeCell ref="K421:M421"/>
    <mergeCell ref="N421:P421"/>
    <mergeCell ref="Q421:S421"/>
    <mergeCell ref="T421:V421"/>
    <mergeCell ref="W421:Y421"/>
    <mergeCell ref="Z421:AB421"/>
    <mergeCell ref="D429:G429"/>
    <mergeCell ref="H429:J429"/>
    <mergeCell ref="AC421:AE421"/>
    <mergeCell ref="N422:P422"/>
    <mergeCell ref="Q422:S422"/>
    <mergeCell ref="T422:V422"/>
    <mergeCell ref="W422:Y422"/>
    <mergeCell ref="Z422:AB422"/>
    <mergeCell ref="Q420:S420"/>
    <mergeCell ref="T420:V420"/>
    <mergeCell ref="W420:Y420"/>
    <mergeCell ref="Z420:AB420"/>
    <mergeCell ref="W427:Y427"/>
    <mergeCell ref="D428:G428"/>
    <mergeCell ref="D427:G427"/>
    <mergeCell ref="W418:Y418"/>
    <mergeCell ref="Z418:AB418"/>
    <mergeCell ref="AC418:AE418"/>
    <mergeCell ref="D424:G424"/>
    <mergeCell ref="D422:G422"/>
    <mergeCell ref="H422:J422"/>
    <mergeCell ref="K422:M422"/>
    <mergeCell ref="W423:Y423"/>
    <mergeCell ref="H418:J418"/>
    <mergeCell ref="D418:G418"/>
    <mergeCell ref="D417:G417"/>
    <mergeCell ref="H417:J417"/>
    <mergeCell ref="K417:M417"/>
    <mergeCell ref="N417:P417"/>
    <mergeCell ref="Q417:S417"/>
    <mergeCell ref="D416:G416"/>
    <mergeCell ref="D415:G415"/>
    <mergeCell ref="T417:V417"/>
    <mergeCell ref="W417:Y417"/>
    <mergeCell ref="Z417:AB417"/>
    <mergeCell ref="AC417:AE417"/>
    <mergeCell ref="Z412:AB412"/>
    <mergeCell ref="Q416:S416"/>
    <mergeCell ref="T416:V416"/>
    <mergeCell ref="W416:Y416"/>
    <mergeCell ref="Z416:AB416"/>
    <mergeCell ref="D414:G414"/>
    <mergeCell ref="H412:J412"/>
    <mergeCell ref="K412:M412"/>
    <mergeCell ref="N412:P412"/>
    <mergeCell ref="K415:M415"/>
    <mergeCell ref="N415:P415"/>
    <mergeCell ref="Q415:S415"/>
    <mergeCell ref="T415:V415"/>
    <mergeCell ref="W415:Y415"/>
    <mergeCell ref="Z415:AB415"/>
    <mergeCell ref="T414:V414"/>
    <mergeCell ref="Q414:S414"/>
    <mergeCell ref="N414:P414"/>
    <mergeCell ref="K414:M414"/>
    <mergeCell ref="H414:J414"/>
    <mergeCell ref="D392:AG392"/>
    <mergeCell ref="D393:I393"/>
    <mergeCell ref="J393:L393"/>
    <mergeCell ref="M393:O393"/>
    <mergeCell ref="P393:R393"/>
    <mergeCell ref="S393:U393"/>
    <mergeCell ref="V393:X393"/>
    <mergeCell ref="Y393:AA393"/>
    <mergeCell ref="AB393:AD393"/>
    <mergeCell ref="AE393:AG393"/>
    <mergeCell ref="D394:I394"/>
    <mergeCell ref="J394:L394"/>
    <mergeCell ref="W412:Y412"/>
    <mergeCell ref="T412:V412"/>
    <mergeCell ref="AC414:AE414"/>
    <mergeCell ref="Z414:AB414"/>
    <mergeCell ref="W414:Y414"/>
    <mergeCell ref="Q412:S412"/>
    <mergeCell ref="AC412:AE412"/>
    <mergeCell ref="D411:G412"/>
    <mergeCell ref="E405:AG405"/>
    <mergeCell ref="M394:O394"/>
    <mergeCell ref="P394:R394"/>
    <mergeCell ref="S394:U394"/>
    <mergeCell ref="V394:X394"/>
    <mergeCell ref="Y394:AA394"/>
    <mergeCell ref="AB394:AD394"/>
    <mergeCell ref="AE394:AG394"/>
    <mergeCell ref="E403:AG403"/>
    <mergeCell ref="E404:AG404"/>
    <mergeCell ref="D389:I389"/>
    <mergeCell ref="J389:L389"/>
    <mergeCell ref="M389:O389"/>
    <mergeCell ref="P389:R389"/>
    <mergeCell ref="S389:U389"/>
    <mergeCell ref="V389:X389"/>
    <mergeCell ref="Y389:AA389"/>
    <mergeCell ref="AB389:AD389"/>
    <mergeCell ref="AE389:AG389"/>
    <mergeCell ref="D391:I391"/>
    <mergeCell ref="J391:L391"/>
    <mergeCell ref="M391:O391"/>
    <mergeCell ref="P391:R391"/>
    <mergeCell ref="S391:U391"/>
    <mergeCell ref="V391:X391"/>
    <mergeCell ref="Y391:AA391"/>
    <mergeCell ref="AB391:AD391"/>
    <mergeCell ref="AE391:AG391"/>
    <mergeCell ref="J387:L387"/>
    <mergeCell ref="M387:O387"/>
    <mergeCell ref="P387:R387"/>
    <mergeCell ref="S387:U387"/>
    <mergeCell ref="V387:X387"/>
    <mergeCell ref="Y387:AA387"/>
    <mergeCell ref="AB387:AD387"/>
    <mergeCell ref="AE387:AG387"/>
    <mergeCell ref="D388:I388"/>
    <mergeCell ref="J388:L388"/>
    <mergeCell ref="M388:O388"/>
    <mergeCell ref="P388:R388"/>
    <mergeCell ref="S388:U388"/>
    <mergeCell ref="V388:X388"/>
    <mergeCell ref="Y388:AA388"/>
    <mergeCell ref="AB388:AD388"/>
    <mergeCell ref="AE388:AG388"/>
    <mergeCell ref="S376:U376"/>
    <mergeCell ref="V376:X376"/>
    <mergeCell ref="Y376:AA376"/>
    <mergeCell ref="D383:I383"/>
    <mergeCell ref="J383:L383"/>
    <mergeCell ref="M383:O383"/>
    <mergeCell ref="P383:R383"/>
    <mergeCell ref="S383:U383"/>
    <mergeCell ref="V383:X383"/>
    <mergeCell ref="Y383:AA383"/>
    <mergeCell ref="AB383:AD383"/>
    <mergeCell ref="AE383:AG383"/>
    <mergeCell ref="S390:U390"/>
    <mergeCell ref="V390:X390"/>
    <mergeCell ref="Y390:AA390"/>
    <mergeCell ref="AB390:AD390"/>
    <mergeCell ref="AE390:AG390"/>
    <mergeCell ref="D385:I385"/>
    <mergeCell ref="J385:L385"/>
    <mergeCell ref="M385:O385"/>
    <mergeCell ref="P385:R385"/>
    <mergeCell ref="S385:U385"/>
    <mergeCell ref="V385:X385"/>
    <mergeCell ref="Y385:AA385"/>
    <mergeCell ref="AB385:AD385"/>
    <mergeCell ref="AE385:AG385"/>
    <mergeCell ref="J384:L384"/>
    <mergeCell ref="M384:O384"/>
    <mergeCell ref="P384:R384"/>
    <mergeCell ref="S384:U384"/>
    <mergeCell ref="D386:AG386"/>
    <mergeCell ref="D387:I387"/>
    <mergeCell ref="AE365:AG365"/>
    <mergeCell ref="J362:L362"/>
    <mergeCell ref="J363:L363"/>
    <mergeCell ref="V378:X378"/>
    <mergeCell ref="Y378:AA378"/>
    <mergeCell ref="AB378:AD378"/>
    <mergeCell ref="AE378:AG378"/>
    <mergeCell ref="D379:I379"/>
    <mergeCell ref="J379:L379"/>
    <mergeCell ref="M379:O379"/>
    <mergeCell ref="P379:R379"/>
    <mergeCell ref="S379:U379"/>
    <mergeCell ref="V379:X379"/>
    <mergeCell ref="Y379:AA379"/>
    <mergeCell ref="AB379:AD379"/>
    <mergeCell ref="AE379:AG379"/>
    <mergeCell ref="D374:AG374"/>
    <mergeCell ref="D375:I375"/>
    <mergeCell ref="J375:L375"/>
    <mergeCell ref="M375:O375"/>
    <mergeCell ref="P375:R375"/>
    <mergeCell ref="S375:U375"/>
    <mergeCell ref="V375:X375"/>
    <mergeCell ref="Y375:AA375"/>
    <mergeCell ref="AB375:AD375"/>
    <mergeCell ref="AE375:AG375"/>
    <mergeCell ref="D377:I377"/>
    <mergeCell ref="J377:L377"/>
    <mergeCell ref="D376:I376"/>
    <mergeCell ref="J376:L376"/>
    <mergeCell ref="M376:O376"/>
    <mergeCell ref="P376:R376"/>
    <mergeCell ref="S362:U362"/>
    <mergeCell ref="S363:U363"/>
    <mergeCell ref="Y366:AA366"/>
    <mergeCell ref="AB362:AD362"/>
    <mergeCell ref="AB363:AD363"/>
    <mergeCell ref="D365:I365"/>
    <mergeCell ref="J365:L365"/>
    <mergeCell ref="Y363:AA363"/>
    <mergeCell ref="Y364:AA364"/>
    <mergeCell ref="J368:L368"/>
    <mergeCell ref="J369:L369"/>
    <mergeCell ref="M368:O368"/>
    <mergeCell ref="M369:O369"/>
    <mergeCell ref="P368:R368"/>
    <mergeCell ref="P369:R369"/>
    <mergeCell ref="S368:U368"/>
    <mergeCell ref="S369:U369"/>
    <mergeCell ref="V368:X368"/>
    <mergeCell ref="AB364:AD364"/>
    <mergeCell ref="AB366:AD366"/>
    <mergeCell ref="M365:O365"/>
    <mergeCell ref="P365:R365"/>
    <mergeCell ref="S365:U365"/>
    <mergeCell ref="V365:X365"/>
    <mergeCell ref="Y365:AA365"/>
    <mergeCell ref="AB365:AD365"/>
    <mergeCell ref="M363:O363"/>
    <mergeCell ref="M364:O364"/>
    <mergeCell ref="M366:O366"/>
    <mergeCell ref="P362:R362"/>
    <mergeCell ref="P363:R363"/>
    <mergeCell ref="P364:R364"/>
    <mergeCell ref="BA342:BH342"/>
    <mergeCell ref="D372:I373"/>
    <mergeCell ref="J372:AG372"/>
    <mergeCell ref="J373:L373"/>
    <mergeCell ref="M373:O373"/>
    <mergeCell ref="P373:R373"/>
    <mergeCell ref="S373:U373"/>
    <mergeCell ref="V373:X373"/>
    <mergeCell ref="Y373:AA373"/>
    <mergeCell ref="AB373:AD373"/>
    <mergeCell ref="AE373:AG373"/>
    <mergeCell ref="S364:U364"/>
    <mergeCell ref="S366:U366"/>
    <mergeCell ref="V362:X362"/>
    <mergeCell ref="V363:X363"/>
    <mergeCell ref="V364:X364"/>
    <mergeCell ref="V366:X366"/>
    <mergeCell ref="Y362:AA362"/>
    <mergeCell ref="AE362:AG362"/>
    <mergeCell ref="AE363:AG363"/>
    <mergeCell ref="AE364:AG364"/>
    <mergeCell ref="AE366:AG366"/>
    <mergeCell ref="AB368:AD368"/>
    <mergeCell ref="AB369:AD369"/>
    <mergeCell ref="AE368:AG368"/>
    <mergeCell ref="AE369:AG369"/>
    <mergeCell ref="V369:X369"/>
    <mergeCell ref="Y368:AA368"/>
    <mergeCell ref="Y369:AA369"/>
    <mergeCell ref="V358:X358"/>
    <mergeCell ref="M359:O359"/>
    <mergeCell ref="V360:X360"/>
    <mergeCell ref="D350:I350"/>
    <mergeCell ref="D360:I360"/>
    <mergeCell ref="D358:I358"/>
    <mergeCell ref="J354:L354"/>
    <mergeCell ref="J353:L353"/>
    <mergeCell ref="J352:L352"/>
    <mergeCell ref="J351:L351"/>
    <mergeCell ref="J350:L350"/>
    <mergeCell ref="M350:O350"/>
    <mergeCell ref="M351:O351"/>
    <mergeCell ref="AI342:AP342"/>
    <mergeCell ref="AR342:AY342"/>
    <mergeCell ref="D1033:I1033"/>
    <mergeCell ref="D381:I381"/>
    <mergeCell ref="J381:L381"/>
    <mergeCell ref="J1032:M1032"/>
    <mergeCell ref="N1032:Q1032"/>
    <mergeCell ref="J1031:Q1031"/>
    <mergeCell ref="D1019:M1019"/>
    <mergeCell ref="N1018:W1018"/>
    <mergeCell ref="X1018:AG1018"/>
    <mergeCell ref="D1020:M1020"/>
    <mergeCell ref="N1019:W1019"/>
    <mergeCell ref="X1019:AG1019"/>
    <mergeCell ref="D1021:M1021"/>
    <mergeCell ref="N1020:W1020"/>
    <mergeCell ref="X1020:AG1020"/>
    <mergeCell ref="D1022:M1022"/>
    <mergeCell ref="N1021:W1021"/>
    <mergeCell ref="AB376:AD376"/>
    <mergeCell ref="AE376:AG376"/>
    <mergeCell ref="P366:R366"/>
    <mergeCell ref="P381:R381"/>
    <mergeCell ref="S381:U381"/>
    <mergeCell ref="V381:X381"/>
    <mergeCell ref="Y381:AA381"/>
    <mergeCell ref="AB381:AD381"/>
    <mergeCell ref="AE381:AG381"/>
    <mergeCell ref="D382:I382"/>
    <mergeCell ref="J382:L382"/>
    <mergeCell ref="M382:O382"/>
    <mergeCell ref="P382:R382"/>
    <mergeCell ref="S382:U382"/>
    <mergeCell ref="V382:X382"/>
    <mergeCell ref="Y382:AA382"/>
    <mergeCell ref="AB382:AD382"/>
    <mergeCell ref="D1252:AG1252"/>
    <mergeCell ref="N1066:W1066"/>
    <mergeCell ref="X1066:AG1066"/>
    <mergeCell ref="D1067:M1067"/>
    <mergeCell ref="N1067:W1067"/>
    <mergeCell ref="X1067:AG1067"/>
    <mergeCell ref="N1068:W1068"/>
    <mergeCell ref="X1068:AG1068"/>
    <mergeCell ref="D1071:AG1071"/>
    <mergeCell ref="X1084:AG1084"/>
    <mergeCell ref="D1051:M1051"/>
    <mergeCell ref="D1050:M1050"/>
    <mergeCell ref="D1039:AG1039"/>
    <mergeCell ref="D1041:AG1042"/>
    <mergeCell ref="D1044:M1045"/>
    <mergeCell ref="N1044:W1045"/>
    <mergeCell ref="X1044:AG1045"/>
    <mergeCell ref="AE382:AG382"/>
    <mergeCell ref="D1046:M1046"/>
    <mergeCell ref="N1046:W1046"/>
    <mergeCell ref="X1046:AG1046"/>
    <mergeCell ref="D1047:M1047"/>
    <mergeCell ref="N1047:W1047"/>
    <mergeCell ref="X1047:AG1047"/>
    <mergeCell ref="D1247:AG1248"/>
    <mergeCell ref="D1048:M1048"/>
    <mergeCell ref="N1048:W1048"/>
    <mergeCell ref="D1102:M1102"/>
    <mergeCell ref="N1102:W1102"/>
    <mergeCell ref="D1242:M1242"/>
    <mergeCell ref="X1085:AG1085"/>
    <mergeCell ref="X1086:AG1086"/>
    <mergeCell ref="B1:AH1"/>
    <mergeCell ref="D1073:AG1073"/>
    <mergeCell ref="D1058:AG1058"/>
    <mergeCell ref="D1060:M1061"/>
    <mergeCell ref="N1060:W1061"/>
    <mergeCell ref="X1060:AG1061"/>
    <mergeCell ref="D1062:M1062"/>
    <mergeCell ref="N1062:W1062"/>
    <mergeCell ref="X1062:AG1062"/>
    <mergeCell ref="D1063:M1063"/>
    <mergeCell ref="N1063:W1063"/>
    <mergeCell ref="X1063:AG1063"/>
    <mergeCell ref="D1064:M1064"/>
    <mergeCell ref="N1064:W1064"/>
    <mergeCell ref="X1064:AG1064"/>
    <mergeCell ref="J1033:M1033"/>
    <mergeCell ref="J1034:M1034"/>
    <mergeCell ref="M381:O381"/>
    <mergeCell ref="J1035:M1035"/>
    <mergeCell ref="J1036:M1036"/>
    <mergeCell ref="J1037:M1037"/>
    <mergeCell ref="N1033:Q1033"/>
    <mergeCell ref="N1034:Q1034"/>
    <mergeCell ref="N1035:Q1035"/>
    <mergeCell ref="N1036:Q1036"/>
    <mergeCell ref="N1037:Q1037"/>
    <mergeCell ref="D1037:I1037"/>
    <mergeCell ref="D1036:I1036"/>
    <mergeCell ref="D1027:AG1027"/>
    <mergeCell ref="D1029:AG1029"/>
    <mergeCell ref="D1031:I1032"/>
    <mergeCell ref="D1035:I1035"/>
    <mergeCell ref="D1034:I1034"/>
    <mergeCell ref="D1005:M1005"/>
    <mergeCell ref="D1004:M1004"/>
    <mergeCell ref="D1002:M1003"/>
    <mergeCell ref="N1002:AG1002"/>
    <mergeCell ref="N1003:W1003"/>
    <mergeCell ref="X1003:AG1003"/>
    <mergeCell ref="N1004:W1004"/>
    <mergeCell ref="X1004:AG1004"/>
    <mergeCell ref="N1005:W1005"/>
    <mergeCell ref="X1005:AG1005"/>
    <mergeCell ref="N1006:W1006"/>
    <mergeCell ref="X1006:AG1006"/>
    <mergeCell ref="D1007:M1007"/>
    <mergeCell ref="N1007:W1007"/>
    <mergeCell ref="X1007:AG1007"/>
    <mergeCell ref="D992:M993"/>
    <mergeCell ref="N992:AG992"/>
    <mergeCell ref="N993:W993"/>
    <mergeCell ref="X993:AG993"/>
    <mergeCell ref="D994:M994"/>
    <mergeCell ref="N994:W994"/>
    <mergeCell ref="X994:AG994"/>
    <mergeCell ref="D995:M995"/>
    <mergeCell ref="N995:W995"/>
    <mergeCell ref="X995:AG995"/>
    <mergeCell ref="D996:M996"/>
    <mergeCell ref="N996:W996"/>
    <mergeCell ref="X996:AG996"/>
    <mergeCell ref="D998:M998"/>
    <mergeCell ref="N998:W998"/>
    <mergeCell ref="X998:AG998"/>
    <mergeCell ref="D999:M999"/>
    <mergeCell ref="N999:W999"/>
    <mergeCell ref="X999:AG999"/>
    <mergeCell ref="D997:M997"/>
    <mergeCell ref="N997:W997"/>
    <mergeCell ref="X997:AG997"/>
    <mergeCell ref="X981:AG981"/>
    <mergeCell ref="X982:AG982"/>
    <mergeCell ref="X983:AG983"/>
    <mergeCell ref="X984:AG984"/>
    <mergeCell ref="X985:AG985"/>
    <mergeCell ref="X986:AG986"/>
    <mergeCell ref="D990:AG990"/>
    <mergeCell ref="D981:M981"/>
    <mergeCell ref="D982:M982"/>
    <mergeCell ref="D983:M983"/>
    <mergeCell ref="D984:M984"/>
    <mergeCell ref="D985:M985"/>
    <mergeCell ref="D986:M986"/>
    <mergeCell ref="N981:W981"/>
    <mergeCell ref="N982:W982"/>
    <mergeCell ref="N983:W983"/>
    <mergeCell ref="N984:W984"/>
    <mergeCell ref="N985:W985"/>
    <mergeCell ref="N986:W986"/>
    <mergeCell ref="D987:M987"/>
    <mergeCell ref="N987:W987"/>
    <mergeCell ref="X987:AG987"/>
    <mergeCell ref="D977:M978"/>
    <mergeCell ref="D979:M979"/>
    <mergeCell ref="N979:W979"/>
    <mergeCell ref="X979:AG979"/>
    <mergeCell ref="D980:M980"/>
    <mergeCell ref="N980:W980"/>
    <mergeCell ref="X980:AG980"/>
    <mergeCell ref="N977:W978"/>
    <mergeCell ref="X977:AG978"/>
    <mergeCell ref="D958:AG958"/>
    <mergeCell ref="D960:AG960"/>
    <mergeCell ref="D962:AG965"/>
    <mergeCell ref="D967:AG968"/>
    <mergeCell ref="D970:AG970"/>
    <mergeCell ref="D972:AG973"/>
    <mergeCell ref="D975:AG975"/>
    <mergeCell ref="D948:I948"/>
    <mergeCell ref="J948:M948"/>
    <mergeCell ref="N948:Q948"/>
    <mergeCell ref="R948:U948"/>
    <mergeCell ref="V948:Y948"/>
    <mergeCell ref="Z948:AC948"/>
    <mergeCell ref="AD948:AG948"/>
    <mergeCell ref="D950:AG955"/>
    <mergeCell ref="N932:W932"/>
    <mergeCell ref="X932:AG932"/>
    <mergeCell ref="D933:M933"/>
    <mergeCell ref="N933:W933"/>
    <mergeCell ref="X933:AG933"/>
    <mergeCell ref="D946:I946"/>
    <mergeCell ref="J946:M946"/>
    <mergeCell ref="N946:Q946"/>
    <mergeCell ref="R946:U946"/>
    <mergeCell ref="V946:Y946"/>
    <mergeCell ref="Z946:AC946"/>
    <mergeCell ref="AD946:AG946"/>
    <mergeCell ref="D947:I947"/>
    <mergeCell ref="J947:M947"/>
    <mergeCell ref="N947:Q947"/>
    <mergeCell ref="R947:U947"/>
    <mergeCell ref="V947:Y947"/>
    <mergeCell ref="Z947:AC947"/>
    <mergeCell ref="AD947:AG947"/>
    <mergeCell ref="D943:I945"/>
    <mergeCell ref="J943:U943"/>
    <mergeCell ref="V943:AG943"/>
    <mergeCell ref="AB921:AG921"/>
    <mergeCell ref="J922:O922"/>
    <mergeCell ref="P922:U922"/>
    <mergeCell ref="V922:AA922"/>
    <mergeCell ref="AB922:AG922"/>
    <mergeCell ref="AI936:AK936"/>
    <mergeCell ref="AL936:AN936"/>
    <mergeCell ref="J944:U944"/>
    <mergeCell ref="V944:AG944"/>
    <mergeCell ref="AI937:AK937"/>
    <mergeCell ref="AL937:AN937"/>
    <mergeCell ref="J945:M945"/>
    <mergeCell ref="N945:Q945"/>
    <mergeCell ref="R945:U945"/>
    <mergeCell ref="V945:Y945"/>
    <mergeCell ref="Z945:AC945"/>
    <mergeCell ref="AD945:AG945"/>
    <mergeCell ref="D930:M931"/>
    <mergeCell ref="N930:AG930"/>
    <mergeCell ref="D941:AG941"/>
    <mergeCell ref="D934:M934"/>
    <mergeCell ref="N934:W934"/>
    <mergeCell ref="X934:AG934"/>
    <mergeCell ref="D935:M935"/>
    <mergeCell ref="N935:W935"/>
    <mergeCell ref="X935:AG935"/>
    <mergeCell ref="D936:M936"/>
    <mergeCell ref="N936:W936"/>
    <mergeCell ref="X936:AG936"/>
    <mergeCell ref="N931:W931"/>
    <mergeCell ref="X931:AG931"/>
    <mergeCell ref="D932:M932"/>
    <mergeCell ref="D918:I918"/>
    <mergeCell ref="J918:O918"/>
    <mergeCell ref="P918:U918"/>
    <mergeCell ref="V918:AA918"/>
    <mergeCell ref="AB918:AG918"/>
    <mergeCell ref="D915:I915"/>
    <mergeCell ref="J915:O915"/>
    <mergeCell ref="P915:U915"/>
    <mergeCell ref="V915:AA915"/>
    <mergeCell ref="AB915:AG915"/>
    <mergeCell ref="D916:I916"/>
    <mergeCell ref="J916:O916"/>
    <mergeCell ref="P916:U916"/>
    <mergeCell ref="V916:AA916"/>
    <mergeCell ref="AB916:AG916"/>
    <mergeCell ref="D925:AG926"/>
    <mergeCell ref="D928:AG928"/>
    <mergeCell ref="D919:I919"/>
    <mergeCell ref="D921:I921"/>
    <mergeCell ref="D922:I922"/>
    <mergeCell ref="D920:I920"/>
    <mergeCell ref="J920:O920"/>
    <mergeCell ref="P920:U920"/>
    <mergeCell ref="V920:AA920"/>
    <mergeCell ref="AB920:AG920"/>
    <mergeCell ref="J919:O919"/>
    <mergeCell ref="P919:U919"/>
    <mergeCell ref="V919:AA919"/>
    <mergeCell ref="AB919:AG919"/>
    <mergeCell ref="J921:O921"/>
    <mergeCell ref="P921:U921"/>
    <mergeCell ref="V921:AA921"/>
    <mergeCell ref="AB914:AG914"/>
    <mergeCell ref="V914:AA914"/>
    <mergeCell ref="P914:U914"/>
    <mergeCell ref="J914:O914"/>
    <mergeCell ref="D914:I914"/>
    <mergeCell ref="D910:I912"/>
    <mergeCell ref="J910:U910"/>
    <mergeCell ref="V910:AG910"/>
    <mergeCell ref="J911:U911"/>
    <mergeCell ref="V911:AG911"/>
    <mergeCell ref="J912:O912"/>
    <mergeCell ref="P912:U912"/>
    <mergeCell ref="V912:AA912"/>
    <mergeCell ref="AB912:AG912"/>
    <mergeCell ref="D917:I917"/>
    <mergeCell ref="J917:O917"/>
    <mergeCell ref="P917:U917"/>
    <mergeCell ref="V917:AA917"/>
    <mergeCell ref="AB917:AG917"/>
    <mergeCell ref="T904:Z904"/>
    <mergeCell ref="T906:Z906"/>
    <mergeCell ref="T907:Z907"/>
    <mergeCell ref="M905:S905"/>
    <mergeCell ref="T905:Z905"/>
    <mergeCell ref="D913:I913"/>
    <mergeCell ref="AB913:AG913"/>
    <mergeCell ref="V913:AA913"/>
    <mergeCell ref="P913:U913"/>
    <mergeCell ref="J913:O913"/>
    <mergeCell ref="D898:L898"/>
    <mergeCell ref="D907:L907"/>
    <mergeCell ref="D904:L904"/>
    <mergeCell ref="D903:L903"/>
    <mergeCell ref="D902:L902"/>
    <mergeCell ref="D901:L901"/>
    <mergeCell ref="D900:L900"/>
    <mergeCell ref="D899:L899"/>
    <mergeCell ref="D906:L906"/>
    <mergeCell ref="D905:L905"/>
    <mergeCell ref="D890:AG892"/>
    <mergeCell ref="D894:AG894"/>
    <mergeCell ref="D896:L897"/>
    <mergeCell ref="M896:Z896"/>
    <mergeCell ref="M897:S897"/>
    <mergeCell ref="T897:Z897"/>
    <mergeCell ref="AA896:AG897"/>
    <mergeCell ref="AA898:AG898"/>
    <mergeCell ref="AA899:AG899"/>
    <mergeCell ref="AA900:AG900"/>
    <mergeCell ref="AA901:AG901"/>
    <mergeCell ref="AA902:AG902"/>
    <mergeCell ref="AA903:AG903"/>
    <mergeCell ref="AA904:AG904"/>
    <mergeCell ref="AA906:AG906"/>
    <mergeCell ref="AA907:AG907"/>
    <mergeCell ref="AA905:AG905"/>
    <mergeCell ref="M907:S907"/>
    <mergeCell ref="M904:S904"/>
    <mergeCell ref="M903:S903"/>
    <mergeCell ref="M902:S902"/>
    <mergeCell ref="M901:S901"/>
    <mergeCell ref="M900:S900"/>
    <mergeCell ref="M899:S899"/>
    <mergeCell ref="M898:S898"/>
    <mergeCell ref="M906:S906"/>
    <mergeCell ref="T898:Z898"/>
    <mergeCell ref="T899:Z899"/>
    <mergeCell ref="T900:Z900"/>
    <mergeCell ref="T901:Z901"/>
    <mergeCell ref="T902:Z902"/>
    <mergeCell ref="T903:Z903"/>
    <mergeCell ref="D882:M882"/>
    <mergeCell ref="N882:W882"/>
    <mergeCell ref="X882:AG882"/>
    <mergeCell ref="D879:M879"/>
    <mergeCell ref="N879:W879"/>
    <mergeCell ref="X879:AG879"/>
    <mergeCell ref="D880:M880"/>
    <mergeCell ref="N880:W880"/>
    <mergeCell ref="X880:AG880"/>
    <mergeCell ref="D885:M885"/>
    <mergeCell ref="N885:W885"/>
    <mergeCell ref="X885:AG885"/>
    <mergeCell ref="D883:M883"/>
    <mergeCell ref="N883:W883"/>
    <mergeCell ref="X883:AG883"/>
    <mergeCell ref="D884:M884"/>
    <mergeCell ref="N884:W884"/>
    <mergeCell ref="X884:AG884"/>
    <mergeCell ref="D878:M878"/>
    <mergeCell ref="N878:W878"/>
    <mergeCell ref="X878:AG878"/>
    <mergeCell ref="Z870:AG870"/>
    <mergeCell ref="Z869:AG869"/>
    <mergeCell ref="R869:Y869"/>
    <mergeCell ref="D881:M881"/>
    <mergeCell ref="N881:W881"/>
    <mergeCell ref="X881:AG881"/>
    <mergeCell ref="D865:J865"/>
    <mergeCell ref="D864:J864"/>
    <mergeCell ref="D863:J863"/>
    <mergeCell ref="K865:M865"/>
    <mergeCell ref="K864:M864"/>
    <mergeCell ref="K863:M863"/>
    <mergeCell ref="Z865:AC865"/>
    <mergeCell ref="D848:AG848"/>
    <mergeCell ref="AC850:AG850"/>
    <mergeCell ref="X850:AB850"/>
    <mergeCell ref="S850:W850"/>
    <mergeCell ref="N850:R850"/>
    <mergeCell ref="D875:AG875"/>
    <mergeCell ref="D877:M877"/>
    <mergeCell ref="N877:W877"/>
    <mergeCell ref="X877:AG877"/>
    <mergeCell ref="R870:Y870"/>
    <mergeCell ref="D870:J870"/>
    <mergeCell ref="K870:Q870"/>
    <mergeCell ref="D869:J869"/>
    <mergeCell ref="K869:Q869"/>
    <mergeCell ref="N863:R863"/>
    <mergeCell ref="N864:R864"/>
    <mergeCell ref="N865:R865"/>
    <mergeCell ref="D860:J860"/>
    <mergeCell ref="K860:M860"/>
    <mergeCell ref="D861:AG861"/>
    <mergeCell ref="I850:M850"/>
    <mergeCell ref="D850:H850"/>
    <mergeCell ref="D854:H854"/>
    <mergeCell ref="D853:H853"/>
    <mergeCell ref="D852:H852"/>
    <mergeCell ref="D851:H851"/>
    <mergeCell ref="I851:M851"/>
    <mergeCell ref="I852:M852"/>
    <mergeCell ref="I853:M853"/>
    <mergeCell ref="I854:M854"/>
    <mergeCell ref="N851:R851"/>
    <mergeCell ref="N852:R852"/>
    <mergeCell ref="N853:R853"/>
    <mergeCell ref="N854:R854"/>
    <mergeCell ref="S851:W851"/>
    <mergeCell ref="S852:W852"/>
    <mergeCell ref="S853:W853"/>
    <mergeCell ref="S854:W854"/>
    <mergeCell ref="X851:AB851"/>
    <mergeCell ref="X852:AB852"/>
    <mergeCell ref="X853:AB853"/>
    <mergeCell ref="X854:AB854"/>
    <mergeCell ref="AC851:AG851"/>
    <mergeCell ref="AC852:AG852"/>
    <mergeCell ref="AC853:AG853"/>
    <mergeCell ref="AC854:AG854"/>
    <mergeCell ref="D838:M838"/>
    <mergeCell ref="N838:W838"/>
    <mergeCell ref="X838:AG838"/>
    <mergeCell ref="D841:M841"/>
    <mergeCell ref="N841:W841"/>
    <mergeCell ref="X841:AG841"/>
    <mergeCell ref="D840:M840"/>
    <mergeCell ref="N840:W840"/>
    <mergeCell ref="X840:AG840"/>
    <mergeCell ref="D839:M839"/>
    <mergeCell ref="N839:W839"/>
    <mergeCell ref="X839:AG839"/>
    <mergeCell ref="D842:M842"/>
    <mergeCell ref="N842:W842"/>
    <mergeCell ref="X842:AG842"/>
    <mergeCell ref="D843:M843"/>
    <mergeCell ref="N843:W843"/>
    <mergeCell ref="X843:AG843"/>
    <mergeCell ref="D825:AG825"/>
    <mergeCell ref="D826:AG826"/>
    <mergeCell ref="D833:AG833"/>
    <mergeCell ref="D836:M836"/>
    <mergeCell ref="N836:W836"/>
    <mergeCell ref="X836:AG836"/>
    <mergeCell ref="D837:M837"/>
    <mergeCell ref="N837:W837"/>
    <mergeCell ref="X837:AG837"/>
    <mergeCell ref="D820:M820"/>
    <mergeCell ref="N820:W820"/>
    <mergeCell ref="X820:AG820"/>
    <mergeCell ref="D818:M818"/>
    <mergeCell ref="N818:W818"/>
    <mergeCell ref="X818:AG818"/>
    <mergeCell ref="D819:M819"/>
    <mergeCell ref="N819:W819"/>
    <mergeCell ref="X819:AG819"/>
    <mergeCell ref="D830:AG831"/>
    <mergeCell ref="D811:AG811"/>
    <mergeCell ref="D814:AG814"/>
    <mergeCell ref="D816:M816"/>
    <mergeCell ref="N816:W816"/>
    <mergeCell ref="X816:AG816"/>
    <mergeCell ref="D822:M822"/>
    <mergeCell ref="N822:W822"/>
    <mergeCell ref="X822:AG822"/>
    <mergeCell ref="D821:M821"/>
    <mergeCell ref="N821:W821"/>
    <mergeCell ref="X821:AG821"/>
    <mergeCell ref="D817:M817"/>
    <mergeCell ref="N817:W817"/>
    <mergeCell ref="X817:AG817"/>
    <mergeCell ref="D807:H807"/>
    <mergeCell ref="I807:M807"/>
    <mergeCell ref="N807:R807"/>
    <mergeCell ref="S807:W807"/>
    <mergeCell ref="X807:AB807"/>
    <mergeCell ref="AC807:AG807"/>
    <mergeCell ref="D809:H809"/>
    <mergeCell ref="I809:M809"/>
    <mergeCell ref="N809:R809"/>
    <mergeCell ref="S809:W809"/>
    <mergeCell ref="X809:AB809"/>
    <mergeCell ref="AC809:AG809"/>
    <mergeCell ref="D808:H808"/>
    <mergeCell ref="I808:M808"/>
    <mergeCell ref="N808:R808"/>
    <mergeCell ref="S808:W808"/>
    <mergeCell ref="X808:AB808"/>
    <mergeCell ref="AC808:AG808"/>
    <mergeCell ref="D803:H803"/>
    <mergeCell ref="I803:M803"/>
    <mergeCell ref="N803:R803"/>
    <mergeCell ref="S803:W803"/>
    <mergeCell ref="X803:AB803"/>
    <mergeCell ref="AC803:AG803"/>
    <mergeCell ref="D805:H805"/>
    <mergeCell ref="I805:M805"/>
    <mergeCell ref="N805:R805"/>
    <mergeCell ref="S805:W805"/>
    <mergeCell ref="X805:AB805"/>
    <mergeCell ref="AC805:AG805"/>
    <mergeCell ref="D806:H806"/>
    <mergeCell ref="I806:M806"/>
    <mergeCell ref="N806:R806"/>
    <mergeCell ref="S806:W806"/>
    <mergeCell ref="X806:AB806"/>
    <mergeCell ref="AC806:AG806"/>
    <mergeCell ref="D804:H804"/>
    <mergeCell ref="I804:M804"/>
    <mergeCell ref="N804:R804"/>
    <mergeCell ref="S804:W804"/>
    <mergeCell ref="X804:AB804"/>
    <mergeCell ref="AC804:AG804"/>
    <mergeCell ref="D789:AG789"/>
    <mergeCell ref="D791:H792"/>
    <mergeCell ref="I791:AG791"/>
    <mergeCell ref="I792:M792"/>
    <mergeCell ref="N792:R792"/>
    <mergeCell ref="S792:W792"/>
    <mergeCell ref="X792:AB792"/>
    <mergeCell ref="AC792:AG792"/>
    <mergeCell ref="I796:M796"/>
    <mergeCell ref="N796:R796"/>
    <mergeCell ref="S796:W796"/>
    <mergeCell ref="X796:AB796"/>
    <mergeCell ref="AC796:AG796"/>
    <mergeCell ref="D797:H797"/>
    <mergeCell ref="I797:M797"/>
    <mergeCell ref="N797:R797"/>
    <mergeCell ref="S797:W797"/>
    <mergeCell ref="X797:AB797"/>
    <mergeCell ref="AC797:AG797"/>
    <mergeCell ref="D795:H795"/>
    <mergeCell ref="I795:M795"/>
    <mergeCell ref="N795:R795"/>
    <mergeCell ref="S795:W795"/>
    <mergeCell ref="X795:AB795"/>
    <mergeCell ref="AC795:AG795"/>
    <mergeCell ref="D801:H802"/>
    <mergeCell ref="I801:AG801"/>
    <mergeCell ref="I802:M802"/>
    <mergeCell ref="N802:R802"/>
    <mergeCell ref="S802:W802"/>
    <mergeCell ref="D793:H793"/>
    <mergeCell ref="I793:M793"/>
    <mergeCell ref="N793:R793"/>
    <mergeCell ref="S793:W793"/>
    <mergeCell ref="X793:AB793"/>
    <mergeCell ref="AC793:AG793"/>
    <mergeCell ref="D794:H794"/>
    <mergeCell ref="I794:M794"/>
    <mergeCell ref="N794:R794"/>
    <mergeCell ref="S794:W794"/>
    <mergeCell ref="X794:AB794"/>
    <mergeCell ref="AC794:AG794"/>
    <mergeCell ref="X802:AB802"/>
    <mergeCell ref="AC802:AG802"/>
    <mergeCell ref="D798:H798"/>
    <mergeCell ref="I798:M798"/>
    <mergeCell ref="N798:R798"/>
    <mergeCell ref="S798:W798"/>
    <mergeCell ref="X798:AB798"/>
    <mergeCell ref="AC798:AG798"/>
    <mergeCell ref="D796:H796"/>
    <mergeCell ref="N1242:Q1242"/>
    <mergeCell ref="R1242:U1242"/>
    <mergeCell ref="V1242:Y1242"/>
    <mergeCell ref="Z1242:AC1242"/>
    <mergeCell ref="AD1242:AG1242"/>
    <mergeCell ref="D1244:AG1246"/>
    <mergeCell ref="D1240:M1240"/>
    <mergeCell ref="N1240:Q1240"/>
    <mergeCell ref="R1240:U1240"/>
    <mergeCell ref="V1240:Y1240"/>
    <mergeCell ref="Z1240:AC1240"/>
    <mergeCell ref="AD1240:AG1240"/>
    <mergeCell ref="D1241:M1241"/>
    <mergeCell ref="N1241:Q1241"/>
    <mergeCell ref="R1241:U1241"/>
    <mergeCell ref="V1241:Y1241"/>
    <mergeCell ref="Z1241:AC1241"/>
    <mergeCell ref="AD1241:AG1241"/>
    <mergeCell ref="D1238:M1238"/>
    <mergeCell ref="N1238:Q1238"/>
    <mergeCell ref="R1238:U1238"/>
    <mergeCell ref="V1238:Y1238"/>
    <mergeCell ref="Z1238:AC1238"/>
    <mergeCell ref="AD1238:AG1238"/>
    <mergeCell ref="D1239:M1239"/>
    <mergeCell ref="N1239:Q1239"/>
    <mergeCell ref="R1239:U1239"/>
    <mergeCell ref="V1239:Y1239"/>
    <mergeCell ref="Z1239:AC1239"/>
    <mergeCell ref="AD1239:AG1239"/>
    <mergeCell ref="D1236:M1236"/>
    <mergeCell ref="N1236:Q1236"/>
    <mergeCell ref="R1236:U1236"/>
    <mergeCell ref="V1236:Y1236"/>
    <mergeCell ref="Z1236:AC1236"/>
    <mergeCell ref="AD1236:AG1236"/>
    <mergeCell ref="D1237:M1237"/>
    <mergeCell ref="N1237:Q1237"/>
    <mergeCell ref="R1237:U1237"/>
    <mergeCell ref="V1237:Y1237"/>
    <mergeCell ref="Z1237:AC1237"/>
    <mergeCell ref="AD1237:AG1237"/>
    <mergeCell ref="D1234:M1234"/>
    <mergeCell ref="N1234:Q1234"/>
    <mergeCell ref="R1234:U1234"/>
    <mergeCell ref="V1234:Y1234"/>
    <mergeCell ref="Z1234:AC1234"/>
    <mergeCell ref="AD1234:AG1234"/>
    <mergeCell ref="D1235:M1235"/>
    <mergeCell ref="N1235:Q1235"/>
    <mergeCell ref="R1235:U1235"/>
    <mergeCell ref="V1235:Y1235"/>
    <mergeCell ref="Z1235:AC1235"/>
    <mergeCell ref="AD1235:AG1235"/>
    <mergeCell ref="D1232:M1232"/>
    <mergeCell ref="N1232:Q1232"/>
    <mergeCell ref="R1232:U1232"/>
    <mergeCell ref="V1232:Y1232"/>
    <mergeCell ref="Z1232:AC1232"/>
    <mergeCell ref="AD1232:AG1232"/>
    <mergeCell ref="D1233:M1233"/>
    <mergeCell ref="N1233:Q1233"/>
    <mergeCell ref="R1233:U1233"/>
    <mergeCell ref="V1233:Y1233"/>
    <mergeCell ref="Z1233:AC1233"/>
    <mergeCell ref="AD1233:AG1233"/>
    <mergeCell ref="D1229:M1229"/>
    <mergeCell ref="N1229:Q1229"/>
    <mergeCell ref="R1229:U1229"/>
    <mergeCell ref="V1229:Y1229"/>
    <mergeCell ref="Z1229:AC1229"/>
    <mergeCell ref="AD1229:AG1229"/>
    <mergeCell ref="D1230:M1230"/>
    <mergeCell ref="N1230:Q1230"/>
    <mergeCell ref="R1230:U1230"/>
    <mergeCell ref="V1230:Y1230"/>
    <mergeCell ref="Z1230:AC1230"/>
    <mergeCell ref="AD1230:AG1230"/>
    <mergeCell ref="D1227:M1227"/>
    <mergeCell ref="N1227:Q1227"/>
    <mergeCell ref="R1227:U1227"/>
    <mergeCell ref="V1227:Y1227"/>
    <mergeCell ref="Z1227:AC1227"/>
    <mergeCell ref="AD1227:AG1227"/>
    <mergeCell ref="D1228:M1228"/>
    <mergeCell ref="N1228:Q1228"/>
    <mergeCell ref="R1228:U1228"/>
    <mergeCell ref="V1228:Y1228"/>
    <mergeCell ref="Z1228:AC1228"/>
    <mergeCell ref="AD1228:AG1228"/>
    <mergeCell ref="D1226:M1226"/>
    <mergeCell ref="N1226:Q1226"/>
    <mergeCell ref="R1226:U1226"/>
    <mergeCell ref="V1226:Y1226"/>
    <mergeCell ref="Z1226:AC1226"/>
    <mergeCell ref="AD1226:AG1226"/>
    <mergeCell ref="D1222:M1223"/>
    <mergeCell ref="N1222:AG1222"/>
    <mergeCell ref="N1223:Q1223"/>
    <mergeCell ref="R1223:U1223"/>
    <mergeCell ref="V1223:Y1223"/>
    <mergeCell ref="Z1223:AC1223"/>
    <mergeCell ref="AD1223:AG1223"/>
    <mergeCell ref="D1224:M1224"/>
    <mergeCell ref="N1224:Q1224"/>
    <mergeCell ref="R1224:U1224"/>
    <mergeCell ref="V1224:Y1224"/>
    <mergeCell ref="Z1224:AC1224"/>
    <mergeCell ref="AD1224:AG1224"/>
    <mergeCell ref="AD1218:AG1218"/>
    <mergeCell ref="AD1219:AG1219"/>
    <mergeCell ref="AD1201:AG1201"/>
    <mergeCell ref="AD1202:AG1202"/>
    <mergeCell ref="AD1203:AG1203"/>
    <mergeCell ref="AD1204:AG1204"/>
    <mergeCell ref="AD1205:AG1205"/>
    <mergeCell ref="AD1206:AG1206"/>
    <mergeCell ref="AD1207:AG1207"/>
    <mergeCell ref="AD1209:AG1209"/>
    <mergeCell ref="AD1210:AG1210"/>
    <mergeCell ref="Z1201:AC1201"/>
    <mergeCell ref="Z1202:AC1202"/>
    <mergeCell ref="Z1203:AC1203"/>
    <mergeCell ref="D1225:M1225"/>
    <mergeCell ref="N1225:Q1225"/>
    <mergeCell ref="R1225:U1225"/>
    <mergeCell ref="V1225:Y1225"/>
    <mergeCell ref="Z1225:AC1225"/>
    <mergeCell ref="AD1225:AG1225"/>
    <mergeCell ref="V1204:Y1204"/>
    <mergeCell ref="V1205:Y1205"/>
    <mergeCell ref="V1206:Y1206"/>
    <mergeCell ref="V1207:Y1207"/>
    <mergeCell ref="V1209:Y1209"/>
    <mergeCell ref="V1210:Y1210"/>
    <mergeCell ref="V1211:Y1211"/>
    <mergeCell ref="V1212:Y1212"/>
    <mergeCell ref="V1201:Y1201"/>
    <mergeCell ref="V1202:Y1202"/>
    <mergeCell ref="AD1211:AG1211"/>
    <mergeCell ref="AD1212:AG1212"/>
    <mergeCell ref="AD1213:AG1213"/>
    <mergeCell ref="AD1214:AG1214"/>
    <mergeCell ref="AD1215:AG1215"/>
    <mergeCell ref="AD1216:AG1216"/>
    <mergeCell ref="AD1217:AG1217"/>
    <mergeCell ref="Z1205:AC1205"/>
    <mergeCell ref="Z1206:AC1206"/>
    <mergeCell ref="Z1207:AC1207"/>
    <mergeCell ref="Z1209:AC1209"/>
    <mergeCell ref="Z1210:AC1210"/>
    <mergeCell ref="Z1211:AC1211"/>
    <mergeCell ref="Z1212:AC1212"/>
    <mergeCell ref="Z1213:AC1213"/>
    <mergeCell ref="Z1214:AC1214"/>
    <mergeCell ref="Z1215:AC1215"/>
    <mergeCell ref="Z1216:AC1216"/>
    <mergeCell ref="Z1217:AC1217"/>
    <mergeCell ref="Z1208:AC1208"/>
    <mergeCell ref="AD1208:AG1208"/>
    <mergeCell ref="Z1218:AC1218"/>
    <mergeCell ref="V1213:Y1213"/>
    <mergeCell ref="N1219:Q1219"/>
    <mergeCell ref="N1218:Q1218"/>
    <mergeCell ref="N1217:Q1217"/>
    <mergeCell ref="N1216:Q1216"/>
    <mergeCell ref="R1219:U1219"/>
    <mergeCell ref="V1214:Y1214"/>
    <mergeCell ref="V1215:Y1215"/>
    <mergeCell ref="V1216:Y1216"/>
    <mergeCell ref="V1217:Y1217"/>
    <mergeCell ref="V1218:Y1218"/>
    <mergeCell ref="V1219:Y1219"/>
    <mergeCell ref="Z1219:AC1219"/>
    <mergeCell ref="R1201:U1201"/>
    <mergeCell ref="R1202:U1202"/>
    <mergeCell ref="R1203:U1203"/>
    <mergeCell ref="R1204:U1204"/>
    <mergeCell ref="R1205:U1205"/>
    <mergeCell ref="R1206:U1206"/>
    <mergeCell ref="R1207:U1207"/>
    <mergeCell ref="R1209:U1209"/>
    <mergeCell ref="R1210:U1210"/>
    <mergeCell ref="R1211:U1211"/>
    <mergeCell ref="R1212:U1212"/>
    <mergeCell ref="R1213:U1213"/>
    <mergeCell ref="R1214:U1214"/>
    <mergeCell ref="R1215:U1215"/>
    <mergeCell ref="R1216:U1216"/>
    <mergeCell ref="R1217:U1217"/>
    <mergeCell ref="R1218:U1218"/>
    <mergeCell ref="Z1204:AC1204"/>
    <mergeCell ref="D1219:M1219"/>
    <mergeCell ref="D1218:M1218"/>
    <mergeCell ref="D1217:M1217"/>
    <mergeCell ref="D1216:M1216"/>
    <mergeCell ref="D1215:M1215"/>
    <mergeCell ref="D1214:M1214"/>
    <mergeCell ref="D1213:M1213"/>
    <mergeCell ref="D1212:M1212"/>
    <mergeCell ref="D1211:M1211"/>
    <mergeCell ref="D1210:M1210"/>
    <mergeCell ref="D1209:M1209"/>
    <mergeCell ref="D1207:M1207"/>
    <mergeCell ref="D1206:M1206"/>
    <mergeCell ref="D1205:M1205"/>
    <mergeCell ref="D1204:M1204"/>
    <mergeCell ref="D1203:M1203"/>
    <mergeCell ref="N1199:AG1199"/>
    <mergeCell ref="N1200:Q1200"/>
    <mergeCell ref="R1200:U1200"/>
    <mergeCell ref="V1200:Y1200"/>
    <mergeCell ref="Z1200:AC1200"/>
    <mergeCell ref="AD1200:AG1200"/>
    <mergeCell ref="N1215:Q1215"/>
    <mergeCell ref="N1214:Q1214"/>
    <mergeCell ref="N1213:Q1213"/>
    <mergeCell ref="N1212:Q1212"/>
    <mergeCell ref="N1211:Q1211"/>
    <mergeCell ref="N1210:Q1210"/>
    <mergeCell ref="N1209:Q1209"/>
    <mergeCell ref="N1207:Q1207"/>
    <mergeCell ref="N1206:Q1206"/>
    <mergeCell ref="N1205:Q1205"/>
    <mergeCell ref="D772:AG772"/>
    <mergeCell ref="D785:Q785"/>
    <mergeCell ref="D784:Q784"/>
    <mergeCell ref="D783:Q783"/>
    <mergeCell ref="D782:Q782"/>
    <mergeCell ref="D781:Q781"/>
    <mergeCell ref="D780:Q780"/>
    <mergeCell ref="D779:Q779"/>
    <mergeCell ref="D778:Q778"/>
    <mergeCell ref="D777:Q777"/>
    <mergeCell ref="D776:Q776"/>
    <mergeCell ref="D775:Q775"/>
    <mergeCell ref="D774:Q774"/>
    <mergeCell ref="R784:AG784"/>
    <mergeCell ref="R783:AG783"/>
    <mergeCell ref="R781:AG781"/>
    <mergeCell ref="R780:AG780"/>
    <mergeCell ref="R779:AG779"/>
    <mergeCell ref="R778:AG778"/>
    <mergeCell ref="R777:AG777"/>
    <mergeCell ref="R776:AG776"/>
    <mergeCell ref="R775:AG775"/>
    <mergeCell ref="R774:AG774"/>
    <mergeCell ref="R785:AG785"/>
    <mergeCell ref="R782:AG782"/>
    <mergeCell ref="AD759:AG759"/>
    <mergeCell ref="AD760:AG760"/>
    <mergeCell ref="AD761:AG761"/>
    <mergeCell ref="AI750:AK750"/>
    <mergeCell ref="AL750:AN750"/>
    <mergeCell ref="D766:AG767"/>
    <mergeCell ref="D769:AG770"/>
    <mergeCell ref="R759:U759"/>
    <mergeCell ref="R760:U760"/>
    <mergeCell ref="R761:U761"/>
    <mergeCell ref="V759:Y759"/>
    <mergeCell ref="V760:Y760"/>
    <mergeCell ref="V761:Y761"/>
    <mergeCell ref="Z759:AC759"/>
    <mergeCell ref="Z760:AC760"/>
    <mergeCell ref="Z761:AC761"/>
    <mergeCell ref="D761:I761"/>
    <mergeCell ref="D760:I760"/>
    <mergeCell ref="D759:I759"/>
    <mergeCell ref="J761:M761"/>
    <mergeCell ref="J760:M760"/>
    <mergeCell ref="J759:M759"/>
    <mergeCell ref="N759:Q759"/>
    <mergeCell ref="N760:Q760"/>
    <mergeCell ref="N761:Q761"/>
    <mergeCell ref="D747:O747"/>
    <mergeCell ref="P747:X747"/>
    <mergeCell ref="Y747:AG747"/>
    <mergeCell ref="D748:O748"/>
    <mergeCell ref="P748:X748"/>
    <mergeCell ref="Y748:AG748"/>
    <mergeCell ref="D746:O746"/>
    <mergeCell ref="P746:X746"/>
    <mergeCell ref="Y746:AG746"/>
    <mergeCell ref="D749:O749"/>
    <mergeCell ref="P749:X749"/>
    <mergeCell ref="Y749:AG749"/>
    <mergeCell ref="D754:AG754"/>
    <mergeCell ref="J756:U756"/>
    <mergeCell ref="V756:AG756"/>
    <mergeCell ref="D756:I758"/>
    <mergeCell ref="J757:U757"/>
    <mergeCell ref="V757:AG757"/>
    <mergeCell ref="J758:M758"/>
    <mergeCell ref="N758:Q758"/>
    <mergeCell ref="R758:U758"/>
    <mergeCell ref="V758:Y758"/>
    <mergeCell ref="Z758:AC758"/>
    <mergeCell ref="AD758:AG758"/>
    <mergeCell ref="AD716:AG716"/>
    <mergeCell ref="D718:AG719"/>
    <mergeCell ref="D734:K734"/>
    <mergeCell ref="L734:R734"/>
    <mergeCell ref="S734:Y734"/>
    <mergeCell ref="Z734:AG734"/>
    <mergeCell ref="D731:K731"/>
    <mergeCell ref="L731:R731"/>
    <mergeCell ref="S731:Y731"/>
    <mergeCell ref="Z731:AG731"/>
    <mergeCell ref="D743:O743"/>
    <mergeCell ref="P743:X743"/>
    <mergeCell ref="Y743:AG743"/>
    <mergeCell ref="D744:O744"/>
    <mergeCell ref="P744:X744"/>
    <mergeCell ref="Y744:AG744"/>
    <mergeCell ref="D742:O742"/>
    <mergeCell ref="P742:X742"/>
    <mergeCell ref="Y742:AG742"/>
    <mergeCell ref="D739:AG739"/>
    <mergeCell ref="D741:O741"/>
    <mergeCell ref="P741:X741"/>
    <mergeCell ref="Y741:AG741"/>
    <mergeCell ref="D733:K733"/>
    <mergeCell ref="L733:R733"/>
    <mergeCell ref="S733:Y733"/>
    <mergeCell ref="Z733:AG733"/>
    <mergeCell ref="D721:R721"/>
    <mergeCell ref="S721:AG721"/>
    <mergeCell ref="R571:U571"/>
    <mergeCell ref="R572:U572"/>
    <mergeCell ref="R573:U573"/>
    <mergeCell ref="R574:U574"/>
    <mergeCell ref="D723:R723"/>
    <mergeCell ref="D722:R722"/>
    <mergeCell ref="S723:AG723"/>
    <mergeCell ref="S722:AG722"/>
    <mergeCell ref="V705:Y705"/>
    <mergeCell ref="D732:K732"/>
    <mergeCell ref="L732:R732"/>
    <mergeCell ref="S732:Y732"/>
    <mergeCell ref="Z732:AG732"/>
    <mergeCell ref="D729:K729"/>
    <mergeCell ref="L729:R729"/>
    <mergeCell ref="S729:Y729"/>
    <mergeCell ref="Z729:AG729"/>
    <mergeCell ref="D730:K730"/>
    <mergeCell ref="L730:R730"/>
    <mergeCell ref="S730:Y730"/>
    <mergeCell ref="Z730:AG730"/>
    <mergeCell ref="D708:M708"/>
    <mergeCell ref="D707:M707"/>
    <mergeCell ref="D706:M706"/>
    <mergeCell ref="D705:M705"/>
    <mergeCell ref="R705:U705"/>
    <mergeCell ref="D726:AG727"/>
    <mergeCell ref="Z715:AC715"/>
    <mergeCell ref="Z716:AC716"/>
    <mergeCell ref="AD714:AG714"/>
    <mergeCell ref="AD715:AG715"/>
    <mergeCell ref="V715:Y715"/>
    <mergeCell ref="N701:Q701"/>
    <mergeCell ref="R701:U701"/>
    <mergeCell ref="N703:Q703"/>
    <mergeCell ref="R703:U703"/>
    <mergeCell ref="V703:Y703"/>
    <mergeCell ref="AN694:AN695"/>
    <mergeCell ref="AO694:AO695"/>
    <mergeCell ref="D711:AG711"/>
    <mergeCell ref="D716:M716"/>
    <mergeCell ref="D715:M715"/>
    <mergeCell ref="D714:M714"/>
    <mergeCell ref="D713:M713"/>
    <mergeCell ref="N713:Q713"/>
    <mergeCell ref="R713:U713"/>
    <mergeCell ref="V713:Y713"/>
    <mergeCell ref="Z713:AC713"/>
    <mergeCell ref="AD713:AG713"/>
    <mergeCell ref="N716:Q716"/>
    <mergeCell ref="N715:Q715"/>
    <mergeCell ref="N714:Q714"/>
    <mergeCell ref="R714:U714"/>
    <mergeCell ref="R715:U715"/>
    <mergeCell ref="R716:U716"/>
    <mergeCell ref="V714:Y714"/>
    <mergeCell ref="AJ694:AJ695"/>
    <mergeCell ref="D704:M704"/>
    <mergeCell ref="D703:M703"/>
    <mergeCell ref="D702:M702"/>
    <mergeCell ref="N705:Q705"/>
    <mergeCell ref="AK694:AK695"/>
    <mergeCell ref="V716:Y716"/>
    <mergeCell ref="Z714:AC714"/>
    <mergeCell ref="M681:S681"/>
    <mergeCell ref="T681:Z681"/>
    <mergeCell ref="AA681:AG681"/>
    <mergeCell ref="N691:W691"/>
    <mergeCell ref="X691:AG691"/>
    <mergeCell ref="D675:L675"/>
    <mergeCell ref="D676:L676"/>
    <mergeCell ref="D677:L677"/>
    <mergeCell ref="D678:L678"/>
    <mergeCell ref="D679:L679"/>
    <mergeCell ref="D680:L680"/>
    <mergeCell ref="D681:L681"/>
    <mergeCell ref="M680:S680"/>
    <mergeCell ref="T680:Z680"/>
    <mergeCell ref="AA680:AG680"/>
    <mergeCell ref="Z705:AC705"/>
    <mergeCell ref="D700:M701"/>
    <mergeCell ref="N700:AG700"/>
    <mergeCell ref="D696:AG698"/>
    <mergeCell ref="D687:AG687"/>
    <mergeCell ref="D689:M689"/>
    <mergeCell ref="N689:W689"/>
    <mergeCell ref="X689:AG689"/>
    <mergeCell ref="D693:M693"/>
    <mergeCell ref="N693:W693"/>
    <mergeCell ref="X693:AG693"/>
    <mergeCell ref="D694:M694"/>
    <mergeCell ref="N694:W694"/>
    <mergeCell ref="X694:AG694"/>
    <mergeCell ref="D690:M690"/>
    <mergeCell ref="N690:W690"/>
    <mergeCell ref="X690:AG690"/>
    <mergeCell ref="D673:AG673"/>
    <mergeCell ref="D674:L674"/>
    <mergeCell ref="M674:S674"/>
    <mergeCell ref="T674:Z674"/>
    <mergeCell ref="AA674:AG674"/>
    <mergeCell ref="M678:S678"/>
    <mergeCell ref="T678:Z678"/>
    <mergeCell ref="AA678:AG678"/>
    <mergeCell ref="M679:S679"/>
    <mergeCell ref="T679:Z679"/>
    <mergeCell ref="AA679:AG679"/>
    <mergeCell ref="M675:S675"/>
    <mergeCell ref="T675:Z675"/>
    <mergeCell ref="AA675:AG675"/>
    <mergeCell ref="M676:S676"/>
    <mergeCell ref="T676:Z676"/>
    <mergeCell ref="AA676:AG676"/>
    <mergeCell ref="M677:S677"/>
    <mergeCell ref="T677:Z677"/>
    <mergeCell ref="AA677:AG677"/>
    <mergeCell ref="D692:M692"/>
    <mergeCell ref="N692:W692"/>
    <mergeCell ref="X692:AG692"/>
    <mergeCell ref="D691:M691"/>
    <mergeCell ref="D661:AG661"/>
    <mergeCell ref="D663:AG663"/>
    <mergeCell ref="AA665:AG665"/>
    <mergeCell ref="T665:Z665"/>
    <mergeCell ref="M665:S665"/>
    <mergeCell ref="D665:L665"/>
    <mergeCell ref="D666:AG666"/>
    <mergeCell ref="D672:L672"/>
    <mergeCell ref="D671:L671"/>
    <mergeCell ref="D670:L670"/>
    <mergeCell ref="D669:L669"/>
    <mergeCell ref="D668:L668"/>
    <mergeCell ref="D667:L667"/>
    <mergeCell ref="T672:Z672"/>
    <mergeCell ref="T671:Z671"/>
    <mergeCell ref="T670:Z670"/>
    <mergeCell ref="T669:Z669"/>
    <mergeCell ref="T668:Z668"/>
    <mergeCell ref="T667:Z667"/>
    <mergeCell ref="M672:S672"/>
    <mergeCell ref="M671:S671"/>
    <mergeCell ref="M670:S670"/>
    <mergeCell ref="M669:S669"/>
    <mergeCell ref="M668:S668"/>
    <mergeCell ref="M667:S667"/>
    <mergeCell ref="AA672:AG672"/>
    <mergeCell ref="AA671:AG671"/>
    <mergeCell ref="AA670:AG670"/>
    <mergeCell ref="AA669:AG669"/>
    <mergeCell ref="AA668:AG668"/>
    <mergeCell ref="AA667:AG667"/>
    <mergeCell ref="D657:H657"/>
    <mergeCell ref="I657:M657"/>
    <mergeCell ref="N657:R657"/>
    <mergeCell ref="S657:W657"/>
    <mergeCell ref="X657:AB657"/>
    <mergeCell ref="AC657:AG657"/>
    <mergeCell ref="D659:AG659"/>
    <mergeCell ref="D655:H655"/>
    <mergeCell ref="I655:M655"/>
    <mergeCell ref="N655:R655"/>
    <mergeCell ref="S655:W655"/>
    <mergeCell ref="X655:AB655"/>
    <mergeCell ref="AC655:AG655"/>
    <mergeCell ref="D656:H656"/>
    <mergeCell ref="I656:M656"/>
    <mergeCell ref="N656:R656"/>
    <mergeCell ref="S656:W656"/>
    <mergeCell ref="X656:AB656"/>
    <mergeCell ref="AC656:AG656"/>
    <mergeCell ref="D653:H653"/>
    <mergeCell ref="I653:M653"/>
    <mergeCell ref="N653:R653"/>
    <mergeCell ref="S653:W653"/>
    <mergeCell ref="X653:AB653"/>
    <mergeCell ref="AC653:AG653"/>
    <mergeCell ref="D654:H654"/>
    <mergeCell ref="I654:M654"/>
    <mergeCell ref="N654:R654"/>
    <mergeCell ref="S654:W654"/>
    <mergeCell ref="X654:AB654"/>
    <mergeCell ref="AC654:AG654"/>
    <mergeCell ref="D648:AG648"/>
    <mergeCell ref="D650:H651"/>
    <mergeCell ref="I650:AG650"/>
    <mergeCell ref="I651:M651"/>
    <mergeCell ref="N651:R651"/>
    <mergeCell ref="S651:W651"/>
    <mergeCell ref="X651:AB651"/>
    <mergeCell ref="AC651:AG651"/>
    <mergeCell ref="D652:H652"/>
    <mergeCell ref="I652:M652"/>
    <mergeCell ref="N652:R652"/>
    <mergeCell ref="S652:W652"/>
    <mergeCell ref="X652:AB652"/>
    <mergeCell ref="AC652:AG652"/>
    <mergeCell ref="N630:W630"/>
    <mergeCell ref="N629:W629"/>
    <mergeCell ref="D637:K637"/>
    <mergeCell ref="L637:R637"/>
    <mergeCell ref="S637:Y637"/>
    <mergeCell ref="Z637:AG637"/>
    <mergeCell ref="D643:M643"/>
    <mergeCell ref="D642:M642"/>
    <mergeCell ref="D641:M641"/>
    <mergeCell ref="D640:M640"/>
    <mergeCell ref="D639:M639"/>
    <mergeCell ref="N639:W639"/>
    <mergeCell ref="X639:AG639"/>
    <mergeCell ref="N640:W640"/>
    <mergeCell ref="X640:AG640"/>
    <mergeCell ref="N641:W641"/>
    <mergeCell ref="X641:AG641"/>
    <mergeCell ref="N642:W642"/>
    <mergeCell ref="X642:AG642"/>
    <mergeCell ref="N643:W643"/>
    <mergeCell ref="X643:AG643"/>
    <mergeCell ref="D615:AG616"/>
    <mergeCell ref="I605:M605"/>
    <mergeCell ref="I604:M604"/>
    <mergeCell ref="I603:M603"/>
    <mergeCell ref="I602:M602"/>
    <mergeCell ref="AC605:AG605"/>
    <mergeCell ref="AC604:AG604"/>
    <mergeCell ref="D634:K634"/>
    <mergeCell ref="L634:R634"/>
    <mergeCell ref="S634:Y634"/>
    <mergeCell ref="Z634:AG634"/>
    <mergeCell ref="D635:K635"/>
    <mergeCell ref="L635:R635"/>
    <mergeCell ref="S635:Y635"/>
    <mergeCell ref="Z635:AG635"/>
    <mergeCell ref="D636:K636"/>
    <mergeCell ref="L636:R636"/>
    <mergeCell ref="S636:Y636"/>
    <mergeCell ref="Z636:AG636"/>
    <mergeCell ref="D628:M628"/>
    <mergeCell ref="N628:W628"/>
    <mergeCell ref="X628:AG628"/>
    <mergeCell ref="D632:M632"/>
    <mergeCell ref="D631:M631"/>
    <mergeCell ref="D630:M630"/>
    <mergeCell ref="D629:M629"/>
    <mergeCell ref="X632:AG632"/>
    <mergeCell ref="X631:AG631"/>
    <mergeCell ref="X630:AG630"/>
    <mergeCell ref="X629:AG629"/>
    <mergeCell ref="N632:W632"/>
    <mergeCell ref="N631:W631"/>
    <mergeCell ref="D626:K626"/>
    <mergeCell ref="D625:K625"/>
    <mergeCell ref="D624:K624"/>
    <mergeCell ref="L626:R626"/>
    <mergeCell ref="L625:R625"/>
    <mergeCell ref="L624:R624"/>
    <mergeCell ref="S626:Y626"/>
    <mergeCell ref="S625:Y625"/>
    <mergeCell ref="S624:Y624"/>
    <mergeCell ref="Z626:AG626"/>
    <mergeCell ref="Z625:AG625"/>
    <mergeCell ref="Z624:AG624"/>
    <mergeCell ref="D621:AG621"/>
    <mergeCell ref="D623:K623"/>
    <mergeCell ref="L623:R623"/>
    <mergeCell ref="S623:Y623"/>
    <mergeCell ref="Z623:AG623"/>
    <mergeCell ref="N599:R599"/>
    <mergeCell ref="I600:M600"/>
    <mergeCell ref="I599:M599"/>
    <mergeCell ref="D608:AG608"/>
    <mergeCell ref="D610:S610"/>
    <mergeCell ref="T610:AG610"/>
    <mergeCell ref="D612:S612"/>
    <mergeCell ref="T612:AG612"/>
    <mergeCell ref="T611:AG611"/>
    <mergeCell ref="D611:S611"/>
    <mergeCell ref="N602:R602"/>
    <mergeCell ref="X605:AB605"/>
    <mergeCell ref="X604:AB604"/>
    <mergeCell ref="X603:AB603"/>
    <mergeCell ref="X602:AB602"/>
    <mergeCell ref="X601:AB601"/>
    <mergeCell ref="X600:AB600"/>
    <mergeCell ref="X599:AB599"/>
    <mergeCell ref="D591:AG592"/>
    <mergeCell ref="D594:AG594"/>
    <mergeCell ref="D596:H597"/>
    <mergeCell ref="I596:AG596"/>
    <mergeCell ref="I597:M597"/>
    <mergeCell ref="N597:R597"/>
    <mergeCell ref="S597:W597"/>
    <mergeCell ref="X597:AB597"/>
    <mergeCell ref="AC597:AG597"/>
    <mergeCell ref="X598:AB598"/>
    <mergeCell ref="AC603:AG603"/>
    <mergeCell ref="AC602:AG602"/>
    <mergeCell ref="AC601:AG601"/>
    <mergeCell ref="AC600:AG600"/>
    <mergeCell ref="AC599:AG599"/>
    <mergeCell ref="AC598:AG598"/>
    <mergeCell ref="N605:R605"/>
    <mergeCell ref="N604:R604"/>
    <mergeCell ref="N603:R603"/>
    <mergeCell ref="D605:H605"/>
    <mergeCell ref="D604:H604"/>
    <mergeCell ref="D603:H603"/>
    <mergeCell ref="D602:H602"/>
    <mergeCell ref="D601:H601"/>
    <mergeCell ref="D600:H600"/>
    <mergeCell ref="S598:W598"/>
    <mergeCell ref="D599:H599"/>
    <mergeCell ref="N601:R601"/>
    <mergeCell ref="N600:R600"/>
    <mergeCell ref="D598:H598"/>
    <mergeCell ref="I601:M601"/>
    <mergeCell ref="I598:M598"/>
    <mergeCell ref="U581:X581"/>
    <mergeCell ref="U580:X580"/>
    <mergeCell ref="D9:AG11"/>
    <mergeCell ref="D13:AG14"/>
    <mergeCell ref="AI1:AM1"/>
    <mergeCell ref="D577:AG577"/>
    <mergeCell ref="Y38:AG38"/>
    <mergeCell ref="Y37:AG37"/>
    <mergeCell ref="Y36:AG36"/>
    <mergeCell ref="Y35:AG35"/>
    <mergeCell ref="P35:X35"/>
    <mergeCell ref="P38:X38"/>
    <mergeCell ref="P37:X37"/>
    <mergeCell ref="P36:X36"/>
    <mergeCell ref="D35:O35"/>
    <mergeCell ref="D38:O38"/>
    <mergeCell ref="D37:O37"/>
    <mergeCell ref="D36:O36"/>
    <mergeCell ref="V353:X353"/>
    <mergeCell ref="V354:X354"/>
    <mergeCell ref="J571:M571"/>
    <mergeCell ref="J570:M570"/>
    <mergeCell ref="J569:M569"/>
    <mergeCell ref="N574:Q574"/>
    <mergeCell ref="N573:Q573"/>
    <mergeCell ref="N572:Q572"/>
    <mergeCell ref="N571:Q571"/>
    <mergeCell ref="N570:Q570"/>
    <mergeCell ref="N569:Q569"/>
    <mergeCell ref="R569:U569"/>
    <mergeCell ref="R570:U570"/>
    <mergeCell ref="D72:O72"/>
    <mergeCell ref="D586:AG587"/>
    <mergeCell ref="Y584:AB584"/>
    <mergeCell ref="Y583:AB583"/>
    <mergeCell ref="Y582:AB582"/>
    <mergeCell ref="Y581:AB581"/>
    <mergeCell ref="Y580:AB580"/>
    <mergeCell ref="AC584:AG584"/>
    <mergeCell ref="AC583:AG583"/>
    <mergeCell ref="AC582:AG582"/>
    <mergeCell ref="AC581:AG581"/>
    <mergeCell ref="AC580:AG580"/>
    <mergeCell ref="Y357:AA357"/>
    <mergeCell ref="Y358:AA358"/>
    <mergeCell ref="O116:S116"/>
    <mergeCell ref="O115:S115"/>
    <mergeCell ref="T114:X114"/>
    <mergeCell ref="Y114:AC114"/>
    <mergeCell ref="Y119:AC119"/>
    <mergeCell ref="Y118:AC118"/>
    <mergeCell ref="L584:P584"/>
    <mergeCell ref="L583:P583"/>
    <mergeCell ref="L582:P582"/>
    <mergeCell ref="L581:P581"/>
    <mergeCell ref="L580:P580"/>
    <mergeCell ref="Q584:T584"/>
    <mergeCell ref="Q583:T583"/>
    <mergeCell ref="Q582:T582"/>
    <mergeCell ref="Q581:T581"/>
    <mergeCell ref="Q580:T580"/>
    <mergeCell ref="J574:M574"/>
    <mergeCell ref="J573:M573"/>
    <mergeCell ref="J572:M572"/>
    <mergeCell ref="D63:AG65"/>
    <mergeCell ref="D68:AG69"/>
    <mergeCell ref="D77:AG77"/>
    <mergeCell ref="D119:N119"/>
    <mergeCell ref="D118:N118"/>
    <mergeCell ref="D117:N117"/>
    <mergeCell ref="D116:N116"/>
    <mergeCell ref="D115:N115"/>
    <mergeCell ref="O114:S114"/>
    <mergeCell ref="D98:AG99"/>
    <mergeCell ref="D101:AG102"/>
    <mergeCell ref="D105:AG106"/>
    <mergeCell ref="D110:AG112"/>
    <mergeCell ref="T116:X116"/>
    <mergeCell ref="T115:X115"/>
    <mergeCell ref="O119:S119"/>
    <mergeCell ref="O118:S118"/>
    <mergeCell ref="O117:S117"/>
    <mergeCell ref="Y117:AC117"/>
    <mergeCell ref="Y116:AC116"/>
    <mergeCell ref="Y115:AC115"/>
    <mergeCell ref="D81:AG82"/>
    <mergeCell ref="D84:AG85"/>
    <mergeCell ref="D87:AG90"/>
    <mergeCell ref="D94:AG95"/>
    <mergeCell ref="D139:N139"/>
    <mergeCell ref="O139:S139"/>
    <mergeCell ref="T139:X139"/>
    <mergeCell ref="Y139:AC139"/>
    <mergeCell ref="D141:N141"/>
    <mergeCell ref="O141:S141"/>
    <mergeCell ref="T141:X141"/>
    <mergeCell ref="Y141:AC141"/>
    <mergeCell ref="T119:X119"/>
    <mergeCell ref="T118:X118"/>
    <mergeCell ref="T117:X117"/>
    <mergeCell ref="O138:S138"/>
    <mergeCell ref="T138:X138"/>
    <mergeCell ref="Y138:AC138"/>
    <mergeCell ref="D121:AG122"/>
    <mergeCell ref="D126:AG127"/>
    <mergeCell ref="D129:AG130"/>
    <mergeCell ref="D135:AG137"/>
    <mergeCell ref="E172:AG174"/>
    <mergeCell ref="D176:AG177"/>
    <mergeCell ref="D179:AG180"/>
    <mergeCell ref="D184:AG188"/>
    <mergeCell ref="D190:AG191"/>
    <mergeCell ref="D193:AG193"/>
    <mergeCell ref="D153:AG153"/>
    <mergeCell ref="D155:AG156"/>
    <mergeCell ref="D158:AG162"/>
    <mergeCell ref="D164:AG165"/>
    <mergeCell ref="E167:AG168"/>
    <mergeCell ref="E169:AG171"/>
    <mergeCell ref="D199:AG201"/>
    <mergeCell ref="D195:AG195"/>
    <mergeCell ref="D146:AG147"/>
    <mergeCell ref="D142:N142"/>
    <mergeCell ref="O142:S142"/>
    <mergeCell ref="T142:X142"/>
    <mergeCell ref="Y142:AC142"/>
    <mergeCell ref="D143:N143"/>
    <mergeCell ref="O143:S143"/>
    <mergeCell ref="T143:X143"/>
    <mergeCell ref="Y143:AC143"/>
    <mergeCell ref="D144:N144"/>
    <mergeCell ref="O144:S144"/>
    <mergeCell ref="T144:X144"/>
    <mergeCell ref="Y144:AC144"/>
    <mergeCell ref="D148:AG149"/>
    <mergeCell ref="D228:AG229"/>
    <mergeCell ref="D234:AG235"/>
    <mergeCell ref="D237:AG241"/>
    <mergeCell ref="D247:AG248"/>
    <mergeCell ref="D250:AG251"/>
    <mergeCell ref="D203:AG204"/>
    <mergeCell ref="D208:AG209"/>
    <mergeCell ref="D213:AG214"/>
    <mergeCell ref="D216:AG217"/>
    <mergeCell ref="D221:AG222"/>
    <mergeCell ref="D224:AG225"/>
    <mergeCell ref="E269:AG274"/>
    <mergeCell ref="D276:AG276"/>
    <mergeCell ref="D278:AG279"/>
    <mergeCell ref="D281:AG286"/>
    <mergeCell ref="D288:AG291"/>
    <mergeCell ref="D293:AG298"/>
    <mergeCell ref="D253:AG253"/>
    <mergeCell ref="D257:AG258"/>
    <mergeCell ref="D260:AG260"/>
    <mergeCell ref="D264:AG265"/>
    <mergeCell ref="E267:AG267"/>
    <mergeCell ref="E268:AG268"/>
    <mergeCell ref="E307:AG308"/>
    <mergeCell ref="E310:AG311"/>
    <mergeCell ref="D401:AG401"/>
    <mergeCell ref="D347:I348"/>
    <mergeCell ref="J348:L348"/>
    <mergeCell ref="AE348:AG348"/>
    <mergeCell ref="AB348:AD348"/>
    <mergeCell ref="Y348:AA348"/>
    <mergeCell ref="V348:X348"/>
    <mergeCell ref="S348:U348"/>
    <mergeCell ref="P348:R348"/>
    <mergeCell ref="M348:O348"/>
    <mergeCell ref="J347:AG347"/>
    <mergeCell ref="D357:I357"/>
    <mergeCell ref="D364:I364"/>
    <mergeCell ref="D363:I363"/>
    <mergeCell ref="D369:I369"/>
    <mergeCell ref="D368:I368"/>
    <mergeCell ref="Y350:AA350"/>
    <mergeCell ref="Y351:AA351"/>
    <mergeCell ref="Y352:AA352"/>
    <mergeCell ref="Y353:AA353"/>
    <mergeCell ref="Y354:AA354"/>
    <mergeCell ref="AB350:AD350"/>
    <mergeCell ref="AB351:AD351"/>
    <mergeCell ref="V359:X359"/>
    <mergeCell ref="P350:R350"/>
    <mergeCell ref="P351:R351"/>
    <mergeCell ref="P352:R352"/>
    <mergeCell ref="P353:R353"/>
    <mergeCell ref="P354:R354"/>
    <mergeCell ref="D356:I356"/>
    <mergeCell ref="P357:R357"/>
    <mergeCell ref="P358:R358"/>
    <mergeCell ref="AB353:AD353"/>
    <mergeCell ref="AB354:AD354"/>
    <mergeCell ref="AE357:AG357"/>
    <mergeCell ref="AE358:AG358"/>
    <mergeCell ref="D362:I362"/>
    <mergeCell ref="D366:I366"/>
    <mergeCell ref="D313:AG315"/>
    <mergeCell ref="D319:AG321"/>
    <mergeCell ref="E323:AG323"/>
    <mergeCell ref="E325:AG326"/>
    <mergeCell ref="E328:AG328"/>
    <mergeCell ref="D330:AG330"/>
    <mergeCell ref="S350:U350"/>
    <mergeCell ref="S351:U351"/>
    <mergeCell ref="S352:U352"/>
    <mergeCell ref="S353:U353"/>
    <mergeCell ref="S354:U354"/>
    <mergeCell ref="V350:X350"/>
    <mergeCell ref="V351:X351"/>
    <mergeCell ref="V352:X352"/>
    <mergeCell ref="Y360:AA360"/>
    <mergeCell ref="D359:I359"/>
    <mergeCell ref="J359:L359"/>
    <mergeCell ref="J364:L364"/>
    <mergeCell ref="J366:L366"/>
    <mergeCell ref="M362:O362"/>
    <mergeCell ref="AB352:AD352"/>
    <mergeCell ref="P359:R359"/>
    <mergeCell ref="S359:U359"/>
    <mergeCell ref="Y356:AA356"/>
    <mergeCell ref="P378:R378"/>
    <mergeCell ref="D530:R530"/>
    <mergeCell ref="S530:AG530"/>
    <mergeCell ref="D354:I354"/>
    <mergeCell ref="D353:I353"/>
    <mergeCell ref="D352:I352"/>
    <mergeCell ref="D351:I351"/>
    <mergeCell ref="S378:U378"/>
    <mergeCell ref="D380:AG380"/>
    <mergeCell ref="AE354:AG354"/>
    <mergeCell ref="D361:AG361"/>
    <mergeCell ref="D355:AG355"/>
    <mergeCell ref="AE360:AG360"/>
    <mergeCell ref="AB356:AD356"/>
    <mergeCell ref="AB357:AD357"/>
    <mergeCell ref="AB358:AD358"/>
    <mergeCell ref="AB360:AD360"/>
    <mergeCell ref="AE356:AG356"/>
    <mergeCell ref="M352:O352"/>
    <mergeCell ref="M353:O353"/>
    <mergeCell ref="M354:O354"/>
    <mergeCell ref="Y359:AA359"/>
    <mergeCell ref="D367:AG367"/>
    <mergeCell ref="J356:L356"/>
    <mergeCell ref="J357:L357"/>
    <mergeCell ref="J358:L358"/>
    <mergeCell ref="J360:L360"/>
    <mergeCell ref="M356:O356"/>
    <mergeCell ref="M357:O357"/>
    <mergeCell ref="M358:O358"/>
    <mergeCell ref="M360:O360"/>
    <mergeCell ref="P356:R356"/>
    <mergeCell ref="D334:AG334"/>
    <mergeCell ref="D397:R397"/>
    <mergeCell ref="S397:AG397"/>
    <mergeCell ref="D399:R399"/>
    <mergeCell ref="S399:AG399"/>
    <mergeCell ref="S398:AG398"/>
    <mergeCell ref="D398:R398"/>
    <mergeCell ref="D474:AG477"/>
    <mergeCell ref="D478:AG478"/>
    <mergeCell ref="D482:AG484"/>
    <mergeCell ref="D349:AG349"/>
    <mergeCell ref="P360:R360"/>
    <mergeCell ref="S356:U356"/>
    <mergeCell ref="S357:U357"/>
    <mergeCell ref="S358:U358"/>
    <mergeCell ref="S360:U360"/>
    <mergeCell ref="V356:X356"/>
    <mergeCell ref="V357:X357"/>
    <mergeCell ref="AE350:AG350"/>
    <mergeCell ref="AE351:AG351"/>
    <mergeCell ref="AE352:AG352"/>
    <mergeCell ref="AE353:AG353"/>
    <mergeCell ref="M377:O377"/>
    <mergeCell ref="P377:R377"/>
    <mergeCell ref="S377:U377"/>
    <mergeCell ref="V377:X377"/>
    <mergeCell ref="Y377:AA377"/>
    <mergeCell ref="AB377:AD377"/>
    <mergeCell ref="AE377:AG377"/>
    <mergeCell ref="D378:I378"/>
    <mergeCell ref="J378:L378"/>
    <mergeCell ref="M378:O378"/>
    <mergeCell ref="K549:N549"/>
    <mergeCell ref="O549:R549"/>
    <mergeCell ref="S549:W549"/>
    <mergeCell ref="X549:AB549"/>
    <mergeCell ref="AC549:AG549"/>
    <mergeCell ref="S547:W547"/>
    <mergeCell ref="S546:W546"/>
    <mergeCell ref="S545:W545"/>
    <mergeCell ref="X547:AB547"/>
    <mergeCell ref="X546:AB546"/>
    <mergeCell ref="X545:AB545"/>
    <mergeCell ref="D531:R531"/>
    <mergeCell ref="S531:AG531"/>
    <mergeCell ref="D462:R462"/>
    <mergeCell ref="S462:AG462"/>
    <mergeCell ref="D463:R463"/>
    <mergeCell ref="S463:AG463"/>
    <mergeCell ref="D468:AG470"/>
    <mergeCell ref="D472:AG472"/>
    <mergeCell ref="D542:J543"/>
    <mergeCell ref="K542:AG542"/>
    <mergeCell ref="K543:N543"/>
    <mergeCell ref="O543:R543"/>
    <mergeCell ref="S543:W543"/>
    <mergeCell ref="X543:AB543"/>
    <mergeCell ref="AC543:AG543"/>
    <mergeCell ref="D532:R532"/>
    <mergeCell ref="S532:AG532"/>
    <mergeCell ref="D534:AG535"/>
    <mergeCell ref="D537:AG537"/>
    <mergeCell ref="D540:AG540"/>
    <mergeCell ref="D494:G494"/>
    <mergeCell ref="O557:R557"/>
    <mergeCell ref="S557:W557"/>
    <mergeCell ref="X557:AB557"/>
    <mergeCell ref="AC557:AG557"/>
    <mergeCell ref="D555:J555"/>
    <mergeCell ref="K555:N555"/>
    <mergeCell ref="O555:R555"/>
    <mergeCell ref="S555:W555"/>
    <mergeCell ref="D559:J559"/>
    <mergeCell ref="K559:N559"/>
    <mergeCell ref="O559:R559"/>
    <mergeCell ref="D544:AG544"/>
    <mergeCell ref="D547:J547"/>
    <mergeCell ref="D546:J546"/>
    <mergeCell ref="D545:J545"/>
    <mergeCell ref="K547:N547"/>
    <mergeCell ref="K546:N546"/>
    <mergeCell ref="K545:N545"/>
    <mergeCell ref="O547:R547"/>
    <mergeCell ref="O546:R546"/>
    <mergeCell ref="O545:R545"/>
    <mergeCell ref="D550:J550"/>
    <mergeCell ref="K550:N550"/>
    <mergeCell ref="O550:R550"/>
    <mergeCell ref="S550:W550"/>
    <mergeCell ref="X550:AB550"/>
    <mergeCell ref="AC550:AG550"/>
    <mergeCell ref="AC547:AG547"/>
    <mergeCell ref="AC546:AG546"/>
    <mergeCell ref="AC545:AG545"/>
    <mergeCell ref="D548:AG548"/>
    <mergeCell ref="D549:J549"/>
    <mergeCell ref="D552:AG552"/>
    <mergeCell ref="D553:J553"/>
    <mergeCell ref="K553:N553"/>
    <mergeCell ref="D551:J551"/>
    <mergeCell ref="K551:N551"/>
    <mergeCell ref="O551:R551"/>
    <mergeCell ref="S551:W551"/>
    <mergeCell ref="X551:AB551"/>
    <mergeCell ref="AC551:AG551"/>
    <mergeCell ref="O553:R553"/>
    <mergeCell ref="S553:W553"/>
    <mergeCell ref="X553:AB553"/>
    <mergeCell ref="AC553:AG553"/>
    <mergeCell ref="D554:J554"/>
    <mergeCell ref="K554:N554"/>
    <mergeCell ref="O554:R554"/>
    <mergeCell ref="S554:W554"/>
    <mergeCell ref="X554:AB554"/>
    <mergeCell ref="AC554:AG554"/>
    <mergeCell ref="O558:R558"/>
    <mergeCell ref="S558:W558"/>
    <mergeCell ref="X558:AB558"/>
    <mergeCell ref="AC558:AG558"/>
    <mergeCell ref="D1075:M1076"/>
    <mergeCell ref="N1075:W1076"/>
    <mergeCell ref="X1075:AG1076"/>
    <mergeCell ref="D1077:M1077"/>
    <mergeCell ref="N1077:W1077"/>
    <mergeCell ref="X1077:AG1077"/>
    <mergeCell ref="D1078:M1078"/>
    <mergeCell ref="N1078:W1078"/>
    <mergeCell ref="X1078:AG1078"/>
    <mergeCell ref="V573:Y573"/>
    <mergeCell ref="V572:Y572"/>
    <mergeCell ref="V571:Y571"/>
    <mergeCell ref="AD860:AG860"/>
    <mergeCell ref="AD863:AG863"/>
    <mergeCell ref="AD864:AG864"/>
    <mergeCell ref="AD865:AG865"/>
    <mergeCell ref="Z569:AC569"/>
    <mergeCell ref="V570:Y570"/>
    <mergeCell ref="D579:K579"/>
    <mergeCell ref="L579:P579"/>
    <mergeCell ref="Q579:T579"/>
    <mergeCell ref="D564:AG565"/>
    <mergeCell ref="D567:AG567"/>
    <mergeCell ref="U579:X579"/>
    <mergeCell ref="Y579:AB579"/>
    <mergeCell ref="D584:K584"/>
    <mergeCell ref="D581:K581"/>
    <mergeCell ref="D580:K580"/>
    <mergeCell ref="AD1131:AG1131"/>
    <mergeCell ref="Z1160:AG1160"/>
    <mergeCell ref="Z1157:AG1157"/>
    <mergeCell ref="D1145:AG1145"/>
    <mergeCell ref="D1136:I1136"/>
    <mergeCell ref="D1138:I1138"/>
    <mergeCell ref="J1129:M1129"/>
    <mergeCell ref="N1129:Q1129"/>
    <mergeCell ref="R1129:U1129"/>
    <mergeCell ref="V1129:Y1129"/>
    <mergeCell ref="AD1137:AG1137"/>
    <mergeCell ref="Z1129:AC1129"/>
    <mergeCell ref="AD1129:AG1129"/>
    <mergeCell ref="D1133:I1133"/>
    <mergeCell ref="J1133:M1133"/>
    <mergeCell ref="Z1134:AC1134"/>
    <mergeCell ref="AD1134:AG1134"/>
    <mergeCell ref="Z1137:AC1137"/>
    <mergeCell ref="D1129:I1129"/>
    <mergeCell ref="D1131:I1131"/>
    <mergeCell ref="AD1132:AG1132"/>
    <mergeCell ref="D1132:I1132"/>
    <mergeCell ref="J1132:M1132"/>
    <mergeCell ref="D1137:I1137"/>
    <mergeCell ref="D1139:I1139"/>
    <mergeCell ref="J1130:M1130"/>
    <mergeCell ref="N1130:Q1130"/>
    <mergeCell ref="R1130:U1130"/>
    <mergeCell ref="V1130:Y1130"/>
    <mergeCell ref="Z1130:AC1130"/>
    <mergeCell ref="AD1130:AG1130"/>
    <mergeCell ref="D1130:I1130"/>
    <mergeCell ref="D1192:L1192"/>
    <mergeCell ref="M1192:Q1192"/>
    <mergeCell ref="R1192:Y1192"/>
    <mergeCell ref="Z1192:AG1192"/>
    <mergeCell ref="D1180:L1180"/>
    <mergeCell ref="M1180:Q1180"/>
    <mergeCell ref="R1180:Y1180"/>
    <mergeCell ref="Z1180:AG1180"/>
    <mergeCell ref="D1182:L1182"/>
    <mergeCell ref="M1182:Q1182"/>
    <mergeCell ref="R1182:Y1182"/>
    <mergeCell ref="Z1182:AG1182"/>
    <mergeCell ref="D1183:L1183"/>
    <mergeCell ref="M1183:Q1183"/>
    <mergeCell ref="R1183:Y1183"/>
    <mergeCell ref="Z1183:AG1183"/>
    <mergeCell ref="D1191:L1191"/>
    <mergeCell ref="M1191:Q1191"/>
    <mergeCell ref="R1191:Y1191"/>
    <mergeCell ref="Z1191:AG1191"/>
    <mergeCell ref="D1190:L1190"/>
    <mergeCell ref="M1190:Q1190"/>
    <mergeCell ref="R1190:Y1190"/>
    <mergeCell ref="Z1190:AG1190"/>
    <mergeCell ref="D1187:L1187"/>
    <mergeCell ref="M1187:Q1187"/>
    <mergeCell ref="R1187:Y1187"/>
    <mergeCell ref="Z1187:AG1187"/>
    <mergeCell ref="D1186:L1186"/>
    <mergeCell ref="M1186:Q1186"/>
    <mergeCell ref="R1186:Y1186"/>
    <mergeCell ref="Z1186:AG1186"/>
    <mergeCell ref="D574:I574"/>
    <mergeCell ref="Y745:AG745"/>
    <mergeCell ref="P745:X745"/>
    <mergeCell ref="D1094:M1094"/>
    <mergeCell ref="D1088:M1088"/>
    <mergeCell ref="N1088:W1088"/>
    <mergeCell ref="X1088:AG1088"/>
    <mergeCell ref="D1089:M1089"/>
    <mergeCell ref="N1089:W1089"/>
    <mergeCell ref="X1089:AG1089"/>
    <mergeCell ref="D1090:M1090"/>
    <mergeCell ref="N1090:W1090"/>
    <mergeCell ref="X1090:AG1090"/>
    <mergeCell ref="D1095:M1095"/>
    <mergeCell ref="N1095:W1095"/>
    <mergeCell ref="D1099:M1100"/>
    <mergeCell ref="D1125:I1127"/>
    <mergeCell ref="AD1127:AG1127"/>
    <mergeCell ref="X1101:AG1101"/>
    <mergeCell ref="N1099:W1100"/>
    <mergeCell ref="X1099:AG1100"/>
    <mergeCell ref="U584:X584"/>
    <mergeCell ref="U583:X583"/>
    <mergeCell ref="U582:X582"/>
    <mergeCell ref="N598:R598"/>
    <mergeCell ref="S605:W605"/>
    <mergeCell ref="S604:W604"/>
    <mergeCell ref="S603:W603"/>
    <mergeCell ref="S602:W602"/>
    <mergeCell ref="S601:W601"/>
    <mergeCell ref="S600:W600"/>
    <mergeCell ref="S599:W599"/>
    <mergeCell ref="D1128:I1128"/>
    <mergeCell ref="J1128:M1128"/>
    <mergeCell ref="X1102:AG1102"/>
    <mergeCell ref="D1103:M1103"/>
    <mergeCell ref="N1103:W1103"/>
    <mergeCell ref="X1103:AG1103"/>
    <mergeCell ref="J1125:U1126"/>
    <mergeCell ref="J1127:M1127"/>
    <mergeCell ref="D583:K583"/>
    <mergeCell ref="D582:K582"/>
    <mergeCell ref="N1106:W1106"/>
    <mergeCell ref="X1106:AG1106"/>
    <mergeCell ref="AC555:AG555"/>
    <mergeCell ref="D556:AG556"/>
    <mergeCell ref="D557:J557"/>
    <mergeCell ref="K557:N557"/>
    <mergeCell ref="D1149:AG1149"/>
    <mergeCell ref="D1135:I1135"/>
    <mergeCell ref="J1135:M1135"/>
    <mergeCell ref="N1133:Q1133"/>
    <mergeCell ref="R1133:U1133"/>
    <mergeCell ref="V1133:Y1133"/>
    <mergeCell ref="AD1133:AG1133"/>
    <mergeCell ref="J1136:M1136"/>
    <mergeCell ref="J1131:M1131"/>
    <mergeCell ref="N1131:Q1131"/>
    <mergeCell ref="X1094:AG1094"/>
    <mergeCell ref="D1116:O1116"/>
    <mergeCell ref="D1115:O1115"/>
    <mergeCell ref="D1086:M1086"/>
    <mergeCell ref="D1101:M1101"/>
    <mergeCell ref="N1101:W1101"/>
    <mergeCell ref="N1134:Q1134"/>
    <mergeCell ref="R1134:U1134"/>
    <mergeCell ref="V1134:Y1134"/>
    <mergeCell ref="Z1138:AC1138"/>
    <mergeCell ref="AD1138:AG1138"/>
    <mergeCell ref="D1143:AG1143"/>
    <mergeCell ref="Z1133:AC1133"/>
    <mergeCell ref="X1095:AG1095"/>
    <mergeCell ref="D1096:M1096"/>
    <mergeCell ref="N1096:W1096"/>
    <mergeCell ref="X1096:AG1096"/>
    <mergeCell ref="D1117:O1117"/>
    <mergeCell ref="Y1114:AG1114"/>
    <mergeCell ref="D1120:O1120"/>
    <mergeCell ref="P1117:X1117"/>
    <mergeCell ref="P1116:X1116"/>
    <mergeCell ref="P1115:X1115"/>
    <mergeCell ref="P1118:X1118"/>
    <mergeCell ref="P1119:X1119"/>
    <mergeCell ref="P1120:X1120"/>
    <mergeCell ref="Y1115:AG1115"/>
    <mergeCell ref="Y1116:AG1116"/>
    <mergeCell ref="Y1117:AG1117"/>
    <mergeCell ref="Y1118:AG1118"/>
    <mergeCell ref="Y1119:AG1119"/>
    <mergeCell ref="D1104:M1104"/>
    <mergeCell ref="N1104:W1104"/>
    <mergeCell ref="X1104:AG1104"/>
    <mergeCell ref="D1105:M1105"/>
    <mergeCell ref="N1105:W1105"/>
    <mergeCell ref="X1105:AG1105"/>
    <mergeCell ref="D1106:M1106"/>
    <mergeCell ref="R1136:U1136"/>
    <mergeCell ref="V1136:Y1136"/>
    <mergeCell ref="Z1136:AC1136"/>
    <mergeCell ref="D1154:AG1154"/>
    <mergeCell ref="D1156:L1157"/>
    <mergeCell ref="M1156:Q1157"/>
    <mergeCell ref="R1156:AG1156"/>
    <mergeCell ref="R1157:Y1157"/>
    <mergeCell ref="N1139:Q1139"/>
    <mergeCell ref="R1139:U1139"/>
    <mergeCell ref="V1139:Y1139"/>
    <mergeCell ref="Z1139:AC1139"/>
    <mergeCell ref="AD1139:AG1139"/>
    <mergeCell ref="N1135:Q1135"/>
    <mergeCell ref="R1135:U1135"/>
    <mergeCell ref="V1135:Y1135"/>
    <mergeCell ref="Z1135:AC1135"/>
    <mergeCell ref="J1139:M1139"/>
    <mergeCell ref="AD1135:AG1135"/>
    <mergeCell ref="D558:J558"/>
    <mergeCell ref="K558:N558"/>
    <mergeCell ref="R1164:Y1164"/>
    <mergeCell ref="D1179:L1179"/>
    <mergeCell ref="M1179:Q1179"/>
    <mergeCell ref="R1179:Y1179"/>
    <mergeCell ref="Z1179:AG1179"/>
    <mergeCell ref="D1173:L1173"/>
    <mergeCell ref="M1173:Q1173"/>
    <mergeCell ref="N1127:Q1127"/>
    <mergeCell ref="R1127:U1127"/>
    <mergeCell ref="V1127:Y1127"/>
    <mergeCell ref="Z1127:AC1127"/>
    <mergeCell ref="Z1177:AG1177"/>
    <mergeCell ref="D1178:L1178"/>
    <mergeCell ref="M1178:Q1178"/>
    <mergeCell ref="R1178:Y1178"/>
    <mergeCell ref="Z1178:AG1178"/>
    <mergeCell ref="M1162:Q1162"/>
    <mergeCell ref="AD1136:AG1136"/>
    <mergeCell ref="J1137:M1137"/>
    <mergeCell ref="N1128:Q1128"/>
    <mergeCell ref="D1172:L1172"/>
    <mergeCell ref="N1132:Q1132"/>
    <mergeCell ref="R1132:U1132"/>
    <mergeCell ref="V1132:Y1132"/>
    <mergeCell ref="Z1132:AC1132"/>
    <mergeCell ref="D1134:I1134"/>
    <mergeCell ref="V1137:Y1137"/>
    <mergeCell ref="R1166:Y1166"/>
    <mergeCell ref="Z1166:AG1166"/>
    <mergeCell ref="N1136:Q1136"/>
    <mergeCell ref="D1164:L1164"/>
    <mergeCell ref="M1164:Q1164"/>
    <mergeCell ref="AC59:AG59"/>
    <mergeCell ref="Y59:AB59"/>
    <mergeCell ref="U59:X59"/>
    <mergeCell ref="P59:T59"/>
    <mergeCell ref="L59:O59"/>
    <mergeCell ref="D59:K59"/>
    <mergeCell ref="V860:Y860"/>
    <mergeCell ref="Z860:AC860"/>
    <mergeCell ref="V863:Y863"/>
    <mergeCell ref="Z863:AC863"/>
    <mergeCell ref="V864:Y864"/>
    <mergeCell ref="Z864:AC864"/>
    <mergeCell ref="D572:I572"/>
    <mergeCell ref="D571:I571"/>
    <mergeCell ref="D570:I570"/>
    <mergeCell ref="Z572:AC572"/>
    <mergeCell ref="Z571:AC571"/>
    <mergeCell ref="Z570:AC570"/>
    <mergeCell ref="D573:I573"/>
    <mergeCell ref="D561:AG562"/>
    <mergeCell ref="V569:Y569"/>
    <mergeCell ref="AD574:AG574"/>
    <mergeCell ref="D569:I569"/>
    <mergeCell ref="AD573:AG573"/>
    <mergeCell ref="AD572:AG572"/>
    <mergeCell ref="AD571:AG571"/>
    <mergeCell ref="AD570:AG570"/>
    <mergeCell ref="AD569:AG569"/>
    <mergeCell ref="X555:AB555"/>
    <mergeCell ref="S559:W559"/>
    <mergeCell ref="Z1176:AG1176"/>
    <mergeCell ref="D1177:L1177"/>
    <mergeCell ref="M1177:Q1177"/>
    <mergeCell ref="R1177:Y1177"/>
    <mergeCell ref="Z1169:AG1169"/>
    <mergeCell ref="D1171:L1171"/>
    <mergeCell ref="X559:AB559"/>
    <mergeCell ref="AC559:AG559"/>
    <mergeCell ref="Z574:AC574"/>
    <mergeCell ref="Z573:AC573"/>
    <mergeCell ref="V574:Y574"/>
    <mergeCell ref="AC579:AG579"/>
    <mergeCell ref="D745:O745"/>
    <mergeCell ref="N1051:W1051"/>
    <mergeCell ref="X1051:AG1051"/>
    <mergeCell ref="AC60:AG60"/>
    <mergeCell ref="Y60:AB60"/>
    <mergeCell ref="U60:X60"/>
    <mergeCell ref="P60:T60"/>
    <mergeCell ref="L60:O60"/>
    <mergeCell ref="D60:K60"/>
    <mergeCell ref="D1163:L1163"/>
    <mergeCell ref="M1163:Q1163"/>
    <mergeCell ref="R1163:Y1163"/>
    <mergeCell ref="Z1163:AG1163"/>
    <mergeCell ref="J1138:M1138"/>
    <mergeCell ref="N1138:Q1138"/>
    <mergeCell ref="R1138:U1138"/>
    <mergeCell ref="D1162:L1162"/>
    <mergeCell ref="R1162:Y1162"/>
    <mergeCell ref="Z1162:AG1162"/>
    <mergeCell ref="R1165:Y1165"/>
    <mergeCell ref="D1167:L1167"/>
    <mergeCell ref="M1167:Q1167"/>
    <mergeCell ref="R1167:Y1167"/>
    <mergeCell ref="Z1167:AG1167"/>
    <mergeCell ref="D1123:AG1123"/>
    <mergeCell ref="J1134:M1134"/>
    <mergeCell ref="R1169:Y1169"/>
    <mergeCell ref="D1189:L1189"/>
    <mergeCell ref="M1189:Q1189"/>
    <mergeCell ref="R1189:Y1189"/>
    <mergeCell ref="Z1189:AG1189"/>
    <mergeCell ref="D1188:L1188"/>
    <mergeCell ref="M1188:Q1188"/>
    <mergeCell ref="R1188:Y1188"/>
    <mergeCell ref="Z1188:AG1188"/>
    <mergeCell ref="R1174:Y1174"/>
    <mergeCell ref="Z1174:AG1174"/>
    <mergeCell ref="D1175:L1175"/>
    <mergeCell ref="M1175:Q1175"/>
    <mergeCell ref="R1175:Y1175"/>
    <mergeCell ref="Z1175:AG1175"/>
    <mergeCell ref="D1176:L1176"/>
    <mergeCell ref="M1176:Q1176"/>
    <mergeCell ref="R1176:Y1176"/>
    <mergeCell ref="D1174:L1174"/>
    <mergeCell ref="M1174:Q1174"/>
    <mergeCell ref="D1181:L1181"/>
    <mergeCell ref="M1181:Q1181"/>
    <mergeCell ref="R1181:Y1181"/>
    <mergeCell ref="D1169:L1169"/>
    <mergeCell ref="M1169:Q1169"/>
    <mergeCell ref="Z1181:AG1181"/>
    <mergeCell ref="N1049:W1049"/>
    <mergeCell ref="X1049:AG1049"/>
    <mergeCell ref="D1326:AF1328"/>
    <mergeCell ref="D57:K57"/>
    <mergeCell ref="L57:O57"/>
    <mergeCell ref="P57:T57"/>
    <mergeCell ref="U57:X57"/>
    <mergeCell ref="Y57:AB57"/>
    <mergeCell ref="M1172:Q1172"/>
    <mergeCell ref="R1172:Y1172"/>
    <mergeCell ref="N1094:W1094"/>
    <mergeCell ref="V865:Y865"/>
    <mergeCell ref="D1185:L1185"/>
    <mergeCell ref="M1185:Q1185"/>
    <mergeCell ref="R1185:Y1185"/>
    <mergeCell ref="Z1185:AG1185"/>
    <mergeCell ref="D1184:L1184"/>
    <mergeCell ref="M1184:Q1184"/>
    <mergeCell ref="R1184:Y1184"/>
    <mergeCell ref="Z1184:AG1184"/>
    <mergeCell ref="M1171:Q1171"/>
    <mergeCell ref="R1171:Y1171"/>
    <mergeCell ref="Z1171:AG1171"/>
    <mergeCell ref="R1173:Y1173"/>
    <mergeCell ref="Z1173:AG1173"/>
    <mergeCell ref="Y1120:AG1120"/>
    <mergeCell ref="D1119:O1119"/>
    <mergeCell ref="D1118:O1118"/>
    <mergeCell ref="V1138:Y1138"/>
    <mergeCell ref="Z1164:AG1164"/>
    <mergeCell ref="D1166:L1166"/>
    <mergeCell ref="M1166:Q1166"/>
  </mergeCells>
  <conditionalFormatting sqref="AI563:AM567 AI573:AM577 AI591:AM594 AM592:AM597 AM645:AM650 AI650:AM650 AI598:AM598">
    <cfRule type="cellIs" dxfId="15" priority="393" operator="lessThan">
      <formula>0</formula>
    </cfRule>
    <cfRule type="cellIs" dxfId="14" priority="394" operator="greaterThan">
      <formula>0</formula>
    </cfRule>
    <cfRule type="cellIs" dxfId="13" priority="395" operator="lessThan">
      <formula>0</formula>
    </cfRule>
    <cfRule type="cellIs" dxfId="12" priority="396" operator="greaterThan">
      <formula>0</formula>
    </cfRule>
  </conditionalFormatting>
  <conditionalFormatting sqref="AO591:AO598 AI617:AK619 AI628:AK630 AO667:AO674 AI707:AK709 AJ709:AM709 AM707:AM709 AO707:AO709 BC519:BK519 AI506:AQ519 AS487:BA499 BC491:BK500 AI487:AQ500 BA350:BH354 BA375:BH379 BC414:BK418 BC454:BK454 BA356:BH360 BA362:BH365 BA381:BH385 BA387:BH390 BC420:BK424 BC426:BK429 AR346:AY364 AI346:AP365 AI371:AP390 AS410:BA428 AI410:AQ429 AI435:AQ454 AL1070:AM1092 AO660:AO665 AJ696:AO701 AL1097:AM1099">
    <cfRule type="cellIs" dxfId="11" priority="379" operator="lessThan">
      <formula>0</formula>
    </cfRule>
    <cfRule type="cellIs" dxfId="10" priority="380" operator="greaterThan">
      <formula>0</formula>
    </cfRule>
  </conditionalFormatting>
  <conditionalFormatting sqref="AM667:AM668 AK669:AM674 AL685:AM687 AO687:AP687 AI752:AN754 AO1183:AO1198 AL834:AM836 AO836:AP836 AO866:AP866 AO880:AP880 AL1099:AM1099 AI939:AN941 AL1061:AM1061 AO1070:AP1077 AL1076:AM1076 AO1121:AP1132 AO1206:AO1221 AM1206:AM1224 AL1183:AM1201 AL880:AM880 AL735:AM743 AO735:AP743 AM778:AM794 AO787:AO793 AL787:AL798 AO1046:AP1049 AO1052:AP1053 AM1070:AM1092 AK661:AM665 AO799:AO803 AM799:AM804 AO871:AP878 AL871:AM878 AO1057:AP1061 AM1097:AM1098 AO1097:AP1099 AL812:AM815 AO812:AP815 AO853:AP858">
    <cfRule type="cellIs" dxfId="9" priority="316" operator="lessThan">
      <formula>0</formula>
    </cfRule>
    <cfRule type="cellIs" dxfId="8" priority="317" operator="greaterThan">
      <formula>0</formula>
    </cfRule>
  </conditionalFormatting>
  <conditionalFormatting sqref="AL1070:AM1091 AL1097:AM1099">
    <cfRule type="cellIs" priority="398" stopIfTrue="1" operator="greaterThan">
      <formula>0</formula>
    </cfRule>
  </conditionalFormatting>
  <conditionalFormatting sqref="AM787:AM795 AO685:AP687 AM799:AM804">
    <cfRule type="cellIs" dxfId="7" priority="307" operator="lessThan">
      <formula>0</formula>
    </cfRule>
    <cfRule type="cellIs" dxfId="6" priority="308" operator="greaterThan">
      <formula>0</formula>
    </cfRule>
    <cfRule type="cellIs" priority="309" stopIfTrue="1" operator="greaterThan">
      <formula>0</formula>
    </cfRule>
    <cfRule type="cellIs" priority="310" stopIfTrue="1" operator="greaterThan">
      <formula>0</formula>
    </cfRule>
    <cfRule type="cellIs" priority="311" stopIfTrue="1" operator="greaterThan">
      <formula>0</formula>
    </cfRule>
  </conditionalFormatting>
  <conditionalFormatting sqref="AI754:AN754 AI941:AN941">
    <cfRule type="cellIs" dxfId="5" priority="285" operator="lessThan">
      <formula>0</formula>
    </cfRule>
    <cfRule type="cellIs" dxfId="4" priority="286" operator="greaterThan">
      <formula>0</formula>
    </cfRule>
  </conditionalFormatting>
  <conditionalFormatting sqref="AO1070:AP1090 AO1097:AP1099">
    <cfRule type="cellIs" dxfId="3" priority="198" operator="lessThan">
      <formula>0</formula>
    </cfRule>
    <cfRule type="cellIs" dxfId="2" priority="199" operator="greaterThan">
      <formula>0</formula>
    </cfRule>
    <cfRule type="cellIs" priority="200" stopIfTrue="1" operator="greaterThan">
      <formula>0</formula>
    </cfRule>
  </conditionalFormatting>
  <conditionalFormatting sqref="AO1050:AP1051">
    <cfRule type="cellIs" dxfId="1" priority="1" operator="lessThan">
      <formula>0</formula>
    </cfRule>
    <cfRule type="cellIs" dxfId="0" priority="2" operator="greaterThan">
      <formula>0</formula>
    </cfRule>
  </conditionalFormatting>
  <pageMargins left="0.70866141732283472" right="0.23622047244094491" top="0.31496062992125984" bottom="0.70866141732283472" header="0.31496062992125984" footer="0.35433070866141736"/>
  <pageSetup paperSize="9" scale="79" firstPageNumber="13" fitToHeight="0" orientation="portrait" blackAndWhite="1" useFirstPageNumber="1" r:id="rId1"/>
  <headerFooter>
    <oddFooter>&amp;C&amp;P
Neoddeliteľnou súčasťou účtovnej závierky je súvaha, výkaz ziskov a strát a poznámky.</oddFooter>
  </headerFooter>
  <rowBreaks count="16" manualBreakCount="16">
    <brk id="65" min="1" max="33" man="1"/>
    <brk id="132" min="1" max="33" man="1"/>
    <brk id="340" min="1" max="33" man="1"/>
    <brk id="385" min="1" max="33" man="1"/>
    <brk id="433" min="1" max="33" man="1"/>
    <brk id="592" min="1" max="33" man="1"/>
    <brk id="684" min="1" max="33" man="1"/>
    <brk id="786" min="1" max="33" man="1"/>
    <brk id="830" min="1" max="33" man="1"/>
    <brk id="872" min="1" max="33" man="1"/>
    <brk id="1038" min="1" max="33" man="1"/>
    <brk id="1087" min="1" max="33" man="1"/>
    <brk id="1122" min="1" max="33" man="1"/>
    <brk id="1145" min="1" max="33" man="1"/>
    <brk id="1185" min="1" max="33" man="1"/>
    <brk id="1232" min="1" max="33" man="1"/>
  </rowBreaks>
  <drawing r:id="rId2"/>
  <legacyDrawing r:id="rId3"/>
  <oleObjects>
    <mc:AlternateContent xmlns:mc="http://schemas.openxmlformats.org/markup-compatibility/2006">
      <mc:Choice Requires="x14">
        <oleObject progId="Word.Document.12" shapeId="76814" r:id="rId4">
          <objectPr defaultSize="0" autoPict="0" r:id="rId5">
            <anchor moveWithCells="1">
              <from>
                <xdr:col>4</xdr:col>
                <xdr:colOff>0</xdr:colOff>
                <xdr:row>1302</xdr:row>
                <xdr:rowOff>0</xdr:rowOff>
              </from>
              <to>
                <xdr:col>29</xdr:col>
                <xdr:colOff>144780</xdr:colOff>
                <xdr:row>1322</xdr:row>
                <xdr:rowOff>68580</xdr:rowOff>
              </to>
            </anchor>
          </objectPr>
        </oleObject>
      </mc:Choice>
      <mc:Fallback>
        <oleObject progId="Word.Document.12" shapeId="76814" r:id="rId4"/>
      </mc:Fallback>
    </mc:AlternateContent>
  </oleObjec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9">
    <tabColor rgb="FF92D050"/>
  </sheetPr>
  <dimension ref="A1:Q143"/>
  <sheetViews>
    <sheetView showGridLines="0" showZeros="0" topLeftCell="A92" zoomScaleNormal="100" workbookViewId="0">
      <selection activeCell="B132" sqref="B132"/>
    </sheetView>
  </sheetViews>
  <sheetFormatPr defaultColWidth="9.109375" defaultRowHeight="10.199999999999999"/>
  <cols>
    <col min="1" max="1" width="6.88671875" style="178" customWidth="1"/>
    <col min="2" max="2" width="53.5546875" style="230" customWidth="1"/>
    <col min="3" max="3" width="5.88671875" style="178" customWidth="1"/>
    <col min="4" max="4" width="13.44140625" style="178" bestFit="1" customWidth="1"/>
    <col min="5" max="5" width="14.33203125" style="178" bestFit="1" customWidth="1"/>
    <col min="6" max="6" width="13.44140625" style="178" customWidth="1"/>
    <col min="7" max="7" width="15.109375" style="178" customWidth="1"/>
    <col min="8" max="8" width="10" style="178" bestFit="1" customWidth="1"/>
    <col min="9" max="11" width="9.109375" style="178"/>
    <col min="12" max="12" width="9.109375" style="178" customWidth="1"/>
    <col min="13" max="17" width="9.109375" style="178" hidden="1" customWidth="1"/>
    <col min="18" max="16384" width="9.109375" style="178"/>
  </cols>
  <sheetData>
    <row r="1" spans="1:17" ht="13.2" hidden="1">
      <c r="M1" s="179" t="s">
        <v>496</v>
      </c>
    </row>
    <row r="2" spans="1:17" s="185" customFormat="1" ht="12" customHeight="1">
      <c r="A2" s="180" t="s">
        <v>497</v>
      </c>
      <c r="B2" s="960">
        <v>0</v>
      </c>
      <c r="C2" s="181"/>
      <c r="D2" s="182"/>
      <c r="E2" s="183"/>
      <c r="F2" s="183"/>
      <c r="G2" s="184"/>
      <c r="K2" s="179"/>
      <c r="L2" s="179"/>
      <c r="M2" s="179" t="s">
        <v>499</v>
      </c>
      <c r="N2" s="179"/>
      <c r="O2" s="179"/>
      <c r="P2" s="179"/>
      <c r="Q2" s="179"/>
    </row>
    <row r="3" spans="1:17" ht="12" customHeight="1">
      <c r="A3" s="180" t="s">
        <v>500</v>
      </c>
      <c r="B3" s="960" t="s">
        <v>501</v>
      </c>
      <c r="D3" s="182"/>
      <c r="E3" s="183"/>
      <c r="F3" s="183"/>
      <c r="K3" s="179"/>
      <c r="L3" s="186" t="s">
        <v>502</v>
      </c>
      <c r="M3" s="187" t="s">
        <v>498</v>
      </c>
      <c r="N3" s="187" t="s">
        <v>503</v>
      </c>
      <c r="O3" s="187" t="s">
        <v>504</v>
      </c>
      <c r="P3" s="187" t="s">
        <v>505</v>
      </c>
      <c r="Q3" s="187" t="s">
        <v>506</v>
      </c>
    </row>
    <row r="4" spans="1:17" ht="12" customHeight="1">
      <c r="C4" s="383" t="s">
        <v>501</v>
      </c>
      <c r="D4" s="182"/>
      <c r="E4" s="183"/>
      <c r="F4" s="183"/>
      <c r="K4" s="179"/>
      <c r="L4" s="186"/>
      <c r="M4" s="179"/>
      <c r="N4" s="179"/>
      <c r="O4" s="179"/>
      <c r="P4" s="179"/>
      <c r="Q4" s="186" t="s">
        <v>502</v>
      </c>
    </row>
    <row r="5" spans="1:17" ht="13.5" customHeight="1">
      <c r="A5" s="188"/>
      <c r="B5" s="961"/>
      <c r="C5" s="189"/>
      <c r="D5" s="189"/>
      <c r="E5" s="189"/>
      <c r="F5" s="189"/>
      <c r="G5" s="189"/>
      <c r="K5" s="179"/>
      <c r="L5" s="179"/>
      <c r="M5" s="190">
        <v>0.1</v>
      </c>
      <c r="N5" s="191">
        <v>0.01</v>
      </c>
      <c r="O5" s="190">
        <v>0.05</v>
      </c>
      <c r="P5" s="192">
        <v>5.0000000000000001E-3</v>
      </c>
      <c r="Q5" s="193" t="e">
        <f>IF(#REF!=$M$3,M5,IF(#REF!=$N$3,N5,IF(#REF!=$O$3,O5,IF(#REF!=$P$3,P5,""))))</f>
        <v>#REF!</v>
      </c>
    </row>
    <row r="6" spans="1:17" ht="12" customHeight="1">
      <c r="C6" s="194" t="s">
        <v>507</v>
      </c>
      <c r="D6" s="195"/>
      <c r="E6" s="181"/>
      <c r="K6" s="179"/>
      <c r="L6" s="179"/>
      <c r="M6" s="190">
        <v>0.09</v>
      </c>
      <c r="N6" s="191">
        <v>8.9999999999999993E-3</v>
      </c>
      <c r="O6" s="190">
        <v>0.04</v>
      </c>
      <c r="P6" s="192">
        <v>4.0000000000000001E-3</v>
      </c>
      <c r="Q6" s="193" t="e">
        <f>IF(#REF!=$M$3,M6,IF(#REF!=$N$3,N6,IF(#REF!=$O$3,O6,IF(#REF!=$P$3,P6,""))))</f>
        <v>#REF!</v>
      </c>
    </row>
    <row r="7" spans="1:17" s="199" customFormat="1" ht="12" customHeight="1">
      <c r="A7" s="196" t="s">
        <v>508</v>
      </c>
      <c r="B7" s="962" t="s">
        <v>509</v>
      </c>
      <c r="C7" s="196" t="s">
        <v>510</v>
      </c>
      <c r="D7" s="197" t="s">
        <v>511</v>
      </c>
      <c r="E7" s="197"/>
      <c r="F7" s="197"/>
      <c r="G7" s="198" t="s">
        <v>512</v>
      </c>
      <c r="K7" s="179"/>
      <c r="L7" s="179"/>
      <c r="M7" s="190">
        <v>0.08</v>
      </c>
      <c r="N7" s="191">
        <v>8.0000000000000002E-3</v>
      </c>
      <c r="O7" s="190">
        <v>0.03</v>
      </c>
      <c r="P7" s="192">
        <v>3.0000000000000001E-3</v>
      </c>
      <c r="Q7" s="193" t="e">
        <f>IF(#REF!=$M$3,M7,IF(#REF!=$N$3,N7,IF(#REF!=$O$3,O7,IF(#REF!=$P$3,P7,""))))</f>
        <v>#REF!</v>
      </c>
    </row>
    <row r="8" spans="1:17" s="202" customFormat="1" ht="12" customHeight="1">
      <c r="A8" s="200" t="s">
        <v>513</v>
      </c>
      <c r="B8" s="201"/>
      <c r="C8" s="200" t="s">
        <v>514</v>
      </c>
      <c r="D8" s="196" t="s">
        <v>515</v>
      </c>
      <c r="E8" s="196" t="s">
        <v>516</v>
      </c>
      <c r="F8" s="196" t="s">
        <v>517</v>
      </c>
      <c r="G8" s="196" t="s">
        <v>517</v>
      </c>
      <c r="K8" s="179"/>
      <c r="L8" s="179"/>
      <c r="M8" s="190">
        <v>7.0000000000000007E-2</v>
      </c>
      <c r="N8" s="191">
        <v>7.0000000000000001E-3</v>
      </c>
      <c r="O8" s="190">
        <v>0.02</v>
      </c>
      <c r="P8" s="192">
        <v>2.5000000000000001E-3</v>
      </c>
      <c r="Q8" s="193" t="e">
        <f>IF(#REF!=$M$3,M8,IF(#REF!=$N$3,N8,IF(#REF!=$O$3,O8,IF(#REF!=$P$3,P8,""))))</f>
        <v>#REF!</v>
      </c>
    </row>
    <row r="9" spans="1:17" s="199" customFormat="1" ht="12" customHeight="1">
      <c r="A9" s="203" t="s">
        <v>518</v>
      </c>
      <c r="B9" s="963" t="s">
        <v>519</v>
      </c>
      <c r="C9" s="203" t="s">
        <v>520</v>
      </c>
      <c r="D9" s="203">
        <v>1</v>
      </c>
      <c r="E9" s="203">
        <v>2</v>
      </c>
      <c r="F9" s="203">
        <v>3</v>
      </c>
      <c r="G9" s="203">
        <v>4</v>
      </c>
      <c r="K9" s="179"/>
      <c r="L9" s="179"/>
      <c r="M9" s="190">
        <v>0.06</v>
      </c>
      <c r="N9" s="191">
        <v>6.0000000000000001E-3</v>
      </c>
      <c r="O9" s="190">
        <v>0.01</v>
      </c>
      <c r="P9" s="179"/>
      <c r="Q9" s="193" t="e">
        <f>IF(#REF!=$M$3,M9,IF(#REF!=$N$3,N9,IF(#REF!=$O$3,O9,IF(#REF!=$P$3,P9,""))))</f>
        <v>#REF!</v>
      </c>
    </row>
    <row r="10" spans="1:17" s="207" customFormat="1" ht="12" customHeight="1">
      <c r="A10" s="204"/>
      <c r="B10" s="964" t="s">
        <v>521</v>
      </c>
      <c r="C10" s="205" t="s">
        <v>522</v>
      </c>
      <c r="D10" s="892">
        <f>D11+D39+D70</f>
        <v>0</v>
      </c>
      <c r="E10" s="892">
        <f>E11+E39+E70</f>
        <v>0</v>
      </c>
      <c r="F10" s="892">
        <f>F11+F39+F70</f>
        <v>0</v>
      </c>
      <c r="G10" s="892">
        <f>G11+G39+G70</f>
        <v>0</v>
      </c>
      <c r="K10" s="179"/>
      <c r="L10" s="179"/>
      <c r="M10" s="190">
        <v>0.05</v>
      </c>
      <c r="N10" s="191">
        <v>5.0000000000000001E-3</v>
      </c>
      <c r="O10" s="179"/>
      <c r="P10" s="179"/>
      <c r="Q10" s="193" t="e">
        <f>IF(#REF!=$M$3,M10,IF(#REF!=$N$3,N10,IF(#REF!=$O$3,O10,IF(#REF!=$P$3,P10,""))))</f>
        <v>#REF!</v>
      </c>
    </row>
    <row r="11" spans="1:17" s="207" customFormat="1" ht="12" customHeight="1">
      <c r="A11" s="208" t="s">
        <v>523</v>
      </c>
      <c r="B11" s="965" t="s">
        <v>524</v>
      </c>
      <c r="C11" s="205" t="s">
        <v>525</v>
      </c>
      <c r="D11" s="892">
        <f>D12+D20+D30</f>
        <v>0</v>
      </c>
      <c r="E11" s="892">
        <f>E12+E20+E30</f>
        <v>0</v>
      </c>
      <c r="F11" s="892">
        <f>F12+F20+F30</f>
        <v>0</v>
      </c>
      <c r="G11" s="892">
        <f>G12+G20+G30</f>
        <v>0</v>
      </c>
    </row>
    <row r="12" spans="1:17" s="207" customFormat="1" ht="12" customHeight="1">
      <c r="A12" s="209" t="s">
        <v>526</v>
      </c>
      <c r="B12" s="966" t="s">
        <v>527</v>
      </c>
      <c r="C12" s="205" t="s">
        <v>528</v>
      </c>
      <c r="D12" s="892">
        <f>SUM(D13:D19)</f>
        <v>0</v>
      </c>
      <c r="E12" s="892">
        <f>SUM(E13:E19)</f>
        <v>0</v>
      </c>
      <c r="F12" s="892">
        <f>SUM(F13:F19)</f>
        <v>0</v>
      </c>
      <c r="G12" s="892">
        <f>SUM(G13:G19)</f>
        <v>0</v>
      </c>
    </row>
    <row r="13" spans="1:17" s="185" customFormat="1" ht="12" customHeight="1">
      <c r="A13" s="210" t="s">
        <v>529</v>
      </c>
      <c r="B13" s="967" t="s">
        <v>530</v>
      </c>
      <c r="C13" s="211" t="s">
        <v>531</v>
      </c>
      <c r="D13" s="893"/>
      <c r="E13" s="893"/>
      <c r="F13" s="893"/>
      <c r="G13" s="893"/>
      <c r="H13" s="212"/>
    </row>
    <row r="14" spans="1:17" s="185" customFormat="1" ht="12" customHeight="1">
      <c r="A14" s="210" t="s">
        <v>532</v>
      </c>
      <c r="B14" s="967" t="s">
        <v>533</v>
      </c>
      <c r="C14" s="211" t="s">
        <v>534</v>
      </c>
      <c r="D14" s="893"/>
      <c r="E14" s="893"/>
      <c r="F14" s="893"/>
      <c r="G14" s="894"/>
    </row>
    <row r="15" spans="1:17" s="185" customFormat="1" ht="12" customHeight="1">
      <c r="A15" s="210" t="s">
        <v>535</v>
      </c>
      <c r="B15" s="967" t="s">
        <v>536</v>
      </c>
      <c r="C15" s="211" t="s">
        <v>537</v>
      </c>
      <c r="D15" s="893"/>
      <c r="E15" s="893"/>
      <c r="F15" s="893"/>
      <c r="G15" s="893"/>
    </row>
    <row r="16" spans="1:17" s="185" customFormat="1" ht="12" customHeight="1">
      <c r="A16" s="210" t="s">
        <v>538</v>
      </c>
      <c r="B16" s="967" t="s">
        <v>539</v>
      </c>
      <c r="C16" s="211" t="s">
        <v>540</v>
      </c>
      <c r="D16" s="893"/>
      <c r="E16" s="893"/>
      <c r="F16" s="893"/>
      <c r="G16" s="893"/>
    </row>
    <row r="17" spans="1:7" s="185" customFormat="1" ht="12" customHeight="1">
      <c r="A17" s="210" t="s">
        <v>541</v>
      </c>
      <c r="B17" s="968" t="s">
        <v>542</v>
      </c>
      <c r="C17" s="211" t="s">
        <v>543</v>
      </c>
      <c r="D17" s="893"/>
      <c r="E17" s="893"/>
      <c r="F17" s="893"/>
      <c r="G17" s="893"/>
    </row>
    <row r="18" spans="1:7" s="185" customFormat="1" ht="12" customHeight="1">
      <c r="A18" s="210" t="s">
        <v>544</v>
      </c>
      <c r="B18" s="967" t="s">
        <v>545</v>
      </c>
      <c r="C18" s="211" t="s">
        <v>546</v>
      </c>
      <c r="D18" s="893"/>
      <c r="E18" s="893"/>
      <c r="F18" s="893"/>
      <c r="G18" s="893"/>
    </row>
    <row r="19" spans="1:7" s="185" customFormat="1" ht="12" customHeight="1">
      <c r="A19" s="210" t="s">
        <v>547</v>
      </c>
      <c r="B19" s="967" t="s">
        <v>548</v>
      </c>
      <c r="C19" s="211" t="s">
        <v>549</v>
      </c>
      <c r="D19" s="893"/>
      <c r="E19" s="893"/>
      <c r="F19" s="893"/>
      <c r="G19" s="893"/>
    </row>
    <row r="20" spans="1:7" s="207" customFormat="1" ht="12" customHeight="1">
      <c r="A20" s="213" t="s">
        <v>550</v>
      </c>
      <c r="B20" s="966" t="s">
        <v>551</v>
      </c>
      <c r="C20" s="205" t="s">
        <v>552</v>
      </c>
      <c r="D20" s="892">
        <f>SUM(D21:D29)</f>
        <v>0</v>
      </c>
      <c r="E20" s="892">
        <f>SUM(E21:E29)</f>
        <v>0</v>
      </c>
      <c r="F20" s="892">
        <f>SUM(F21:F29)</f>
        <v>0</v>
      </c>
      <c r="G20" s="892">
        <f>SUM(G21:G29)</f>
        <v>0</v>
      </c>
    </row>
    <row r="21" spans="1:7" s="185" customFormat="1" ht="12" customHeight="1">
      <c r="A21" s="214" t="s">
        <v>553</v>
      </c>
      <c r="B21" s="967" t="s">
        <v>554</v>
      </c>
      <c r="C21" s="211" t="s">
        <v>555</v>
      </c>
      <c r="D21" s="893"/>
      <c r="E21" s="893"/>
      <c r="F21" s="893"/>
      <c r="G21" s="893"/>
    </row>
    <row r="22" spans="1:7" s="185" customFormat="1" ht="12" customHeight="1">
      <c r="A22" s="210" t="s">
        <v>532</v>
      </c>
      <c r="B22" s="967" t="s">
        <v>556</v>
      </c>
      <c r="C22" s="211" t="s">
        <v>557</v>
      </c>
      <c r="D22" s="893"/>
      <c r="E22" s="893"/>
      <c r="F22" s="893"/>
      <c r="G22" s="893"/>
    </row>
    <row r="23" spans="1:7" s="185" customFormat="1" ht="12" customHeight="1">
      <c r="A23" s="210" t="s">
        <v>535</v>
      </c>
      <c r="B23" s="967" t="s">
        <v>558</v>
      </c>
      <c r="C23" s="211" t="s">
        <v>559</v>
      </c>
      <c r="D23" s="893"/>
      <c r="E23" s="895"/>
      <c r="F23" s="893"/>
      <c r="G23" s="893"/>
    </row>
    <row r="24" spans="1:7" s="185" customFormat="1" ht="12" customHeight="1">
      <c r="A24" s="210" t="s">
        <v>538</v>
      </c>
      <c r="B24" s="967" t="s">
        <v>560</v>
      </c>
      <c r="C24" s="211" t="s">
        <v>561</v>
      </c>
      <c r="D24" s="893"/>
      <c r="E24" s="893"/>
      <c r="F24" s="893"/>
      <c r="G24" s="895"/>
    </row>
    <row r="25" spans="1:7" s="185" customFormat="1" ht="12" customHeight="1">
      <c r="A25" s="210" t="s">
        <v>541</v>
      </c>
      <c r="B25" s="967" t="s">
        <v>562</v>
      </c>
      <c r="C25" s="211" t="s">
        <v>563</v>
      </c>
      <c r="D25" s="893"/>
      <c r="E25" s="893"/>
      <c r="F25" s="893"/>
      <c r="G25" s="895"/>
    </row>
    <row r="26" spans="1:7" s="185" customFormat="1" ht="12" customHeight="1">
      <c r="A26" s="210" t="s">
        <v>544</v>
      </c>
      <c r="B26" s="968" t="s">
        <v>564</v>
      </c>
      <c r="C26" s="211" t="s">
        <v>565</v>
      </c>
      <c r="D26" s="895"/>
      <c r="E26" s="895"/>
      <c r="F26" s="893"/>
      <c r="G26" s="895"/>
    </row>
    <row r="27" spans="1:7" s="185" customFormat="1" ht="12" customHeight="1">
      <c r="A27" s="210" t="s">
        <v>547</v>
      </c>
      <c r="B27" s="967" t="s">
        <v>566</v>
      </c>
      <c r="C27" s="211" t="s">
        <v>567</v>
      </c>
      <c r="D27" s="893"/>
      <c r="E27" s="893"/>
      <c r="F27" s="893"/>
      <c r="G27" s="893"/>
    </row>
    <row r="28" spans="1:7" s="185" customFormat="1" ht="12" customHeight="1">
      <c r="A28" s="210" t="s">
        <v>568</v>
      </c>
      <c r="B28" s="967" t="s">
        <v>569</v>
      </c>
      <c r="C28" s="211" t="s">
        <v>570</v>
      </c>
      <c r="D28" s="893"/>
      <c r="E28" s="893"/>
      <c r="F28" s="893"/>
      <c r="G28" s="893"/>
    </row>
    <row r="29" spans="1:7" s="185" customFormat="1" ht="12" customHeight="1">
      <c r="A29" s="210" t="s">
        <v>571</v>
      </c>
      <c r="B29" s="967" t="s">
        <v>572</v>
      </c>
      <c r="C29" s="211" t="s">
        <v>573</v>
      </c>
      <c r="D29" s="893"/>
      <c r="E29" s="893"/>
      <c r="F29" s="893"/>
      <c r="G29" s="893"/>
    </row>
    <row r="30" spans="1:7" s="207" customFormat="1" ht="12" customHeight="1">
      <c r="A30" s="213" t="s">
        <v>574</v>
      </c>
      <c r="B30" s="966" t="s">
        <v>575</v>
      </c>
      <c r="C30" s="205" t="s">
        <v>576</v>
      </c>
      <c r="D30" s="892">
        <f>SUM(D31:D38)</f>
        <v>0</v>
      </c>
      <c r="E30" s="892">
        <f>SUM(E31:E38)</f>
        <v>0</v>
      </c>
      <c r="F30" s="892">
        <f>SUM(F31:F38)</f>
        <v>0</v>
      </c>
      <c r="G30" s="892">
        <f>SUM(G31:G38)</f>
        <v>0</v>
      </c>
    </row>
    <row r="31" spans="1:7" s="185" customFormat="1" ht="12" customHeight="1">
      <c r="A31" s="214" t="s">
        <v>577</v>
      </c>
      <c r="B31" s="967" t="s">
        <v>578</v>
      </c>
      <c r="C31" s="211" t="s">
        <v>579</v>
      </c>
      <c r="D31" s="893"/>
      <c r="E31" s="893"/>
      <c r="F31" s="893"/>
      <c r="G31" s="893"/>
    </row>
    <row r="32" spans="1:7" s="185" customFormat="1" ht="12" customHeight="1">
      <c r="A32" s="210" t="s">
        <v>532</v>
      </c>
      <c r="B32" s="967" t="s">
        <v>580</v>
      </c>
      <c r="C32" s="211" t="s">
        <v>581</v>
      </c>
      <c r="D32" s="893"/>
      <c r="E32" s="893"/>
      <c r="F32" s="893"/>
      <c r="G32" s="893"/>
    </row>
    <row r="33" spans="1:7" s="185" customFormat="1" ht="12" customHeight="1">
      <c r="A33" s="210" t="s">
        <v>535</v>
      </c>
      <c r="B33" s="967" t="s">
        <v>582</v>
      </c>
      <c r="C33" s="211" t="s">
        <v>583</v>
      </c>
      <c r="D33" s="893"/>
      <c r="E33" s="893"/>
      <c r="F33" s="893"/>
      <c r="G33" s="893"/>
    </row>
    <row r="34" spans="1:7" s="185" customFormat="1" ht="12" customHeight="1">
      <c r="A34" s="210" t="s">
        <v>538</v>
      </c>
      <c r="B34" s="967" t="s">
        <v>584</v>
      </c>
      <c r="C34" s="211" t="s">
        <v>585</v>
      </c>
      <c r="D34" s="893"/>
      <c r="E34" s="893"/>
      <c r="F34" s="893"/>
      <c r="G34" s="893"/>
    </row>
    <row r="35" spans="1:7" s="185" customFormat="1" ht="12" customHeight="1">
      <c r="A35" s="210" t="s">
        <v>541</v>
      </c>
      <c r="B35" s="968" t="s">
        <v>586</v>
      </c>
      <c r="C35" s="211" t="s">
        <v>587</v>
      </c>
      <c r="D35" s="893"/>
      <c r="E35" s="893"/>
      <c r="F35" s="893"/>
      <c r="G35" s="893"/>
    </row>
    <row r="36" spans="1:7" s="185" customFormat="1" ht="12" customHeight="1">
      <c r="A36" s="210" t="s">
        <v>544</v>
      </c>
      <c r="B36" s="968" t="s">
        <v>588</v>
      </c>
      <c r="C36" s="211" t="s">
        <v>589</v>
      </c>
      <c r="D36" s="893"/>
      <c r="E36" s="893"/>
      <c r="F36" s="893"/>
      <c r="G36" s="893"/>
    </row>
    <row r="37" spans="1:7" s="185" customFormat="1" ht="12" customHeight="1">
      <c r="A37" s="210" t="s">
        <v>547</v>
      </c>
      <c r="B37" s="967" t="s">
        <v>590</v>
      </c>
      <c r="C37" s="211" t="s">
        <v>591</v>
      </c>
      <c r="D37" s="893"/>
      <c r="E37" s="893"/>
      <c r="F37" s="893"/>
      <c r="G37" s="893"/>
    </row>
    <row r="38" spans="1:7" s="185" customFormat="1" ht="12" customHeight="1">
      <c r="A38" s="210" t="s">
        <v>568</v>
      </c>
      <c r="B38" s="967" t="s">
        <v>592</v>
      </c>
      <c r="C38" s="211" t="s">
        <v>593</v>
      </c>
      <c r="D38" s="893"/>
      <c r="E38" s="893"/>
      <c r="F38" s="893"/>
      <c r="G38" s="893"/>
    </row>
    <row r="39" spans="1:7" s="207" customFormat="1" ht="12" customHeight="1">
      <c r="A39" s="213" t="s">
        <v>594</v>
      </c>
      <c r="B39" s="965" t="s">
        <v>595</v>
      </c>
      <c r="C39" s="205" t="s">
        <v>596</v>
      </c>
      <c r="D39" s="892">
        <f>D40+D47+D55+D64</f>
        <v>0</v>
      </c>
      <c r="E39" s="892">
        <f>E40+E47+E55+E64</f>
        <v>0</v>
      </c>
      <c r="F39" s="892">
        <f>F40+F47+F55+F64</f>
        <v>0</v>
      </c>
      <c r="G39" s="892">
        <f>G40+G47+G55+G64</f>
        <v>0</v>
      </c>
    </row>
    <row r="40" spans="1:7" s="207" customFormat="1" ht="12" customHeight="1">
      <c r="A40" s="209" t="s">
        <v>597</v>
      </c>
      <c r="B40" s="966" t="s">
        <v>598</v>
      </c>
      <c r="C40" s="205" t="s">
        <v>599</v>
      </c>
      <c r="D40" s="892">
        <f>SUM(D41:D46)</f>
        <v>0</v>
      </c>
      <c r="E40" s="892">
        <f>SUM(E41:E46)</f>
        <v>0</v>
      </c>
      <c r="F40" s="892">
        <f>SUM(F41:F46)</f>
        <v>0</v>
      </c>
      <c r="G40" s="892">
        <f>SUM(G41:G46)</f>
        <v>0</v>
      </c>
    </row>
    <row r="41" spans="1:7" s="185" customFormat="1" ht="12" customHeight="1">
      <c r="A41" s="214" t="s">
        <v>600</v>
      </c>
      <c r="B41" s="967" t="s">
        <v>601</v>
      </c>
      <c r="C41" s="211" t="s">
        <v>602</v>
      </c>
      <c r="D41" s="893"/>
      <c r="E41" s="893"/>
      <c r="F41" s="893"/>
      <c r="G41" s="893"/>
    </row>
    <row r="42" spans="1:7" s="185" customFormat="1" ht="12" customHeight="1">
      <c r="A42" s="210" t="s">
        <v>532</v>
      </c>
      <c r="B42" s="968" t="s">
        <v>603</v>
      </c>
      <c r="C42" s="211" t="s">
        <v>604</v>
      </c>
      <c r="D42" s="893"/>
      <c r="E42" s="893"/>
      <c r="F42" s="893"/>
      <c r="G42" s="893"/>
    </row>
    <row r="43" spans="1:7" s="185" customFormat="1" ht="12" customHeight="1">
      <c r="A43" s="210" t="s">
        <v>535</v>
      </c>
      <c r="B43" s="967" t="s">
        <v>605</v>
      </c>
      <c r="C43" s="211" t="s">
        <v>606</v>
      </c>
      <c r="D43" s="893"/>
      <c r="E43" s="893"/>
      <c r="F43" s="893"/>
      <c r="G43" s="893"/>
    </row>
    <row r="44" spans="1:7" s="185" customFormat="1" ht="12" customHeight="1">
      <c r="A44" s="210" t="s">
        <v>538</v>
      </c>
      <c r="B44" s="967" t="s">
        <v>607</v>
      </c>
      <c r="C44" s="211" t="s">
        <v>608</v>
      </c>
      <c r="D44" s="893"/>
      <c r="E44" s="893"/>
      <c r="F44" s="893"/>
      <c r="G44" s="893"/>
    </row>
    <row r="45" spans="1:7" s="185" customFormat="1" ht="12" customHeight="1">
      <c r="A45" s="210" t="s">
        <v>541</v>
      </c>
      <c r="B45" s="968" t="s">
        <v>609</v>
      </c>
      <c r="C45" s="211" t="s">
        <v>610</v>
      </c>
      <c r="D45" s="893"/>
      <c r="E45" s="893"/>
      <c r="F45" s="893"/>
      <c r="G45" s="893"/>
    </row>
    <row r="46" spans="1:7" s="185" customFormat="1" ht="12" customHeight="1">
      <c r="A46" s="210" t="s">
        <v>544</v>
      </c>
      <c r="B46" s="967" t="s">
        <v>611</v>
      </c>
      <c r="C46" s="211" t="s">
        <v>612</v>
      </c>
      <c r="D46" s="896"/>
      <c r="E46" s="896"/>
      <c r="F46" s="896"/>
      <c r="G46" s="893"/>
    </row>
    <row r="47" spans="1:7" s="207" customFormat="1" ht="12" customHeight="1">
      <c r="A47" s="213" t="s">
        <v>613</v>
      </c>
      <c r="B47" s="966" t="s">
        <v>614</v>
      </c>
      <c r="C47" s="205" t="s">
        <v>615</v>
      </c>
      <c r="D47" s="892">
        <f>SUM(D48:D54)</f>
        <v>0</v>
      </c>
      <c r="E47" s="892">
        <f>SUM(E48:E54)</f>
        <v>0</v>
      </c>
      <c r="F47" s="892">
        <f>SUM(F48:F54)</f>
        <v>0</v>
      </c>
      <c r="G47" s="892">
        <f>SUM(G48:G54)</f>
        <v>0</v>
      </c>
    </row>
    <row r="48" spans="1:7" s="185" customFormat="1" ht="12" customHeight="1">
      <c r="A48" s="214" t="s">
        <v>616</v>
      </c>
      <c r="B48" s="968" t="s">
        <v>617</v>
      </c>
      <c r="C48" s="211" t="s">
        <v>618</v>
      </c>
      <c r="D48" s="897"/>
      <c r="E48" s="897"/>
      <c r="F48" s="897"/>
      <c r="G48" s="897"/>
    </row>
    <row r="49" spans="1:7" s="185" customFormat="1" ht="12" customHeight="1">
      <c r="A49" s="217" t="s">
        <v>532</v>
      </c>
      <c r="B49" s="969" t="s">
        <v>619</v>
      </c>
      <c r="C49" s="218" t="s">
        <v>620</v>
      </c>
      <c r="D49" s="897"/>
      <c r="E49" s="895"/>
      <c r="F49" s="895"/>
      <c r="G49" s="897"/>
    </row>
    <row r="50" spans="1:7" s="185" customFormat="1" ht="12" customHeight="1">
      <c r="A50" s="210" t="s">
        <v>535</v>
      </c>
      <c r="B50" s="967" t="s">
        <v>621</v>
      </c>
      <c r="C50" s="211" t="s">
        <v>622</v>
      </c>
      <c r="D50" s="897"/>
      <c r="E50" s="897"/>
      <c r="F50" s="897"/>
      <c r="G50" s="897"/>
    </row>
    <row r="51" spans="1:7" s="185" customFormat="1" ht="12" customHeight="1">
      <c r="A51" s="210" t="s">
        <v>538</v>
      </c>
      <c r="B51" s="967" t="s">
        <v>623</v>
      </c>
      <c r="C51" s="211" t="s">
        <v>624</v>
      </c>
      <c r="D51" s="897"/>
      <c r="E51" s="897"/>
      <c r="F51" s="897"/>
      <c r="G51" s="897"/>
    </row>
    <row r="52" spans="1:7" s="185" customFormat="1" ht="12" customHeight="1">
      <c r="A52" s="210" t="s">
        <v>541</v>
      </c>
      <c r="B52" s="968" t="s">
        <v>625</v>
      </c>
      <c r="C52" s="211" t="s">
        <v>626</v>
      </c>
      <c r="D52" s="897"/>
      <c r="E52" s="897"/>
      <c r="F52" s="897"/>
      <c r="G52" s="897"/>
    </row>
    <row r="53" spans="1:7" s="185" customFormat="1" ht="12" customHeight="1">
      <c r="A53" s="210" t="s">
        <v>544</v>
      </c>
      <c r="B53" s="968" t="s">
        <v>627</v>
      </c>
      <c r="C53" s="211" t="s">
        <v>628</v>
      </c>
      <c r="D53" s="897"/>
      <c r="E53" s="898"/>
      <c r="F53" s="898"/>
      <c r="G53" s="897"/>
    </row>
    <row r="54" spans="1:7" s="185" customFormat="1" ht="12" customHeight="1">
      <c r="A54" s="210" t="s">
        <v>547</v>
      </c>
      <c r="B54" s="967" t="s">
        <v>629</v>
      </c>
      <c r="C54" s="211" t="s">
        <v>630</v>
      </c>
      <c r="D54" s="897"/>
      <c r="E54" s="898"/>
      <c r="F54" s="898"/>
      <c r="G54" s="897"/>
    </row>
    <row r="55" spans="1:7" s="207" customFormat="1" ht="12" customHeight="1">
      <c r="A55" s="213" t="s">
        <v>631</v>
      </c>
      <c r="B55" s="966" t="s">
        <v>632</v>
      </c>
      <c r="C55" s="205" t="s">
        <v>633</v>
      </c>
      <c r="D55" s="892">
        <f>SUM(D56:D63)</f>
        <v>0</v>
      </c>
      <c r="E55" s="892">
        <f>SUM(E56:E63)</f>
        <v>0</v>
      </c>
      <c r="F55" s="892">
        <f>SUM(F56:F63)</f>
        <v>0</v>
      </c>
      <c r="G55" s="892">
        <f>SUM(G56:G63)</f>
        <v>0</v>
      </c>
    </row>
    <row r="56" spans="1:7" s="185" customFormat="1" ht="12" customHeight="1">
      <c r="A56" s="214" t="s">
        <v>634</v>
      </c>
      <c r="B56" s="968" t="s">
        <v>635</v>
      </c>
      <c r="C56" s="211" t="s">
        <v>636</v>
      </c>
      <c r="D56" s="897"/>
      <c r="E56" s="897"/>
      <c r="F56" s="897"/>
      <c r="G56" s="897"/>
    </row>
    <row r="57" spans="1:7" s="185" customFormat="1" ht="12" customHeight="1">
      <c r="A57" s="217" t="s">
        <v>532</v>
      </c>
      <c r="B57" s="969" t="s">
        <v>619</v>
      </c>
      <c r="C57" s="218" t="s">
        <v>637</v>
      </c>
      <c r="D57" s="897"/>
      <c r="E57" s="895"/>
      <c r="F57" s="895"/>
      <c r="G57" s="897"/>
    </row>
    <row r="58" spans="1:7" s="185" customFormat="1" ht="12" customHeight="1">
      <c r="A58" s="210" t="s">
        <v>535</v>
      </c>
      <c r="B58" s="967" t="s">
        <v>638</v>
      </c>
      <c r="C58" s="211" t="s">
        <v>639</v>
      </c>
      <c r="D58" s="897"/>
      <c r="E58" s="897"/>
      <c r="F58" s="897"/>
      <c r="G58" s="897"/>
    </row>
    <row r="59" spans="1:7" s="185" customFormat="1" ht="12" customHeight="1">
      <c r="A59" s="210" t="s">
        <v>538</v>
      </c>
      <c r="B59" s="967" t="s">
        <v>623</v>
      </c>
      <c r="C59" s="211" t="s">
        <v>640</v>
      </c>
      <c r="D59" s="897"/>
      <c r="E59" s="897"/>
      <c r="F59" s="897"/>
      <c r="G59" s="897"/>
    </row>
    <row r="60" spans="1:7" s="185" customFormat="1" ht="12" customHeight="1">
      <c r="A60" s="210" t="s">
        <v>541</v>
      </c>
      <c r="B60" s="968" t="s">
        <v>641</v>
      </c>
      <c r="C60" s="211" t="s">
        <v>642</v>
      </c>
      <c r="D60" s="897"/>
      <c r="E60" s="897"/>
      <c r="F60" s="897"/>
      <c r="G60" s="897"/>
    </row>
    <row r="61" spans="1:7" s="185" customFormat="1" ht="12" customHeight="1">
      <c r="A61" s="210" t="s">
        <v>544</v>
      </c>
      <c r="B61" s="967" t="s">
        <v>643</v>
      </c>
      <c r="C61" s="211" t="s">
        <v>644</v>
      </c>
      <c r="D61" s="897"/>
      <c r="E61" s="897"/>
      <c r="F61" s="897"/>
      <c r="G61" s="897"/>
    </row>
    <row r="62" spans="1:7" s="185" customFormat="1" ht="12" customHeight="1">
      <c r="A62" s="210" t="s">
        <v>547</v>
      </c>
      <c r="B62" s="967" t="s">
        <v>645</v>
      </c>
      <c r="C62" s="211" t="s">
        <v>646</v>
      </c>
      <c r="D62" s="897"/>
      <c r="E62" s="897"/>
      <c r="F62" s="897"/>
      <c r="G62" s="897"/>
    </row>
    <row r="63" spans="1:7" s="185" customFormat="1" ht="12" customHeight="1">
      <c r="A63" s="210" t="s">
        <v>568</v>
      </c>
      <c r="B63" s="970" t="s">
        <v>647</v>
      </c>
      <c r="C63" s="211" t="s">
        <v>648</v>
      </c>
      <c r="D63" s="897"/>
      <c r="E63" s="897"/>
      <c r="F63" s="897"/>
      <c r="G63" s="897"/>
    </row>
    <row r="64" spans="1:7" s="207" customFormat="1" ht="12" customHeight="1">
      <c r="A64" s="213" t="s">
        <v>649</v>
      </c>
      <c r="B64" s="966" t="s">
        <v>650</v>
      </c>
      <c r="C64" s="205" t="s">
        <v>651</v>
      </c>
      <c r="D64" s="892">
        <f>SUM(D65:D69)</f>
        <v>0</v>
      </c>
      <c r="E64" s="892">
        <f>SUM(E65:E69)</f>
        <v>0</v>
      </c>
      <c r="F64" s="892">
        <f>SUM(F65:F69)</f>
        <v>0</v>
      </c>
      <c r="G64" s="892">
        <f>SUM(G65:G69)</f>
        <v>0</v>
      </c>
    </row>
    <row r="65" spans="1:7" s="207" customFormat="1" ht="12" customHeight="1">
      <c r="A65" s="214" t="s">
        <v>652</v>
      </c>
      <c r="B65" s="967" t="s">
        <v>653</v>
      </c>
      <c r="C65" s="211" t="s">
        <v>654</v>
      </c>
      <c r="D65" s="893"/>
      <c r="E65" s="893"/>
      <c r="F65" s="895"/>
      <c r="G65" s="893"/>
    </row>
    <row r="66" spans="1:7" s="185" customFormat="1" ht="12" customHeight="1">
      <c r="A66" s="210" t="s">
        <v>532</v>
      </c>
      <c r="B66" s="967" t="s">
        <v>655</v>
      </c>
      <c r="C66" s="211" t="s">
        <v>656</v>
      </c>
      <c r="D66" s="893"/>
      <c r="E66" s="893"/>
      <c r="F66" s="893"/>
      <c r="G66" s="893"/>
    </row>
    <row r="67" spans="1:7" s="185" customFormat="1" ht="12" customHeight="1">
      <c r="A67" s="210" t="s">
        <v>535</v>
      </c>
      <c r="B67" s="967" t="s">
        <v>657</v>
      </c>
      <c r="C67" s="211" t="s">
        <v>658</v>
      </c>
      <c r="D67" s="893"/>
      <c r="E67" s="893"/>
      <c r="F67" s="893"/>
      <c r="G67" s="893"/>
    </row>
    <row r="68" spans="1:7" s="185" customFormat="1" ht="12" customHeight="1">
      <c r="A68" s="210" t="s">
        <v>538</v>
      </c>
      <c r="B68" s="967" t="s">
        <v>659</v>
      </c>
      <c r="C68" s="211" t="s">
        <v>660</v>
      </c>
      <c r="D68" s="893"/>
      <c r="E68" s="893"/>
      <c r="F68" s="893"/>
      <c r="G68" s="893"/>
    </row>
    <row r="69" spans="1:7" s="185" customFormat="1" ht="12" customHeight="1">
      <c r="A69" s="210" t="s">
        <v>541</v>
      </c>
      <c r="B69" s="967" t="s">
        <v>661</v>
      </c>
      <c r="C69" s="211" t="s">
        <v>662</v>
      </c>
      <c r="D69" s="893"/>
      <c r="E69" s="893"/>
      <c r="F69" s="893"/>
      <c r="G69" s="893"/>
    </row>
    <row r="70" spans="1:7" s="207" customFormat="1" ht="12" customHeight="1">
      <c r="A70" s="213" t="s">
        <v>663</v>
      </c>
      <c r="B70" s="966" t="s">
        <v>664</v>
      </c>
      <c r="C70" s="205" t="s">
        <v>665</v>
      </c>
      <c r="D70" s="892">
        <f>SUM(D71:D74)</f>
        <v>0</v>
      </c>
      <c r="E70" s="892">
        <f>SUM(E71:E74)</f>
        <v>0</v>
      </c>
      <c r="F70" s="892">
        <f>SUM(F71:F74)</f>
        <v>0</v>
      </c>
      <c r="G70" s="892">
        <f>SUM(G71:G74)</f>
        <v>0</v>
      </c>
    </row>
    <row r="71" spans="1:7" s="185" customFormat="1" ht="12" customHeight="1">
      <c r="A71" s="214" t="s">
        <v>666</v>
      </c>
      <c r="B71" s="967" t="s">
        <v>667</v>
      </c>
      <c r="C71" s="211" t="s">
        <v>668</v>
      </c>
      <c r="D71" s="899"/>
      <c r="E71" s="900"/>
      <c r="F71" s="895"/>
      <c r="G71" s="900"/>
    </row>
    <row r="72" spans="1:7" s="185" customFormat="1" ht="12" customHeight="1">
      <c r="A72" s="210" t="s">
        <v>532</v>
      </c>
      <c r="B72" s="968" t="s">
        <v>669</v>
      </c>
      <c r="C72" s="211" t="s">
        <v>670</v>
      </c>
      <c r="D72" s="895"/>
      <c r="E72" s="895"/>
      <c r="F72" s="895"/>
      <c r="G72" s="895"/>
    </row>
    <row r="73" spans="1:7" s="185" customFormat="1" ht="12" customHeight="1">
      <c r="A73" s="210" t="s">
        <v>535</v>
      </c>
      <c r="B73" s="967" t="s">
        <v>671</v>
      </c>
      <c r="C73" s="211" t="s">
        <v>672</v>
      </c>
      <c r="D73" s="895"/>
      <c r="E73" s="895"/>
      <c r="F73" s="895"/>
      <c r="G73" s="895"/>
    </row>
    <row r="74" spans="1:7" s="185" customFormat="1" ht="12" customHeight="1">
      <c r="A74" s="210" t="s">
        <v>538</v>
      </c>
      <c r="B74" s="967" t="s">
        <v>673</v>
      </c>
      <c r="C74" s="211" t="s">
        <v>674</v>
      </c>
      <c r="D74" s="893"/>
      <c r="E74" s="893"/>
      <c r="F74" s="893"/>
      <c r="G74" s="893"/>
    </row>
    <row r="75" spans="1:7" s="185" customFormat="1" ht="12" customHeight="1">
      <c r="A75" s="219"/>
      <c r="B75" s="971" t="s">
        <v>675</v>
      </c>
      <c r="C75" s="220">
        <v>888</v>
      </c>
      <c r="D75" s="901">
        <f>(SUM(D10:D74))</f>
        <v>0</v>
      </c>
      <c r="E75" s="901">
        <f>(SUM(E10:E74))</f>
        <v>0</v>
      </c>
      <c r="F75" s="901">
        <f>SUM(F10:F74)</f>
        <v>0</v>
      </c>
      <c r="G75" s="901">
        <f>(SUM(G10:G74))</f>
        <v>0</v>
      </c>
    </row>
    <row r="76" spans="1:7" s="185" customFormat="1" ht="12" customHeight="1">
      <c r="A76" s="221"/>
      <c r="B76" s="230"/>
      <c r="D76" s="222"/>
      <c r="E76" s="222"/>
      <c r="F76" s="222"/>
      <c r="G76" s="222"/>
    </row>
    <row r="77" spans="1:7" s="185" customFormat="1" ht="12" customHeight="1">
      <c r="A77" s="221"/>
      <c r="B77" s="230"/>
      <c r="D77" s="222"/>
      <c r="E77" s="222"/>
      <c r="F77" s="222"/>
      <c r="G77" s="222"/>
    </row>
    <row r="78" spans="1:7" s="185" customFormat="1" ht="12" customHeight="1">
      <c r="A78" s="223" t="s">
        <v>508</v>
      </c>
      <c r="B78" s="972" t="s">
        <v>676</v>
      </c>
      <c r="C78" s="223" t="s">
        <v>510</v>
      </c>
      <c r="D78" s="224" t="s">
        <v>677</v>
      </c>
      <c r="E78" s="224" t="s">
        <v>678</v>
      </c>
      <c r="F78" s="225"/>
      <c r="G78" s="225"/>
    </row>
    <row r="79" spans="1:7" s="185" customFormat="1" ht="12" customHeight="1">
      <c r="A79" s="226" t="s">
        <v>513</v>
      </c>
      <c r="B79" s="973"/>
      <c r="C79" s="226" t="s">
        <v>514</v>
      </c>
      <c r="D79" s="227" t="s">
        <v>679</v>
      </c>
      <c r="E79" s="227" t="s">
        <v>679</v>
      </c>
      <c r="F79" s="225"/>
      <c r="G79" s="225"/>
    </row>
    <row r="80" spans="1:7" s="230" customFormat="1" ht="12" customHeight="1">
      <c r="A80" s="228" t="s">
        <v>518</v>
      </c>
      <c r="B80" s="974" t="s">
        <v>519</v>
      </c>
      <c r="C80" s="228" t="s">
        <v>520</v>
      </c>
      <c r="D80" s="229">
        <v>5</v>
      </c>
      <c r="E80" s="229">
        <v>6</v>
      </c>
      <c r="F80" s="225"/>
      <c r="G80" s="225"/>
    </row>
    <row r="81" spans="1:7" s="207" customFormat="1" ht="12" customHeight="1">
      <c r="A81" s="231"/>
      <c r="B81" s="975" t="s">
        <v>680</v>
      </c>
      <c r="C81" s="232" t="s">
        <v>681</v>
      </c>
      <c r="D81" s="892"/>
      <c r="E81" s="892"/>
      <c r="F81" s="233"/>
      <c r="G81" s="233"/>
    </row>
    <row r="82" spans="1:7" s="207" customFormat="1" ht="12" customHeight="1">
      <c r="A82" s="231" t="s">
        <v>523</v>
      </c>
      <c r="B82" s="975" t="s">
        <v>682</v>
      </c>
      <c r="C82" s="232" t="s">
        <v>683</v>
      </c>
      <c r="D82" s="892"/>
      <c r="E82" s="892"/>
      <c r="F82" s="2686"/>
      <c r="G82" s="2686"/>
    </row>
    <row r="83" spans="1:7" s="207" customFormat="1" ht="12" customHeight="1">
      <c r="A83" s="231" t="s">
        <v>526</v>
      </c>
      <c r="B83" s="975" t="s">
        <v>684</v>
      </c>
      <c r="C83" s="232" t="s">
        <v>685</v>
      </c>
      <c r="D83" s="892"/>
      <c r="E83" s="892"/>
      <c r="F83" s="215"/>
      <c r="G83" s="215"/>
    </row>
    <row r="84" spans="1:7" s="185" customFormat="1" ht="12" customHeight="1">
      <c r="A84" s="234" t="s">
        <v>529</v>
      </c>
      <c r="B84" s="976" t="s">
        <v>686</v>
      </c>
      <c r="C84" s="235" t="s">
        <v>687</v>
      </c>
      <c r="D84" s="893"/>
      <c r="E84" s="893"/>
      <c r="F84" s="215"/>
      <c r="G84" s="215"/>
    </row>
    <row r="85" spans="1:7" s="185" customFormat="1" ht="12" customHeight="1">
      <c r="A85" s="234" t="s">
        <v>532</v>
      </c>
      <c r="B85" s="976" t="s">
        <v>688</v>
      </c>
      <c r="C85" s="235" t="s">
        <v>689</v>
      </c>
      <c r="D85" s="893"/>
      <c r="E85" s="893"/>
      <c r="F85" s="225"/>
      <c r="G85" s="206"/>
    </row>
    <row r="86" spans="1:7" s="185" customFormat="1" ht="12" customHeight="1">
      <c r="A86" s="234" t="s">
        <v>535</v>
      </c>
      <c r="B86" s="976" t="s">
        <v>690</v>
      </c>
      <c r="C86" s="235" t="s">
        <v>691</v>
      </c>
      <c r="D86" s="893"/>
      <c r="E86" s="893"/>
      <c r="F86" s="225"/>
      <c r="G86" s="206"/>
    </row>
    <row r="87" spans="1:7" s="185" customFormat="1" ht="12" customHeight="1">
      <c r="A87" s="210" t="s">
        <v>538</v>
      </c>
      <c r="B87" s="967" t="s">
        <v>692</v>
      </c>
      <c r="C87" s="211" t="s">
        <v>693</v>
      </c>
      <c r="D87" s="902"/>
      <c r="E87" s="893"/>
      <c r="F87" s="225"/>
      <c r="G87" s="216"/>
    </row>
    <row r="88" spans="1:7" s="207" customFormat="1" ht="12" customHeight="1">
      <c r="A88" s="231" t="s">
        <v>550</v>
      </c>
      <c r="B88" s="975" t="s">
        <v>694</v>
      </c>
      <c r="C88" s="232" t="s">
        <v>695</v>
      </c>
      <c r="D88" s="892"/>
      <c r="E88" s="892"/>
      <c r="F88" s="233"/>
      <c r="G88" s="206"/>
    </row>
    <row r="89" spans="1:7" s="185" customFormat="1" ht="12" customHeight="1">
      <c r="A89" s="234" t="s">
        <v>553</v>
      </c>
      <c r="B89" s="976" t="s">
        <v>696</v>
      </c>
      <c r="C89" s="235" t="s">
        <v>697</v>
      </c>
      <c r="D89" s="893"/>
      <c r="E89" s="893"/>
      <c r="F89" s="225"/>
      <c r="G89" s="206"/>
    </row>
    <row r="90" spans="1:7" s="185" customFormat="1" ht="12" customHeight="1">
      <c r="A90" s="234" t="s">
        <v>532</v>
      </c>
      <c r="B90" s="976" t="s">
        <v>698</v>
      </c>
      <c r="C90" s="235" t="s">
        <v>699</v>
      </c>
      <c r="D90" s="893"/>
      <c r="E90" s="893"/>
      <c r="F90" s="225"/>
      <c r="G90" s="206"/>
    </row>
    <row r="91" spans="1:7" s="185" customFormat="1" ht="12" customHeight="1">
      <c r="A91" s="234" t="s">
        <v>535</v>
      </c>
      <c r="B91" s="976" t="s">
        <v>700</v>
      </c>
      <c r="C91" s="235" t="s">
        <v>701</v>
      </c>
      <c r="D91" s="893"/>
      <c r="E91" s="893"/>
      <c r="F91" s="225"/>
      <c r="G91" s="206"/>
    </row>
    <row r="92" spans="1:7" s="185" customFormat="1" ht="12" customHeight="1">
      <c r="A92" s="234" t="s">
        <v>538</v>
      </c>
      <c r="B92" s="976" t="s">
        <v>702</v>
      </c>
      <c r="C92" s="235" t="s">
        <v>703</v>
      </c>
      <c r="D92" s="893"/>
      <c r="E92" s="893"/>
      <c r="F92" s="225"/>
      <c r="G92" s="206"/>
    </row>
    <row r="93" spans="1:7" s="185" customFormat="1" ht="12" customHeight="1">
      <c r="A93" s="234" t="s">
        <v>541</v>
      </c>
      <c r="B93" s="976" t="s">
        <v>704</v>
      </c>
      <c r="C93" s="235" t="s">
        <v>705</v>
      </c>
      <c r="D93" s="893"/>
      <c r="E93" s="893"/>
      <c r="F93" s="225"/>
      <c r="G93" s="206"/>
    </row>
    <row r="94" spans="1:7" s="185" customFormat="1" ht="12" customHeight="1">
      <c r="A94" s="234" t="s">
        <v>544</v>
      </c>
      <c r="B94" s="976" t="s">
        <v>706</v>
      </c>
      <c r="C94" s="235" t="s">
        <v>707</v>
      </c>
      <c r="D94" s="893"/>
      <c r="E94" s="893"/>
      <c r="F94" s="225"/>
      <c r="G94" s="206"/>
    </row>
    <row r="95" spans="1:7" s="207" customFormat="1" ht="12" customHeight="1">
      <c r="A95" s="231" t="s">
        <v>574</v>
      </c>
      <c r="B95" s="975" t="s">
        <v>708</v>
      </c>
      <c r="C95" s="232" t="s">
        <v>709</v>
      </c>
      <c r="D95" s="892"/>
      <c r="E95" s="892"/>
      <c r="F95" s="233"/>
      <c r="G95" s="206"/>
    </row>
    <row r="96" spans="1:7" s="185" customFormat="1" ht="12" customHeight="1">
      <c r="A96" s="234" t="s">
        <v>577</v>
      </c>
      <c r="B96" s="976" t="s">
        <v>710</v>
      </c>
      <c r="C96" s="235" t="s">
        <v>711</v>
      </c>
      <c r="D96" s="893"/>
      <c r="E96" s="893"/>
      <c r="F96" s="225"/>
      <c r="G96" s="206"/>
    </row>
    <row r="97" spans="1:7" s="185" customFormat="1" ht="12" customHeight="1">
      <c r="A97" s="234" t="s">
        <v>532</v>
      </c>
      <c r="B97" s="976" t="s">
        <v>712</v>
      </c>
      <c r="C97" s="235" t="s">
        <v>713</v>
      </c>
      <c r="D97" s="893"/>
      <c r="E97" s="893"/>
      <c r="F97" s="225"/>
      <c r="G97" s="206"/>
    </row>
    <row r="98" spans="1:7" s="185" customFormat="1" ht="12" customHeight="1">
      <c r="A98" s="234" t="s">
        <v>535</v>
      </c>
      <c r="B98" s="976" t="s">
        <v>714</v>
      </c>
      <c r="C98" s="235" t="s">
        <v>715</v>
      </c>
      <c r="D98" s="893"/>
      <c r="E98" s="893"/>
      <c r="F98" s="225"/>
      <c r="G98" s="206"/>
    </row>
    <row r="99" spans="1:7" s="207" customFormat="1" ht="12" customHeight="1">
      <c r="A99" s="231" t="s">
        <v>716</v>
      </c>
      <c r="B99" s="975" t="s">
        <v>717</v>
      </c>
      <c r="C99" s="232" t="s">
        <v>718</v>
      </c>
      <c r="D99" s="892"/>
      <c r="E99" s="892"/>
      <c r="F99" s="233"/>
      <c r="G99" s="206"/>
    </row>
    <row r="100" spans="1:7" s="185" customFormat="1" ht="12" customHeight="1">
      <c r="A100" s="234" t="s">
        <v>719</v>
      </c>
      <c r="B100" s="976" t="s">
        <v>720</v>
      </c>
      <c r="C100" s="235" t="s">
        <v>721</v>
      </c>
      <c r="D100" s="893"/>
      <c r="E100" s="893"/>
      <c r="F100" s="225"/>
      <c r="G100" s="206"/>
    </row>
    <row r="101" spans="1:7" s="185" customFormat="1" ht="12" customHeight="1">
      <c r="A101" s="234" t="s">
        <v>532</v>
      </c>
      <c r="B101" s="976" t="s">
        <v>722</v>
      </c>
      <c r="C101" s="235" t="s">
        <v>723</v>
      </c>
      <c r="D101" s="893"/>
      <c r="E101" s="893"/>
      <c r="F101" s="225"/>
      <c r="G101" s="206"/>
    </row>
    <row r="102" spans="1:7" s="238" customFormat="1">
      <c r="A102" s="236" t="s">
        <v>724</v>
      </c>
      <c r="B102" s="977" t="s">
        <v>725</v>
      </c>
      <c r="C102" s="237" t="s">
        <v>726</v>
      </c>
      <c r="D102" s="903"/>
      <c r="E102" s="903"/>
      <c r="F102" s="233"/>
    </row>
    <row r="103" spans="1:7" s="207" customFormat="1" ht="12" customHeight="1">
      <c r="A103" s="231" t="s">
        <v>594</v>
      </c>
      <c r="B103" s="975" t="s">
        <v>727</v>
      </c>
      <c r="C103" s="232" t="s">
        <v>728</v>
      </c>
      <c r="D103" s="892"/>
      <c r="E103" s="892"/>
      <c r="F103" s="239"/>
      <c r="G103" s="206"/>
    </row>
    <row r="104" spans="1:7" s="207" customFormat="1" ht="12" customHeight="1">
      <c r="A104" s="231" t="s">
        <v>597</v>
      </c>
      <c r="B104" s="975" t="s">
        <v>729</v>
      </c>
      <c r="C104" s="232" t="s">
        <v>730</v>
      </c>
      <c r="D104" s="892"/>
      <c r="E104" s="892"/>
      <c r="F104" s="2685"/>
      <c r="G104" s="2685"/>
    </row>
    <row r="105" spans="1:7" s="185" customFormat="1" ht="12" customHeight="1">
      <c r="A105" s="234" t="s">
        <v>600</v>
      </c>
      <c r="B105" s="976" t="s">
        <v>731</v>
      </c>
      <c r="C105" s="235" t="s">
        <v>732</v>
      </c>
      <c r="D105" s="893"/>
      <c r="E105" s="893"/>
      <c r="F105" s="215"/>
      <c r="G105" s="215"/>
    </row>
    <row r="106" spans="1:7" s="185" customFormat="1" ht="12" customHeight="1">
      <c r="A106" s="234" t="s">
        <v>532</v>
      </c>
      <c r="B106" s="976" t="s">
        <v>733</v>
      </c>
      <c r="C106" s="235" t="s">
        <v>734</v>
      </c>
      <c r="D106" s="893"/>
      <c r="E106" s="893"/>
      <c r="F106" s="215"/>
      <c r="G106" s="215"/>
    </row>
    <row r="107" spans="1:7" s="185" customFormat="1" ht="12" customHeight="1">
      <c r="A107" s="234" t="s">
        <v>535</v>
      </c>
      <c r="B107" s="976" t="s">
        <v>735</v>
      </c>
      <c r="C107" s="235" t="s">
        <v>736</v>
      </c>
      <c r="D107" s="893"/>
      <c r="E107" s="893"/>
      <c r="F107" s="215"/>
      <c r="G107" s="215"/>
    </row>
    <row r="108" spans="1:7" s="185" customFormat="1" ht="12" customHeight="1">
      <c r="A108" s="234" t="s">
        <v>538</v>
      </c>
      <c r="B108" s="976" t="s">
        <v>737</v>
      </c>
      <c r="C108" s="235" t="s">
        <v>738</v>
      </c>
      <c r="D108" s="893"/>
      <c r="E108" s="893"/>
      <c r="F108" s="225"/>
      <c r="G108" s="206"/>
    </row>
    <row r="109" spans="1:7" s="207" customFormat="1" ht="12" customHeight="1">
      <c r="A109" s="231" t="s">
        <v>613</v>
      </c>
      <c r="B109" s="975" t="s">
        <v>739</v>
      </c>
      <c r="C109" s="232" t="s">
        <v>740</v>
      </c>
      <c r="D109" s="892"/>
      <c r="E109" s="892"/>
      <c r="F109" s="2685"/>
      <c r="G109" s="2685"/>
    </row>
    <row r="110" spans="1:7" s="185" customFormat="1" ht="12" customHeight="1">
      <c r="A110" s="240" t="s">
        <v>616</v>
      </c>
      <c r="B110" s="978" t="s">
        <v>741</v>
      </c>
      <c r="C110" s="241" t="s">
        <v>742</v>
      </c>
      <c r="D110" s="895"/>
      <c r="E110" s="897"/>
      <c r="F110" s="215"/>
      <c r="G110" s="215"/>
    </row>
    <row r="111" spans="1:7" s="185" customFormat="1" ht="12" customHeight="1">
      <c r="A111" s="240" t="s">
        <v>532</v>
      </c>
      <c r="B111" s="978" t="s">
        <v>619</v>
      </c>
      <c r="C111" s="241" t="s">
        <v>743</v>
      </c>
      <c r="D111" s="895"/>
      <c r="E111" s="897"/>
      <c r="F111" s="215"/>
      <c r="G111" s="215"/>
    </row>
    <row r="112" spans="1:7" s="185" customFormat="1" ht="12" customHeight="1">
      <c r="A112" s="240" t="s">
        <v>535</v>
      </c>
      <c r="B112" s="978" t="s">
        <v>744</v>
      </c>
      <c r="C112" s="241" t="s">
        <v>745</v>
      </c>
      <c r="D112" s="895"/>
      <c r="E112" s="897"/>
      <c r="F112" s="215"/>
      <c r="G112" s="215"/>
    </row>
    <row r="113" spans="1:7" s="185" customFormat="1" ht="12" customHeight="1">
      <c r="A113" s="240" t="s">
        <v>538</v>
      </c>
      <c r="B113" s="978" t="s">
        <v>746</v>
      </c>
      <c r="C113" s="241" t="s">
        <v>747</v>
      </c>
      <c r="D113" s="895"/>
      <c r="E113" s="897"/>
      <c r="F113" s="225"/>
      <c r="G113" s="206"/>
    </row>
    <row r="114" spans="1:7" s="185" customFormat="1" ht="12" customHeight="1">
      <c r="A114" s="240" t="s">
        <v>541</v>
      </c>
      <c r="B114" s="978" t="s">
        <v>748</v>
      </c>
      <c r="C114" s="241" t="s">
        <v>749</v>
      </c>
      <c r="D114" s="895"/>
      <c r="E114" s="897"/>
      <c r="F114" s="225"/>
      <c r="G114" s="206"/>
    </row>
    <row r="115" spans="1:7" s="185" customFormat="1" ht="12" customHeight="1">
      <c r="A115" s="240" t="s">
        <v>544</v>
      </c>
      <c r="B115" s="978" t="s">
        <v>750</v>
      </c>
      <c r="C115" s="241" t="s">
        <v>751</v>
      </c>
      <c r="D115" s="895"/>
      <c r="E115" s="897"/>
      <c r="F115" s="225"/>
      <c r="G115" s="206"/>
    </row>
    <row r="116" spans="1:7" s="185" customFormat="1" ht="12" customHeight="1">
      <c r="A116" s="240" t="s">
        <v>547</v>
      </c>
      <c r="B116" s="978" t="s">
        <v>752</v>
      </c>
      <c r="C116" s="241" t="s">
        <v>753</v>
      </c>
      <c r="D116" s="897"/>
      <c r="E116" s="897"/>
      <c r="F116" s="225"/>
      <c r="G116" s="206"/>
    </row>
    <row r="117" spans="1:7" s="185" customFormat="1" ht="12" customHeight="1">
      <c r="A117" s="240" t="s">
        <v>568</v>
      </c>
      <c r="B117" s="978" t="s">
        <v>754</v>
      </c>
      <c r="C117" s="241" t="s">
        <v>755</v>
      </c>
      <c r="D117" s="897"/>
      <c r="E117" s="897"/>
      <c r="F117" s="225"/>
      <c r="G117" s="206"/>
    </row>
    <row r="118" spans="1:7" s="185" customFormat="1" ht="12" customHeight="1">
      <c r="A118" s="240" t="s">
        <v>571</v>
      </c>
      <c r="B118" s="978" t="s">
        <v>756</v>
      </c>
      <c r="C118" s="241" t="s">
        <v>757</v>
      </c>
      <c r="D118" s="897"/>
      <c r="E118" s="897"/>
      <c r="F118" s="225"/>
      <c r="G118" s="206"/>
    </row>
    <row r="119" spans="1:7" s="185" customFormat="1" ht="12" customHeight="1">
      <c r="A119" s="240" t="s">
        <v>758</v>
      </c>
      <c r="B119" s="978" t="s">
        <v>759</v>
      </c>
      <c r="C119" s="241" t="s">
        <v>760</v>
      </c>
      <c r="D119" s="897"/>
      <c r="E119" s="897"/>
      <c r="F119" s="225"/>
      <c r="G119" s="206"/>
    </row>
    <row r="120" spans="1:7" s="185" customFormat="1" ht="12" customHeight="1">
      <c r="A120" s="240" t="s">
        <v>761</v>
      </c>
      <c r="B120" s="979" t="s">
        <v>762</v>
      </c>
      <c r="C120" s="241" t="s">
        <v>763</v>
      </c>
      <c r="D120" s="897"/>
      <c r="E120" s="897"/>
      <c r="F120" s="225"/>
      <c r="G120" s="206"/>
    </row>
    <row r="121" spans="1:7" s="207" customFormat="1" ht="12" customHeight="1">
      <c r="A121" s="231" t="s">
        <v>631</v>
      </c>
      <c r="B121" s="975" t="s">
        <v>764</v>
      </c>
      <c r="C121" s="232" t="s">
        <v>765</v>
      </c>
      <c r="D121" s="892"/>
      <c r="E121" s="892"/>
      <c r="F121" s="2685"/>
      <c r="G121" s="2685"/>
    </row>
    <row r="122" spans="1:7" s="185" customFormat="1" ht="12" customHeight="1">
      <c r="A122" s="234" t="s">
        <v>634</v>
      </c>
      <c r="B122" s="976" t="s">
        <v>766</v>
      </c>
      <c r="C122" s="235" t="s">
        <v>767</v>
      </c>
      <c r="D122" s="895"/>
      <c r="E122" s="897"/>
      <c r="F122" s="215"/>
      <c r="G122" s="215"/>
    </row>
    <row r="123" spans="1:7" s="185" customFormat="1" ht="12" customHeight="1">
      <c r="A123" s="240" t="s">
        <v>532</v>
      </c>
      <c r="B123" s="978" t="s">
        <v>619</v>
      </c>
      <c r="C123" s="241" t="s">
        <v>768</v>
      </c>
      <c r="D123" s="895"/>
      <c r="E123" s="897"/>
      <c r="F123" s="215"/>
      <c r="G123" s="215"/>
    </row>
    <row r="124" spans="1:7" s="185" customFormat="1" ht="12" customHeight="1">
      <c r="A124" s="234" t="s">
        <v>535</v>
      </c>
      <c r="B124" s="976" t="s">
        <v>769</v>
      </c>
      <c r="C124" s="235" t="s">
        <v>770</v>
      </c>
      <c r="D124" s="895"/>
      <c r="E124" s="897"/>
      <c r="F124" s="215"/>
      <c r="G124" s="215"/>
    </row>
    <row r="125" spans="1:7" s="185" customFormat="1" ht="12" customHeight="1">
      <c r="A125" s="234" t="s">
        <v>538</v>
      </c>
      <c r="B125" s="976" t="s">
        <v>771</v>
      </c>
      <c r="C125" s="235" t="s">
        <v>772</v>
      </c>
      <c r="D125" s="895"/>
      <c r="E125" s="897"/>
      <c r="F125" s="215"/>
      <c r="G125" s="215"/>
    </row>
    <row r="126" spans="1:7" s="185" customFormat="1" ht="12" customHeight="1">
      <c r="A126" s="234" t="s">
        <v>541</v>
      </c>
      <c r="B126" s="976" t="s">
        <v>773</v>
      </c>
      <c r="C126" s="235" t="s">
        <v>774</v>
      </c>
      <c r="D126" s="895"/>
      <c r="E126" s="897"/>
      <c r="F126" s="2686"/>
      <c r="G126" s="2686"/>
    </row>
    <row r="127" spans="1:7" s="185" customFormat="1" ht="12" customHeight="1">
      <c r="A127" s="234" t="s">
        <v>544</v>
      </c>
      <c r="B127" s="976" t="s">
        <v>775</v>
      </c>
      <c r="C127" s="235" t="s">
        <v>776</v>
      </c>
      <c r="D127" s="895"/>
      <c r="E127" s="897"/>
      <c r="F127" s="2686"/>
      <c r="G127" s="2686"/>
    </row>
    <row r="128" spans="1:7" s="185" customFormat="1" ht="12" customHeight="1">
      <c r="A128" s="234" t="s">
        <v>547</v>
      </c>
      <c r="B128" s="976" t="s">
        <v>777</v>
      </c>
      <c r="C128" s="235" t="s">
        <v>778</v>
      </c>
      <c r="D128" s="897"/>
      <c r="E128" s="897"/>
      <c r="F128" s="2686"/>
      <c r="G128" s="2686"/>
    </row>
    <row r="129" spans="1:7" s="185" customFormat="1" ht="12" customHeight="1">
      <c r="A129" s="234" t="s">
        <v>568</v>
      </c>
      <c r="B129" s="976" t="s">
        <v>779</v>
      </c>
      <c r="C129" s="235" t="s">
        <v>780</v>
      </c>
      <c r="D129" s="897"/>
      <c r="E129" s="897"/>
      <c r="F129" s="225"/>
      <c r="G129" s="206"/>
    </row>
    <row r="130" spans="1:7" s="185" customFormat="1" ht="12" customHeight="1">
      <c r="A130" s="234" t="s">
        <v>571</v>
      </c>
      <c r="B130" s="976" t="s">
        <v>781</v>
      </c>
      <c r="C130" s="235" t="s">
        <v>782</v>
      </c>
      <c r="D130" s="897"/>
      <c r="E130" s="897"/>
      <c r="F130" s="225"/>
      <c r="G130" s="206"/>
    </row>
    <row r="131" spans="1:7" s="185" customFormat="1" ht="12" customHeight="1">
      <c r="A131" s="234" t="s">
        <v>758</v>
      </c>
      <c r="B131" s="980" t="s">
        <v>783</v>
      </c>
      <c r="C131" s="235" t="s">
        <v>784</v>
      </c>
      <c r="D131" s="897"/>
      <c r="E131" s="897"/>
      <c r="F131" s="225"/>
      <c r="G131" s="206"/>
    </row>
    <row r="132" spans="1:7" s="185" customFormat="1" ht="12" customHeight="1">
      <c r="A132" s="242" t="s">
        <v>649</v>
      </c>
      <c r="B132" s="981" t="s">
        <v>785</v>
      </c>
      <c r="C132" s="243" t="s">
        <v>786</v>
      </c>
      <c r="D132" s="904"/>
      <c r="E132" s="904"/>
      <c r="F132" s="2685"/>
      <c r="G132" s="2685"/>
    </row>
    <row r="133" spans="1:7" s="207" customFormat="1" ht="12" customHeight="1">
      <c r="A133" s="231" t="s">
        <v>787</v>
      </c>
      <c r="B133" s="975" t="s">
        <v>788</v>
      </c>
      <c r="C133" s="232" t="s">
        <v>789</v>
      </c>
      <c r="D133" s="892"/>
      <c r="E133" s="892"/>
      <c r="F133" s="2685"/>
      <c r="G133" s="2685"/>
    </row>
    <row r="134" spans="1:7" s="185" customFormat="1" ht="12" customHeight="1">
      <c r="A134" s="234" t="s">
        <v>790</v>
      </c>
      <c r="B134" s="976" t="s">
        <v>791</v>
      </c>
      <c r="C134" s="235" t="s">
        <v>792</v>
      </c>
      <c r="D134" s="897"/>
      <c r="E134" s="897"/>
      <c r="F134" s="215"/>
      <c r="G134" s="215"/>
    </row>
    <row r="135" spans="1:7" s="185" customFormat="1" ht="12" customHeight="1">
      <c r="A135" s="234" t="s">
        <v>532</v>
      </c>
      <c r="B135" s="976" t="s">
        <v>793</v>
      </c>
      <c r="C135" s="235" t="s">
        <v>794</v>
      </c>
      <c r="D135" s="897"/>
      <c r="E135" s="897"/>
      <c r="F135" s="215"/>
      <c r="G135" s="215"/>
    </row>
    <row r="136" spans="1:7" s="207" customFormat="1" ht="12" customHeight="1">
      <c r="A136" s="231" t="s">
        <v>663</v>
      </c>
      <c r="B136" s="975" t="s">
        <v>795</v>
      </c>
      <c r="C136" s="232" t="s">
        <v>796</v>
      </c>
      <c r="D136" s="892"/>
      <c r="E136" s="892"/>
      <c r="F136" s="2685"/>
      <c r="G136" s="2685"/>
    </row>
    <row r="137" spans="1:7" s="185" customFormat="1" ht="12" customHeight="1">
      <c r="A137" s="234" t="s">
        <v>666</v>
      </c>
      <c r="B137" s="976" t="s">
        <v>797</v>
      </c>
      <c r="C137" s="235" t="s">
        <v>798</v>
      </c>
      <c r="D137" s="893"/>
      <c r="E137" s="893"/>
      <c r="F137" s="215"/>
      <c r="G137" s="215"/>
    </row>
    <row r="138" spans="1:7" s="185" customFormat="1" ht="12" customHeight="1">
      <c r="A138" s="234" t="s">
        <v>532</v>
      </c>
      <c r="B138" s="976" t="s">
        <v>799</v>
      </c>
      <c r="C138" s="235" t="s">
        <v>800</v>
      </c>
      <c r="D138" s="895"/>
      <c r="E138" s="895"/>
      <c r="F138" s="215"/>
      <c r="G138" s="215"/>
    </row>
    <row r="139" spans="1:7" s="185" customFormat="1" ht="12" customHeight="1">
      <c r="A139" s="234" t="s">
        <v>535</v>
      </c>
      <c r="B139" s="976" t="s">
        <v>801</v>
      </c>
      <c r="C139" s="235" t="s">
        <v>802</v>
      </c>
      <c r="D139" s="895"/>
      <c r="E139" s="895"/>
      <c r="F139" s="2686"/>
      <c r="G139" s="2686"/>
    </row>
    <row r="140" spans="1:7" s="185" customFormat="1" ht="12" customHeight="1">
      <c r="A140" s="234" t="s">
        <v>538</v>
      </c>
      <c r="B140" s="976" t="s">
        <v>803</v>
      </c>
      <c r="C140" s="235" t="s">
        <v>804</v>
      </c>
      <c r="D140" s="893"/>
      <c r="E140" s="893"/>
      <c r="F140" s="225"/>
      <c r="G140" s="206"/>
    </row>
    <row r="141" spans="1:7" ht="12" customHeight="1">
      <c r="A141" s="244"/>
      <c r="B141" s="982" t="s">
        <v>805</v>
      </c>
      <c r="C141" s="245" t="s">
        <v>806</v>
      </c>
      <c r="D141" s="901"/>
      <c r="E141" s="901"/>
      <c r="F141" s="225"/>
      <c r="G141" s="206"/>
    </row>
    <row r="142" spans="1:7" ht="15" customHeight="1">
      <c r="A142" s="246"/>
      <c r="B142" s="983"/>
      <c r="C142" s="247"/>
      <c r="D142" s="248"/>
      <c r="E142" s="248"/>
    </row>
    <row r="143" spans="1:7" ht="15" customHeight="1">
      <c r="A143" s="246"/>
      <c r="B143" s="983"/>
      <c r="C143" s="247"/>
      <c r="D143" s="248"/>
      <c r="E143" s="248"/>
    </row>
  </sheetData>
  <mergeCells count="9">
    <mergeCell ref="F104:G104"/>
    <mergeCell ref="F82:G82"/>
    <mergeCell ref="F139:G139"/>
    <mergeCell ref="F109:G109"/>
    <mergeCell ref="F121:G121"/>
    <mergeCell ref="F126:G128"/>
    <mergeCell ref="F132:G132"/>
    <mergeCell ref="F133:G133"/>
    <mergeCell ref="F136:G136"/>
  </mergeCells>
  <hyperlinks>
    <hyperlink ref="F132:G132" location="Q!A1" display="Total - Q Bank loans and Short-term financial borrowings" xr:uid="{00000000-0004-0000-3D00-000000000000}"/>
  </hyperlinks>
  <pageMargins left="0.18" right="0.16" top="0.21" bottom="0.97" header="0.25" footer="0.31496062992125984"/>
  <pageSetup paperSize="9" scale="83" fitToWidth="2" orientation="portrait" horizontalDpi="360" verticalDpi="300" r:id="rId1"/>
  <headerFooter alignWithMargins="0">
    <oddFooter xml:space="preserve">&amp;C&amp;"EYlogo,Regular"&amp;8e&amp;R&amp;"Times New Roman CE,Tučné"&amp;5Lead schedules v2.0&amp;"Times New Roman CE,Normálne"
</oddFooter>
  </headerFooter>
  <rowBreaks count="1" manualBreakCount="1">
    <brk id="76"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17">
    <tabColor rgb="FF92D050"/>
    <pageSetUpPr fitToPage="1"/>
  </sheetPr>
  <dimension ref="A1:E88"/>
  <sheetViews>
    <sheetView showGridLines="0" showZeros="0" topLeftCell="A25" zoomScaleNormal="100" workbookViewId="0">
      <selection activeCell="B53" sqref="B53"/>
    </sheetView>
  </sheetViews>
  <sheetFormatPr defaultColWidth="9.109375" defaultRowHeight="10.199999999999999"/>
  <cols>
    <col min="1" max="1" width="5.6640625" style="178" customWidth="1"/>
    <col min="2" max="2" width="65" style="178" customWidth="1"/>
    <col min="3" max="3" width="9.33203125" style="199" customWidth="1"/>
    <col min="4" max="4" width="15.5546875" style="290" customWidth="1"/>
    <col min="5" max="5" width="14.5546875" style="178" customWidth="1"/>
    <col min="6" max="16384" width="9.109375" style="178"/>
  </cols>
  <sheetData>
    <row r="1" spans="1:5" ht="12" customHeight="1">
      <c r="A1" s="180" t="s">
        <v>497</v>
      </c>
      <c r="B1" s="249">
        <v>0</v>
      </c>
      <c r="C1" s="250"/>
      <c r="D1" s="251"/>
      <c r="E1" s="252"/>
    </row>
    <row r="2" spans="1:5" s="185" customFormat="1" ht="12" customHeight="1">
      <c r="A2" s="180" t="s">
        <v>500</v>
      </c>
      <c r="B2" s="253" t="s">
        <v>807</v>
      </c>
      <c r="C2" s="250"/>
      <c r="D2" s="251"/>
      <c r="E2" s="252"/>
    </row>
    <row r="3" spans="1:5" ht="11.25" customHeight="1">
      <c r="B3" s="384" t="s">
        <v>807</v>
      </c>
      <c r="C3" s="178"/>
      <c r="D3" s="178"/>
    </row>
    <row r="4" spans="1:5" ht="11.25" customHeight="1">
      <c r="A4" s="188"/>
      <c r="B4" s="189"/>
      <c r="C4" s="189"/>
      <c r="D4" s="254"/>
      <c r="E4" s="255"/>
    </row>
    <row r="5" spans="1:5" ht="12" customHeight="1">
      <c r="B5" s="256" t="s">
        <v>808</v>
      </c>
      <c r="C5" s="195"/>
      <c r="D5" s="257"/>
      <c r="E5" s="258"/>
    </row>
    <row r="6" spans="1:5" s="199" customFormat="1" ht="12" customHeight="1">
      <c r="A6" s="259" t="s">
        <v>508</v>
      </c>
      <c r="B6" s="260" t="s">
        <v>809</v>
      </c>
      <c r="C6" s="259" t="s">
        <v>510</v>
      </c>
      <c r="D6" s="261" t="s">
        <v>810</v>
      </c>
      <c r="E6" s="262"/>
    </row>
    <row r="7" spans="1:5" s="202" customFormat="1" ht="12" customHeight="1">
      <c r="A7" s="263" t="s">
        <v>513</v>
      </c>
      <c r="B7" s="264"/>
      <c r="C7" s="263" t="s">
        <v>514</v>
      </c>
      <c r="D7" s="265" t="s">
        <v>811</v>
      </c>
      <c r="E7" s="266" t="s">
        <v>812</v>
      </c>
    </row>
    <row r="8" spans="1:5" s="199" customFormat="1" ht="12" customHeight="1">
      <c r="A8" s="267" t="s">
        <v>518</v>
      </c>
      <c r="B8" s="268" t="s">
        <v>519</v>
      </c>
      <c r="C8" s="267" t="s">
        <v>520</v>
      </c>
      <c r="D8" s="269">
        <v>1</v>
      </c>
      <c r="E8" s="267">
        <v>2</v>
      </c>
    </row>
    <row r="9" spans="1:5" s="185" customFormat="1" ht="12" customHeight="1">
      <c r="A9" s="270" t="s">
        <v>813</v>
      </c>
      <c r="B9" s="271" t="s">
        <v>1452</v>
      </c>
      <c r="C9" s="272" t="s">
        <v>814</v>
      </c>
      <c r="D9" s="905"/>
      <c r="E9" s="906"/>
    </row>
    <row r="10" spans="1:5" s="185" customFormat="1" ht="12" customHeight="1">
      <c r="A10" s="270" t="s">
        <v>815</v>
      </c>
      <c r="B10" s="271" t="s">
        <v>816</v>
      </c>
      <c r="C10" s="272" t="s">
        <v>817</v>
      </c>
      <c r="D10" s="907"/>
      <c r="E10" s="908"/>
    </row>
    <row r="11" spans="1:5" s="275" customFormat="1" ht="12" customHeight="1">
      <c r="A11" s="273" t="s">
        <v>818</v>
      </c>
      <c r="B11" s="273" t="s">
        <v>819</v>
      </c>
      <c r="C11" s="274" t="s">
        <v>820</v>
      </c>
      <c r="D11" s="909">
        <f>D9-D10</f>
        <v>0</v>
      </c>
      <c r="E11" s="909">
        <f>E9-E10</f>
        <v>0</v>
      </c>
    </row>
    <row r="12" spans="1:5" s="207" customFormat="1" ht="12" customHeight="1">
      <c r="A12" s="276" t="s">
        <v>821</v>
      </c>
      <c r="B12" s="276" t="s">
        <v>822</v>
      </c>
      <c r="C12" s="277" t="s">
        <v>823</v>
      </c>
      <c r="D12" s="910">
        <f>SUM(D13:D15)</f>
        <v>0</v>
      </c>
      <c r="E12" s="910">
        <f>SUM(E13:E15)</f>
        <v>0</v>
      </c>
    </row>
    <row r="13" spans="1:5" s="185" customFormat="1" ht="12" customHeight="1">
      <c r="A13" s="270" t="s">
        <v>824</v>
      </c>
      <c r="B13" s="271" t="s">
        <v>825</v>
      </c>
      <c r="C13" s="272" t="s">
        <v>826</v>
      </c>
      <c r="D13" s="905"/>
      <c r="E13" s="906"/>
    </row>
    <row r="14" spans="1:5" s="185" customFormat="1" ht="12" customHeight="1">
      <c r="A14" s="270" t="s">
        <v>532</v>
      </c>
      <c r="B14" s="271" t="s">
        <v>827</v>
      </c>
      <c r="C14" s="272" t="s">
        <v>828</v>
      </c>
      <c r="D14" s="905"/>
      <c r="E14" s="906"/>
    </row>
    <row r="15" spans="1:5" s="185" customFormat="1" ht="12" customHeight="1">
      <c r="A15" s="270" t="s">
        <v>535</v>
      </c>
      <c r="B15" s="271" t="s">
        <v>829</v>
      </c>
      <c r="C15" s="272" t="s">
        <v>830</v>
      </c>
      <c r="D15" s="905"/>
      <c r="E15" s="906"/>
    </row>
    <row r="16" spans="1:5" s="185" customFormat="1" ht="12" customHeight="1">
      <c r="A16" s="278" t="s">
        <v>594</v>
      </c>
      <c r="B16" s="279" t="s">
        <v>831</v>
      </c>
      <c r="C16" s="280" t="s">
        <v>832</v>
      </c>
      <c r="D16" s="911">
        <f>SUM(D17:D18)</f>
        <v>0</v>
      </c>
      <c r="E16" s="911">
        <f>SUM(E17:E18)</f>
        <v>0</v>
      </c>
    </row>
    <row r="17" spans="1:5" s="185" customFormat="1" ht="12" customHeight="1">
      <c r="A17" s="270" t="s">
        <v>833</v>
      </c>
      <c r="B17" s="271" t="s">
        <v>834</v>
      </c>
      <c r="C17" s="272" t="s">
        <v>835</v>
      </c>
      <c r="D17" s="905"/>
      <c r="E17" s="906"/>
    </row>
    <row r="18" spans="1:5" s="185" customFormat="1" ht="12" customHeight="1">
      <c r="A18" s="270" t="s">
        <v>836</v>
      </c>
      <c r="B18" s="271" t="s">
        <v>837</v>
      </c>
      <c r="C18" s="272" t="s">
        <v>838</v>
      </c>
      <c r="D18" s="907"/>
      <c r="E18" s="906"/>
    </row>
    <row r="19" spans="1:5" s="275" customFormat="1" ht="12" customHeight="1">
      <c r="A19" s="273" t="s">
        <v>818</v>
      </c>
      <c r="B19" s="273" t="s">
        <v>839</v>
      </c>
      <c r="C19" s="274" t="s">
        <v>840</v>
      </c>
      <c r="D19" s="909">
        <f>D11+D12-D16</f>
        <v>0</v>
      </c>
      <c r="E19" s="909">
        <f>E11+E12-E16</f>
        <v>0</v>
      </c>
    </row>
    <row r="20" spans="1:5" s="207" customFormat="1" ht="12" customHeight="1">
      <c r="A20" s="276" t="s">
        <v>663</v>
      </c>
      <c r="B20" s="276" t="s">
        <v>841</v>
      </c>
      <c r="C20" s="277" t="s">
        <v>842</v>
      </c>
      <c r="D20" s="910">
        <f>SUM(D21:D24)</f>
        <v>0</v>
      </c>
      <c r="E20" s="910">
        <f>SUM(E21:E24)</f>
        <v>0</v>
      </c>
    </row>
    <row r="21" spans="1:5" s="185" customFormat="1" ht="12" customHeight="1">
      <c r="A21" s="270" t="s">
        <v>666</v>
      </c>
      <c r="B21" s="271" t="s">
        <v>843</v>
      </c>
      <c r="C21" s="272" t="s">
        <v>844</v>
      </c>
      <c r="D21" s="905"/>
      <c r="E21" s="906"/>
    </row>
    <row r="22" spans="1:5" s="185" customFormat="1" ht="12" customHeight="1">
      <c r="A22" s="270" t="s">
        <v>836</v>
      </c>
      <c r="B22" s="271" t="s">
        <v>845</v>
      </c>
      <c r="C22" s="272" t="s">
        <v>846</v>
      </c>
      <c r="D22" s="905"/>
      <c r="E22" s="906"/>
    </row>
    <row r="23" spans="1:5" s="185" customFormat="1" ht="12" customHeight="1">
      <c r="A23" s="270" t="s">
        <v>847</v>
      </c>
      <c r="B23" s="271" t="s">
        <v>848</v>
      </c>
      <c r="C23" s="272" t="s">
        <v>849</v>
      </c>
      <c r="D23" s="905"/>
      <c r="E23" s="906"/>
    </row>
    <row r="24" spans="1:5" s="185" customFormat="1" ht="12" customHeight="1">
      <c r="A24" s="270" t="s">
        <v>850</v>
      </c>
      <c r="B24" s="271" t="s">
        <v>851</v>
      </c>
      <c r="C24" s="272" t="s">
        <v>852</v>
      </c>
      <c r="D24" s="905"/>
      <c r="E24" s="906"/>
    </row>
    <row r="25" spans="1:5" s="185" customFormat="1" ht="12" customHeight="1">
      <c r="A25" s="270" t="s">
        <v>853</v>
      </c>
      <c r="B25" s="271" t="s">
        <v>854</v>
      </c>
      <c r="C25" s="272" t="s">
        <v>855</v>
      </c>
      <c r="D25" s="905"/>
      <c r="E25" s="906"/>
    </row>
    <row r="26" spans="1:5" s="185" customFormat="1" ht="12" customHeight="1">
      <c r="A26" s="270" t="s">
        <v>856</v>
      </c>
      <c r="B26" s="271" t="s">
        <v>857</v>
      </c>
      <c r="C26" s="272" t="s">
        <v>858</v>
      </c>
      <c r="D26" s="905"/>
      <c r="E26" s="906"/>
    </row>
    <row r="27" spans="1:5" s="185" customFormat="1" ht="12" customHeight="1">
      <c r="A27" s="270" t="s">
        <v>859</v>
      </c>
      <c r="B27" s="271" t="s">
        <v>860</v>
      </c>
      <c r="C27" s="272" t="s">
        <v>861</v>
      </c>
      <c r="D27" s="905"/>
      <c r="E27" s="906"/>
    </row>
    <row r="28" spans="1:5" s="185" customFormat="1" ht="12" customHeight="1">
      <c r="A28" s="270" t="s">
        <v>862</v>
      </c>
      <c r="B28" s="271" t="s">
        <v>863</v>
      </c>
      <c r="C28" s="272" t="s">
        <v>864</v>
      </c>
      <c r="D28" s="905"/>
      <c r="E28" s="906"/>
    </row>
    <row r="29" spans="1:5" s="185" customFormat="1" ht="12" customHeight="1">
      <c r="A29" s="270" t="s">
        <v>865</v>
      </c>
      <c r="B29" s="281" t="s">
        <v>866</v>
      </c>
      <c r="C29" s="272" t="s">
        <v>867</v>
      </c>
      <c r="D29" s="905"/>
      <c r="E29" s="906"/>
    </row>
    <row r="30" spans="1:5" s="185" customFormat="1" ht="12" customHeight="1">
      <c r="A30" s="270" t="s">
        <v>868</v>
      </c>
      <c r="B30" s="281" t="s">
        <v>869</v>
      </c>
      <c r="C30" s="272" t="s">
        <v>870</v>
      </c>
      <c r="D30" s="905"/>
      <c r="E30" s="906"/>
    </row>
    <row r="31" spans="1:5" s="185" customFormat="1" ht="12" customHeight="1">
      <c r="A31" s="270" t="s">
        <v>871</v>
      </c>
      <c r="B31" s="281" t="s">
        <v>872</v>
      </c>
      <c r="C31" s="272" t="s">
        <v>873</v>
      </c>
      <c r="D31" s="905"/>
      <c r="E31" s="906"/>
    </row>
    <row r="32" spans="1:5" s="185" customFormat="1" ht="12" customHeight="1">
      <c r="A32" s="270" t="s">
        <v>874</v>
      </c>
      <c r="B32" s="281" t="s">
        <v>875</v>
      </c>
      <c r="C32" s="272" t="s">
        <v>876</v>
      </c>
      <c r="D32" s="905"/>
      <c r="E32" s="906"/>
    </row>
    <row r="33" spans="1:5" s="185" customFormat="1" ht="12" customHeight="1">
      <c r="A33" s="270" t="s">
        <v>877</v>
      </c>
      <c r="B33" s="281" t="s">
        <v>878</v>
      </c>
      <c r="C33" s="272" t="s">
        <v>879</v>
      </c>
      <c r="D33" s="905"/>
      <c r="E33" s="906"/>
    </row>
    <row r="34" spans="1:5" s="275" customFormat="1" ht="30.75" customHeight="1">
      <c r="A34" s="273" t="s">
        <v>880</v>
      </c>
      <c r="B34" s="282" t="s">
        <v>881</v>
      </c>
      <c r="C34" s="283" t="s">
        <v>882</v>
      </c>
      <c r="D34" s="909">
        <f>D19-D20-D25-D26+D27-D28-D29+D30-D31+(-D32)-(-D33)</f>
        <v>0</v>
      </c>
      <c r="E34" s="909">
        <f>E19-E20-E25-E26+E27-E28-E29+E30-E31+(-E32)-(-E33)</f>
        <v>0</v>
      </c>
    </row>
    <row r="35" spans="1:5" s="185" customFormat="1" ht="12" customHeight="1">
      <c r="A35" s="270" t="s">
        <v>883</v>
      </c>
      <c r="B35" s="281" t="s">
        <v>884</v>
      </c>
      <c r="C35" s="272" t="s">
        <v>885</v>
      </c>
      <c r="D35" s="905"/>
      <c r="E35" s="906"/>
    </row>
    <row r="36" spans="1:5" s="185" customFormat="1" ht="12" customHeight="1">
      <c r="A36" s="270" t="s">
        <v>886</v>
      </c>
      <c r="B36" s="281" t="s">
        <v>887</v>
      </c>
      <c r="C36" s="272" t="s">
        <v>888</v>
      </c>
      <c r="D36" s="905"/>
      <c r="E36" s="906"/>
    </row>
    <row r="37" spans="1:5" s="185" customFormat="1" ht="12" customHeight="1">
      <c r="A37" s="278" t="s">
        <v>889</v>
      </c>
      <c r="B37" s="278" t="s">
        <v>890</v>
      </c>
      <c r="C37" s="280" t="s">
        <v>891</v>
      </c>
      <c r="D37" s="911">
        <f>(SUM(D38:D40))</f>
        <v>0</v>
      </c>
      <c r="E37" s="911">
        <f>(SUM(E38:E40))</f>
        <v>0</v>
      </c>
    </row>
    <row r="38" spans="1:5" s="185" customFormat="1" ht="12" customHeight="1">
      <c r="A38" s="270" t="s">
        <v>892</v>
      </c>
      <c r="B38" s="281" t="s">
        <v>893</v>
      </c>
      <c r="C38" s="272" t="s">
        <v>894</v>
      </c>
      <c r="D38" s="905"/>
      <c r="E38" s="906"/>
    </row>
    <row r="39" spans="1:5" s="185" customFormat="1" ht="12" customHeight="1">
      <c r="A39" s="270" t="s">
        <v>895</v>
      </c>
      <c r="B39" s="281" t="s">
        <v>896</v>
      </c>
      <c r="C39" s="272" t="s">
        <v>897</v>
      </c>
      <c r="D39" s="905"/>
      <c r="E39" s="906"/>
    </row>
    <row r="40" spans="1:5" s="185" customFormat="1" ht="12" customHeight="1">
      <c r="A40" s="270" t="s">
        <v>898</v>
      </c>
      <c r="B40" s="281" t="s">
        <v>899</v>
      </c>
      <c r="C40" s="272" t="s">
        <v>900</v>
      </c>
      <c r="D40" s="905"/>
      <c r="E40" s="906"/>
    </row>
    <row r="41" spans="1:5" s="185" customFormat="1" ht="12" customHeight="1">
      <c r="A41" s="270" t="s">
        <v>901</v>
      </c>
      <c r="B41" s="281" t="s">
        <v>902</v>
      </c>
      <c r="C41" s="272" t="s">
        <v>903</v>
      </c>
      <c r="D41" s="905"/>
      <c r="E41" s="906"/>
    </row>
    <row r="42" spans="1:5" s="185" customFormat="1" ht="12" customHeight="1">
      <c r="A42" s="270" t="s">
        <v>904</v>
      </c>
      <c r="B42" s="281" t="s">
        <v>905</v>
      </c>
      <c r="C42" s="272" t="s">
        <v>906</v>
      </c>
      <c r="D42" s="905"/>
      <c r="E42" s="906"/>
    </row>
    <row r="43" spans="1:5" s="185" customFormat="1" ht="12" customHeight="1">
      <c r="A43" s="270" t="s">
        <v>907</v>
      </c>
      <c r="B43" s="281" t="s">
        <v>908</v>
      </c>
      <c r="C43" s="272" t="s">
        <v>909</v>
      </c>
      <c r="D43" s="905"/>
      <c r="E43" s="906"/>
    </row>
    <row r="44" spans="1:5" s="185" customFormat="1" ht="12" customHeight="1">
      <c r="A44" s="270" t="s">
        <v>910</v>
      </c>
      <c r="B44" s="281" t="s">
        <v>911</v>
      </c>
      <c r="C44" s="272" t="s">
        <v>912</v>
      </c>
      <c r="D44" s="905"/>
      <c r="E44" s="906"/>
    </row>
    <row r="45" spans="1:5" s="185" customFormat="1" ht="12" customHeight="1">
      <c r="A45" s="270" t="s">
        <v>913</v>
      </c>
      <c r="B45" s="281" t="s">
        <v>914</v>
      </c>
      <c r="C45" s="272" t="s">
        <v>915</v>
      </c>
      <c r="D45" s="905"/>
      <c r="E45" s="906"/>
    </row>
    <row r="46" spans="1:5" s="185" customFormat="1" ht="12" customHeight="1">
      <c r="A46" s="270" t="s">
        <v>916</v>
      </c>
      <c r="B46" s="281" t="s">
        <v>917</v>
      </c>
      <c r="C46" s="272" t="s">
        <v>918</v>
      </c>
      <c r="D46" s="905"/>
      <c r="E46" s="906"/>
    </row>
    <row r="47" spans="1:5" s="185" customFormat="1" ht="12" customHeight="1">
      <c r="A47" s="270" t="s">
        <v>919</v>
      </c>
      <c r="B47" s="281" t="s">
        <v>920</v>
      </c>
      <c r="C47" s="272" t="s">
        <v>921</v>
      </c>
      <c r="D47" s="905"/>
      <c r="E47" s="906"/>
    </row>
    <row r="48" spans="1:5" s="185" customFormat="1" ht="12" customHeight="1">
      <c r="A48" s="270" t="s">
        <v>922</v>
      </c>
      <c r="B48" s="281" t="s">
        <v>923</v>
      </c>
      <c r="C48" s="272" t="s">
        <v>924</v>
      </c>
      <c r="D48" s="905"/>
      <c r="E48" s="906"/>
    </row>
    <row r="49" spans="1:5" s="185" customFormat="1" ht="12" customHeight="1">
      <c r="A49" s="270" t="s">
        <v>925</v>
      </c>
      <c r="B49" s="281" t="s">
        <v>926</v>
      </c>
      <c r="C49" s="272" t="s">
        <v>927</v>
      </c>
      <c r="D49" s="905"/>
      <c r="E49" s="906"/>
    </row>
    <row r="50" spans="1:5" s="185" customFormat="1" ht="12" customHeight="1">
      <c r="A50" s="270" t="s">
        <v>928</v>
      </c>
      <c r="B50" s="281" t="s">
        <v>929</v>
      </c>
      <c r="C50" s="272" t="s">
        <v>930</v>
      </c>
      <c r="D50" s="905"/>
      <c r="E50" s="906"/>
    </row>
    <row r="51" spans="1:5" s="185" customFormat="1" ht="12" customHeight="1">
      <c r="A51" s="270" t="s">
        <v>931</v>
      </c>
      <c r="B51" s="281" t="s">
        <v>932</v>
      </c>
      <c r="C51" s="272" t="s">
        <v>933</v>
      </c>
      <c r="D51" s="905"/>
      <c r="E51" s="906"/>
    </row>
    <row r="52" spans="1:5" s="185" customFormat="1" ht="12" customHeight="1">
      <c r="A52" s="270" t="s">
        <v>934</v>
      </c>
      <c r="B52" s="281" t="s">
        <v>935</v>
      </c>
      <c r="C52" s="272" t="s">
        <v>936</v>
      </c>
      <c r="D52" s="905"/>
      <c r="E52" s="906"/>
    </row>
    <row r="53" spans="1:5" s="185" customFormat="1" ht="12" customHeight="1">
      <c r="A53" s="270" t="s">
        <v>937</v>
      </c>
      <c r="B53" s="281" t="s">
        <v>938</v>
      </c>
      <c r="C53" s="272" t="s">
        <v>939</v>
      </c>
      <c r="D53" s="905"/>
      <c r="E53" s="906"/>
    </row>
    <row r="54" spans="1:5" s="275" customFormat="1" ht="30" customHeight="1">
      <c r="A54" s="276" t="s">
        <v>880</v>
      </c>
      <c r="B54" s="282" t="s">
        <v>940</v>
      </c>
      <c r="C54" s="283" t="s">
        <v>941</v>
      </c>
      <c r="D54" s="909">
        <f>D35-D36+D37+D41-D42+D43-D44-D45+D46-D47+D48-D49+D50-D51+(-D52)-(-D53)</f>
        <v>0</v>
      </c>
      <c r="E54" s="909">
        <f>E35-E36+E37+E41-E42+E43-E44-E45+E46-E47+E48-E49+E50-E51+(-E52)-(-E53)</f>
        <v>0</v>
      </c>
    </row>
    <row r="55" spans="1:5" s="185" customFormat="1" ht="12" customHeight="1">
      <c r="A55" s="278" t="s">
        <v>942</v>
      </c>
      <c r="B55" s="278" t="s">
        <v>943</v>
      </c>
      <c r="C55" s="280" t="s">
        <v>944</v>
      </c>
      <c r="D55" s="911"/>
      <c r="E55" s="911"/>
    </row>
    <row r="56" spans="1:5" s="185" customFormat="1" ht="12" customHeight="1">
      <c r="A56" s="278" t="s">
        <v>945</v>
      </c>
      <c r="B56" s="278" t="s">
        <v>946</v>
      </c>
      <c r="C56" s="280" t="s">
        <v>947</v>
      </c>
      <c r="D56" s="911">
        <f>SUM(D57:D58)</f>
        <v>0</v>
      </c>
      <c r="E56" s="911">
        <f>SUM(E57:E58)</f>
        <v>0</v>
      </c>
    </row>
    <row r="57" spans="1:5" s="185" customFormat="1" ht="12" customHeight="1">
      <c r="A57" s="270" t="s">
        <v>948</v>
      </c>
      <c r="B57" s="284" t="s">
        <v>949</v>
      </c>
      <c r="C57" s="272" t="s">
        <v>950</v>
      </c>
      <c r="D57" s="906"/>
      <c r="E57" s="906"/>
    </row>
    <row r="58" spans="1:5" s="275" customFormat="1" ht="12" customHeight="1">
      <c r="A58" s="270" t="s">
        <v>836</v>
      </c>
      <c r="B58" s="284" t="s">
        <v>951</v>
      </c>
      <c r="C58" s="272" t="s">
        <v>952</v>
      </c>
      <c r="D58" s="906"/>
      <c r="E58" s="906"/>
    </row>
    <row r="59" spans="1:5" s="185" customFormat="1" ht="12" customHeight="1">
      <c r="A59" s="276" t="s">
        <v>942</v>
      </c>
      <c r="B59" s="273" t="s">
        <v>953</v>
      </c>
      <c r="C59" s="283" t="s">
        <v>954</v>
      </c>
      <c r="D59" s="909">
        <f>D55-D56</f>
        <v>0</v>
      </c>
      <c r="E59" s="909">
        <f>E55-E56</f>
        <v>0</v>
      </c>
    </row>
    <row r="60" spans="1:5" s="185" customFormat="1" ht="12" customHeight="1">
      <c r="A60" s="270" t="s">
        <v>955</v>
      </c>
      <c r="B60" s="281" t="s">
        <v>956</v>
      </c>
      <c r="C60" s="272" t="s">
        <v>957</v>
      </c>
      <c r="D60" s="906"/>
      <c r="E60" s="906"/>
    </row>
    <row r="61" spans="1:5" s="185" customFormat="1" ht="12" customHeight="1">
      <c r="A61" s="270" t="s">
        <v>958</v>
      </c>
      <c r="B61" s="281" t="s">
        <v>959</v>
      </c>
      <c r="C61" s="272" t="s">
        <v>960</v>
      </c>
      <c r="D61" s="906"/>
      <c r="E61" s="906"/>
    </row>
    <row r="62" spans="1:5" s="185" customFormat="1" ht="12" customHeight="1">
      <c r="A62" s="278" t="s">
        <v>880</v>
      </c>
      <c r="B62" s="278" t="s">
        <v>961</v>
      </c>
      <c r="C62" s="280" t="s">
        <v>962</v>
      </c>
      <c r="D62" s="911">
        <f>D60-D61</f>
        <v>0</v>
      </c>
      <c r="E62" s="911">
        <f>E60-E61</f>
        <v>0</v>
      </c>
    </row>
    <row r="63" spans="1:5" s="185" customFormat="1" ht="12" customHeight="1">
      <c r="A63" s="278" t="s">
        <v>963</v>
      </c>
      <c r="B63" s="278" t="s">
        <v>964</v>
      </c>
      <c r="C63" s="280" t="s">
        <v>965</v>
      </c>
      <c r="D63" s="911">
        <f>SUM(D64:D65)</f>
        <v>0</v>
      </c>
      <c r="E63" s="911">
        <f>SUM(E64:E65)</f>
        <v>0</v>
      </c>
    </row>
    <row r="64" spans="1:5" s="275" customFormat="1" ht="12" customHeight="1">
      <c r="A64" s="270" t="s">
        <v>966</v>
      </c>
      <c r="B64" s="284" t="s">
        <v>967</v>
      </c>
      <c r="C64" s="272" t="s">
        <v>968</v>
      </c>
      <c r="D64" s="906"/>
      <c r="E64" s="906"/>
    </row>
    <row r="65" spans="1:5" s="185" customFormat="1" ht="12" customHeight="1">
      <c r="A65" s="270" t="s">
        <v>836</v>
      </c>
      <c r="B65" s="284" t="s">
        <v>969</v>
      </c>
      <c r="C65" s="272" t="s">
        <v>970</v>
      </c>
      <c r="D65" s="906"/>
      <c r="E65" s="906"/>
    </row>
    <row r="66" spans="1:5" s="285" customFormat="1" ht="12" customHeight="1">
      <c r="A66" s="276" t="s">
        <v>880</v>
      </c>
      <c r="B66" s="273" t="s">
        <v>971</v>
      </c>
      <c r="C66" s="280" t="s">
        <v>972</v>
      </c>
      <c r="D66" s="909">
        <f>D62-D63</f>
        <v>0</v>
      </c>
      <c r="E66" s="909">
        <f>E62-E63</f>
        <v>0</v>
      </c>
    </row>
    <row r="67" spans="1:5" s="185" customFormat="1" ht="12" customHeight="1">
      <c r="A67" s="278" t="s">
        <v>973</v>
      </c>
      <c r="B67" s="286" t="s">
        <v>974</v>
      </c>
      <c r="C67" s="280" t="s">
        <v>975</v>
      </c>
      <c r="D67" s="911">
        <f>D55+D62</f>
        <v>0</v>
      </c>
      <c r="E67" s="911">
        <f>E55+E62</f>
        <v>0</v>
      </c>
    </row>
    <row r="68" spans="1:5" ht="12" customHeight="1">
      <c r="A68" s="270" t="s">
        <v>976</v>
      </c>
      <c r="B68" s="271" t="s">
        <v>977</v>
      </c>
      <c r="C68" s="272" t="s">
        <v>978</v>
      </c>
      <c r="D68" s="912"/>
      <c r="E68" s="906"/>
    </row>
    <row r="69" spans="1:5" ht="12" customHeight="1">
      <c r="A69" s="287" t="s">
        <v>973</v>
      </c>
      <c r="B69" s="288" t="s">
        <v>979</v>
      </c>
      <c r="C69" s="289" t="s">
        <v>980</v>
      </c>
      <c r="D69" s="913">
        <f>D59+D66-D68</f>
        <v>0</v>
      </c>
      <c r="E69" s="913">
        <f>E59+E66-E68</f>
        <v>0</v>
      </c>
    </row>
    <row r="70" spans="1:5" ht="12" customHeight="1"/>
    <row r="71" spans="1:5" ht="12" customHeight="1"/>
    <row r="72" spans="1:5" ht="12" customHeight="1"/>
    <row r="73" spans="1:5" ht="12" customHeight="1">
      <c r="E73" s="290"/>
    </row>
    <row r="74" spans="1:5" ht="12" customHeight="1"/>
    <row r="75" spans="1:5" ht="12" customHeight="1"/>
    <row r="76" spans="1:5" ht="12" customHeight="1"/>
    <row r="77" spans="1:5" ht="12" customHeight="1"/>
    <row r="78" spans="1:5" ht="12" customHeight="1"/>
    <row r="79" spans="1:5" ht="12" customHeight="1"/>
    <row r="80" spans="1:5" ht="12" customHeight="1"/>
    <row r="81" ht="12" customHeight="1"/>
    <row r="82" ht="12" customHeight="1"/>
    <row r="83" ht="12" customHeight="1"/>
    <row r="84" ht="12" customHeight="1"/>
    <row r="85" ht="12" customHeight="1"/>
    <row r="86" ht="12" customHeight="1"/>
    <row r="87" ht="12" customHeight="1"/>
    <row r="88" ht="12" customHeight="1"/>
  </sheetData>
  <pageMargins left="0.64" right="0.19685039370078741" top="0.28000000000000003" bottom="0.59055118110236227" header="0.21" footer="0.31496062992125984"/>
  <pageSetup paperSize="9" scale="99" fitToWidth="2" orientation="portrait" horizontalDpi="360" verticalDpi="300" r:id="rId1"/>
  <headerFooter alignWithMargins="0">
    <oddFooter>&amp;C&amp;"EYlogo,Regular"&amp;8e&amp;R&amp;"Times New Roman CE,Tučné"&amp;5Lead schedules v2.0</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outlinePr summaryBelow="0" summaryRight="0"/>
    <pageSetUpPr fitToPage="1"/>
  </sheetPr>
  <dimension ref="A1:AR53"/>
  <sheetViews>
    <sheetView showGridLines="0" view="pageBreakPreview" zoomScaleNormal="100" zoomScaleSheetLayoutView="100" workbookViewId="0">
      <selection activeCell="A19" sqref="A19"/>
    </sheetView>
  </sheetViews>
  <sheetFormatPr defaultColWidth="9.109375" defaultRowHeight="13.2"/>
  <cols>
    <col min="1" max="45" width="2.5546875" style="914" customWidth="1"/>
    <col min="46" max="46" width="7.6640625" style="914" customWidth="1"/>
    <col min="47" max="61" width="2.5546875" style="914" customWidth="1"/>
    <col min="62" max="16384" width="9.109375" style="914"/>
  </cols>
  <sheetData>
    <row r="1" spans="1:37" s="508" customFormat="1" ht="9.6">
      <c r="C1" s="509" t="s">
        <v>1791</v>
      </c>
    </row>
    <row r="2" spans="1:37" s="405" customFormat="1" ht="21" customHeight="1">
      <c r="C2" s="507" t="s">
        <v>1792</v>
      </c>
      <c r="D2" s="506"/>
      <c r="E2" s="506"/>
      <c r="F2" s="506"/>
      <c r="G2" s="506"/>
      <c r="H2" s="506"/>
      <c r="I2" s="506"/>
      <c r="J2" s="506"/>
      <c r="K2" s="505"/>
      <c r="Q2" s="504" t="s">
        <v>1484</v>
      </c>
    </row>
    <row r="3" spans="1:37" ht="13.8" thickBot="1">
      <c r="N3" s="919"/>
      <c r="O3" s="919" t="s">
        <v>1789</v>
      </c>
    </row>
    <row r="4" spans="1:37" ht="28.5" customHeight="1" thickBot="1">
      <c r="K4" s="916" t="s">
        <v>1790</v>
      </c>
      <c r="L4" s="502"/>
      <c r="M4" s="502"/>
      <c r="N4" s="502"/>
      <c r="O4" s="502" t="str">
        <f>+MID('Input data'!$B$11,1,1)</f>
        <v>3</v>
      </c>
      <c r="P4" s="502" t="str">
        <f>+MID('Input data'!$B$11,2,1)</f>
        <v>1</v>
      </c>
      <c r="Q4" s="502" t="s">
        <v>1063</v>
      </c>
      <c r="R4" s="502" t="str">
        <f>LEFT('Input data'!B13,1)</f>
        <v>1</v>
      </c>
      <c r="S4" s="502" t="str">
        <f>RIGHT('Input data'!B13,1)</f>
        <v>2</v>
      </c>
      <c r="T4" s="502" t="s">
        <v>1063</v>
      </c>
      <c r="U4" s="502" t="str">
        <f>+LEFT('Input data'!$B$14,1)</f>
        <v>2</v>
      </c>
      <c r="V4" s="502" t="str">
        <f>+MID('Input data'!$B$14,2,1)</f>
        <v>0</v>
      </c>
      <c r="W4" s="502" t="str">
        <f>+MID('Input data'!$B$14,3,1)</f>
        <v>1</v>
      </c>
      <c r="X4" s="502" t="str">
        <f>+MID('Input data'!$B$14,4,1)</f>
        <v>5</v>
      </c>
      <c r="Y4" s="917"/>
      <c r="Z4" s="499"/>
    </row>
    <row r="5" spans="1:37" ht="7.5" customHeight="1" thickBot="1"/>
    <row r="6" spans="1:37"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1231</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86" t="str">
        <f>IF('Input data'!D7="x","x"," ")</f>
        <v>x</v>
      </c>
      <c r="M11" s="478" t="s">
        <v>1075</v>
      </c>
      <c r="N11" s="480"/>
      <c r="O11" s="480"/>
      <c r="P11" s="480"/>
      <c r="Q11" s="480"/>
      <c r="R11" s="486" t="str">
        <f>IF('Input data'!D17="x","x"," ")</f>
        <v>x</v>
      </c>
      <c r="S11" s="478" t="s">
        <v>1076</v>
      </c>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1074</v>
      </c>
      <c r="B12" s="473"/>
      <c r="C12" s="473"/>
      <c r="D12" s="473"/>
      <c r="E12" s="473"/>
      <c r="F12" s="473"/>
      <c r="G12" s="473"/>
      <c r="H12" s="407"/>
      <c r="I12" s="407"/>
      <c r="J12" s="406"/>
      <c r="K12" s="407"/>
      <c r="L12" s="482" t="str">
        <f>IF('Input data'!D8="x","x", "")</f>
        <v/>
      </c>
      <c r="M12" s="478" t="s">
        <v>1078</v>
      </c>
      <c r="N12" s="480"/>
      <c r="O12" s="480"/>
      <c r="P12" s="480"/>
      <c r="Q12" s="480"/>
      <c r="R12" s="483" t="str">
        <f>IF('Input data'!D18="x","x"," ")</f>
        <v xml:space="preserve"> </v>
      </c>
      <c r="S12" s="478" t="s">
        <v>1079</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920"/>
      <c r="L13" s="841"/>
      <c r="M13" s="842" t="s">
        <v>1485</v>
      </c>
      <c r="N13" s="841"/>
      <c r="O13" s="841"/>
      <c r="P13" s="841"/>
      <c r="Q13" s="841"/>
      <c r="R13" s="921" t="s">
        <v>1082</v>
      </c>
      <c r="S13" s="841"/>
      <c r="T13" s="841"/>
      <c r="U13" s="841"/>
      <c r="V13" s="844"/>
      <c r="W13" s="478" t="s">
        <v>1080</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c r="M14" s="478" t="s">
        <v>1793</v>
      </c>
      <c r="N14" s="480"/>
      <c r="O14" s="480"/>
      <c r="P14" s="480"/>
      <c r="Q14" s="480"/>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426" t="s">
        <v>1063</v>
      </c>
      <c r="G15" s="402" t="str">
        <f>MID('Input data'!$F$7,5,1)</f>
        <v>0</v>
      </c>
      <c r="H15" s="402"/>
      <c r="I15" s="402"/>
      <c r="J15" s="401"/>
      <c r="K15" s="402"/>
      <c r="L15" s="402"/>
      <c r="M15" s="474" t="s">
        <v>1794</v>
      </c>
      <c r="N15" s="402"/>
      <c r="O15" s="402"/>
      <c r="P15" s="402"/>
      <c r="Q15" s="402"/>
      <c r="R15" s="922" t="s">
        <v>1082</v>
      </c>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4"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4" s="470" customFormat="1" ht="16.2">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4" s="47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row>
    <row r="20" spans="1:44"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44" ht="14.2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44" ht="19.5" hidden="1" customHeight="1">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row>
    <row r="23" spans="1:44" s="458" customFormat="1" ht="12" customHeight="1">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44">
      <c r="A24" s="454" t="s">
        <v>1086</v>
      </c>
      <c r="B24" s="915"/>
      <c r="C24" s="915"/>
      <c r="D24" s="915"/>
      <c r="E24" s="915"/>
      <c r="F24" s="915"/>
      <c r="G24" s="915"/>
      <c r="H24" s="915"/>
      <c r="I24" s="915"/>
      <c r="J24" s="915"/>
      <c r="K24" s="915"/>
      <c r="L24" s="915"/>
      <c r="M24" s="915"/>
      <c r="N24" s="915"/>
      <c r="O24" s="915"/>
      <c r="P24" s="915"/>
      <c r="Q24" s="915"/>
      <c r="R24" s="915"/>
      <c r="S24" s="915"/>
      <c r="T24" s="915"/>
      <c r="U24" s="915"/>
      <c r="V24" s="915"/>
      <c r="W24" s="407"/>
      <c r="X24" s="407"/>
      <c r="Y24" s="407"/>
      <c r="Z24" s="407"/>
      <c r="AA24" s="407"/>
      <c r="AB24" s="915"/>
      <c r="AC24" s="407"/>
      <c r="AD24" s="410" t="s">
        <v>1087</v>
      </c>
      <c r="AE24" s="407"/>
      <c r="AF24" s="407"/>
      <c r="AG24" s="407"/>
      <c r="AH24" s="407"/>
      <c r="AI24" s="407"/>
      <c r="AJ24" s="407"/>
      <c r="AK24" s="406"/>
    </row>
    <row r="25" spans="1:44"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56" t="str">
        <f>+MID('Input data'!$C$30,8,1)</f>
        <v/>
      </c>
      <c r="AR25" s="959"/>
    </row>
    <row r="26" spans="1:44">
      <c r="A26" s="454" t="s">
        <v>1088</v>
      </c>
      <c r="B26" s="951"/>
      <c r="C26" s="951"/>
      <c r="D26" s="951"/>
      <c r="E26" s="951"/>
      <c r="F26" s="951"/>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4" s="455"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44">
      <c r="A28" s="454" t="s">
        <v>1090</v>
      </c>
      <c r="B28" s="951"/>
      <c r="C28" s="951"/>
      <c r="D28" s="951"/>
      <c r="E28" s="951"/>
      <c r="F28" s="951"/>
      <c r="G28" s="453"/>
      <c r="H28" s="453"/>
      <c r="I28" s="453"/>
      <c r="J28" s="453"/>
      <c r="K28" s="453"/>
      <c r="L28" s="453"/>
      <c r="M28" s="453"/>
      <c r="N28" s="951"/>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44"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t="s">
        <v>1093</v>
      </c>
      <c r="AH29" s="407"/>
      <c r="AI29" s="407"/>
      <c r="AJ29" s="407"/>
      <c r="AK29" s="406"/>
    </row>
    <row r="30" spans="1:44" s="399" customFormat="1">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44"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44" s="399" customFormat="1" ht="4.5" customHeight="1" thickBot="1">
      <c r="W32" s="400"/>
      <c r="X32" s="400"/>
      <c r="Y32" s="400"/>
      <c r="Z32" s="400"/>
      <c r="AA32" s="400"/>
      <c r="AB32" s="400"/>
      <c r="AC32" s="400"/>
      <c r="AD32" s="400"/>
      <c r="AE32" s="400"/>
      <c r="AF32" s="400"/>
      <c r="AG32" s="400"/>
      <c r="AH32" s="400"/>
      <c r="AI32" s="400"/>
      <c r="AJ32" s="400"/>
      <c r="AK32" s="400"/>
    </row>
    <row r="33" spans="1:37" s="442" customFormat="1" ht="12.75" customHeight="1">
      <c r="A33" s="445" t="s">
        <v>1095</v>
      </c>
      <c r="B33" s="444"/>
      <c r="C33" s="444"/>
      <c r="D33" s="444"/>
      <c r="E33" s="444"/>
      <c r="F33" s="444"/>
      <c r="G33" s="444"/>
      <c r="H33" s="444"/>
      <c r="I33" s="444"/>
      <c r="J33" s="444"/>
      <c r="K33" s="443"/>
      <c r="L33" s="2687" t="s">
        <v>1796</v>
      </c>
      <c r="M33" s="1712"/>
      <c r="N33" s="1712"/>
      <c r="O33" s="1712"/>
      <c r="P33" s="1712"/>
      <c r="Q33" s="1712"/>
      <c r="R33" s="1712"/>
      <c r="S33" s="1712"/>
      <c r="T33" s="2688"/>
      <c r="U33" s="1712" t="s">
        <v>1097</v>
      </c>
      <c r="V33" s="1712"/>
      <c r="W33" s="1712"/>
      <c r="X33" s="1712"/>
      <c r="Y33" s="1712"/>
      <c r="Z33" s="1712"/>
      <c r="AA33" s="1712"/>
      <c r="AB33" s="2688"/>
      <c r="AC33" s="2687" t="s">
        <v>1795</v>
      </c>
      <c r="AD33" s="1712"/>
      <c r="AE33" s="1712"/>
      <c r="AF33" s="1712"/>
      <c r="AG33" s="1712"/>
      <c r="AH33" s="1712"/>
      <c r="AI33" s="1712"/>
      <c r="AJ33" s="1712"/>
      <c r="AK33" s="1713"/>
    </row>
    <row r="34" spans="1:37"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5" t="str">
        <f>MID(TEXT('Input data'!$F$34,"dd.mm.yyyy"),7,1)</f>
        <v>2</v>
      </c>
      <c r="H34" s="425" t="str">
        <f>MID(TEXT('Input data'!$F$34,"dd.mm.yyyy"),8,1)</f>
        <v>0</v>
      </c>
      <c r="I34" s="425" t="str">
        <f>MID(TEXT('Input data'!$F$34,"dd.mm.yyyy"),9,1)</f>
        <v>1</v>
      </c>
      <c r="J34" s="425" t="str">
        <f>MID(TEXT('Input data'!$F$34,"dd.mm.yyyy"),10,1)</f>
        <v>5</v>
      </c>
      <c r="K34" s="441"/>
      <c r="L34" s="2689"/>
      <c r="M34" s="1714"/>
      <c r="N34" s="1714"/>
      <c r="O34" s="1714"/>
      <c r="P34" s="1714"/>
      <c r="Q34" s="1714"/>
      <c r="R34" s="1714"/>
      <c r="S34" s="1714"/>
      <c r="T34" s="2690"/>
      <c r="U34" s="1714"/>
      <c r="V34" s="1714"/>
      <c r="W34" s="1714"/>
      <c r="X34" s="1714"/>
      <c r="Y34" s="1714"/>
      <c r="Z34" s="1714"/>
      <c r="AA34" s="1714"/>
      <c r="AB34" s="2690"/>
      <c r="AC34" s="2689"/>
      <c r="AD34" s="1714"/>
      <c r="AE34" s="1714"/>
      <c r="AF34" s="1714"/>
      <c r="AG34" s="1714"/>
      <c r="AH34" s="1714"/>
      <c r="AI34" s="1714"/>
      <c r="AJ34" s="1714"/>
      <c r="AK34" s="1715"/>
    </row>
    <row r="35" spans="1:37" s="399" customFormat="1" ht="12.75" customHeight="1">
      <c r="A35" s="440"/>
      <c r="B35" s="439"/>
      <c r="C35" s="439"/>
      <c r="D35" s="439"/>
      <c r="E35" s="439"/>
      <c r="F35" s="439"/>
      <c r="G35" s="438"/>
      <c r="H35" s="438"/>
      <c r="I35" s="438"/>
      <c r="J35" s="438"/>
      <c r="K35" s="437"/>
      <c r="L35" s="2689"/>
      <c r="M35" s="1714"/>
      <c r="N35" s="1714"/>
      <c r="O35" s="1714"/>
      <c r="P35" s="1714"/>
      <c r="Q35" s="1714"/>
      <c r="R35" s="1714"/>
      <c r="S35" s="1714"/>
      <c r="T35" s="2690"/>
      <c r="U35" s="1714"/>
      <c r="V35" s="1714"/>
      <c r="W35" s="1714"/>
      <c r="X35" s="1714"/>
      <c r="Y35" s="1714"/>
      <c r="Z35" s="1714"/>
      <c r="AA35" s="1714"/>
      <c r="AB35" s="2690"/>
      <c r="AC35" s="2689"/>
      <c r="AD35" s="1714"/>
      <c r="AE35" s="1714"/>
      <c r="AF35" s="1714"/>
      <c r="AG35" s="1714"/>
      <c r="AH35" s="1714"/>
      <c r="AI35" s="1714"/>
      <c r="AJ35" s="1714"/>
      <c r="AK35" s="1715"/>
    </row>
    <row r="36" spans="1:37" s="399" customFormat="1">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37"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ht="12" thickBot="1">
      <c r="A38" s="420"/>
      <c r="B38" s="419"/>
      <c r="C38" s="419"/>
      <c r="D38" s="419"/>
      <c r="E38" s="419"/>
      <c r="F38" s="419"/>
      <c r="G38" s="419"/>
      <c r="H38" s="419"/>
      <c r="I38" s="419"/>
      <c r="J38" s="419"/>
      <c r="K38" s="418"/>
      <c r="L38" s="2691" t="str">
        <f>'Input data'!F40</f>
        <v>Ing. Emil Kviatkovský</v>
      </c>
      <c r="M38" s="2692"/>
      <c r="N38" s="2692"/>
      <c r="O38" s="2692"/>
      <c r="P38" s="2692"/>
      <c r="Q38" s="2692"/>
      <c r="R38" s="2692"/>
      <c r="S38" s="2692"/>
      <c r="T38" s="2693"/>
      <c r="U38" s="2691" t="e">
        <f>'Input data'!#REF!</f>
        <v>#REF!</v>
      </c>
      <c r="V38" s="2692"/>
      <c r="W38" s="2692"/>
      <c r="X38" s="2692"/>
      <c r="Y38" s="2692"/>
      <c r="Z38" s="2692"/>
      <c r="AA38" s="2692"/>
      <c r="AB38" s="2693"/>
      <c r="AC38" s="2694" t="e">
        <f>'Input data'!#REF!</f>
        <v>#REF!</v>
      </c>
      <c r="AD38" s="2692"/>
      <c r="AE38" s="2692"/>
      <c r="AF38" s="2692"/>
      <c r="AG38" s="2692"/>
      <c r="AH38" s="2692"/>
      <c r="AI38" s="2692"/>
      <c r="AJ38" s="2692"/>
      <c r="AK38" s="2695"/>
    </row>
    <row r="39" spans="1:37" s="405" customFormat="1">
      <c r="W39" s="400"/>
      <c r="X39" s="400"/>
      <c r="Y39" s="400"/>
      <c r="Z39" s="400"/>
      <c r="AA39" s="400"/>
      <c r="AB39" s="400"/>
      <c r="AC39" s="400"/>
      <c r="AD39" s="400"/>
      <c r="AE39" s="400"/>
      <c r="AF39" s="400"/>
      <c r="AG39" s="400"/>
      <c r="AH39" s="400"/>
      <c r="AI39" s="400"/>
      <c r="AJ39" s="400"/>
      <c r="AK39" s="400"/>
    </row>
    <row r="40" spans="1:37" s="405" customFormat="1" ht="12.75" customHeight="1">
      <c r="W40" s="400"/>
      <c r="X40" s="400"/>
      <c r="Y40" s="400"/>
      <c r="Z40" s="400"/>
      <c r="AA40" s="400"/>
      <c r="AB40" s="400"/>
      <c r="AC40" s="400"/>
      <c r="AD40" s="400"/>
      <c r="AE40" s="400"/>
      <c r="AF40" s="400"/>
      <c r="AG40" s="400"/>
      <c r="AH40" s="400"/>
      <c r="AI40" s="400"/>
      <c r="AJ40" s="400"/>
      <c r="AK40" s="400"/>
    </row>
    <row r="41" spans="1:37" s="405" customFormat="1">
      <c r="W41" s="400"/>
      <c r="X41" s="400"/>
      <c r="Y41" s="400"/>
      <c r="Z41" s="400"/>
      <c r="AA41" s="400"/>
      <c r="AB41" s="400"/>
      <c r="AC41" s="400"/>
      <c r="AD41" s="400"/>
      <c r="AE41" s="400"/>
      <c r="AF41" s="400"/>
      <c r="AG41" s="400"/>
      <c r="AH41" s="400"/>
      <c r="AI41" s="400"/>
      <c r="AJ41" s="400"/>
      <c r="AK41" s="400"/>
    </row>
    <row r="42" spans="1:37" ht="13.8" thickBot="1">
      <c r="W42" s="400"/>
      <c r="X42" s="400"/>
      <c r="Y42" s="400"/>
      <c r="Z42" s="400"/>
      <c r="AA42" s="400"/>
      <c r="AB42" s="400"/>
      <c r="AC42" s="400"/>
      <c r="AD42" s="400"/>
      <c r="AE42" s="400"/>
      <c r="AF42" s="400"/>
      <c r="AG42" s="400"/>
      <c r="AH42" s="400"/>
      <c r="AI42" s="400"/>
      <c r="AJ42" s="400"/>
      <c r="AK42" s="400"/>
    </row>
    <row r="43" spans="1:37" s="405" customFormat="1">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ht="12.75" customHeight="1">
      <c r="B45" s="413"/>
      <c r="C45" s="915"/>
      <c r="D45" s="915"/>
      <c r="E45" s="915"/>
      <c r="F45" s="915"/>
      <c r="G45" s="915"/>
      <c r="H45" s="915"/>
      <c r="I45" s="915"/>
      <c r="J45" s="915"/>
      <c r="K45" s="915"/>
      <c r="L45" s="915"/>
      <c r="M45" s="915"/>
      <c r="N45" s="915"/>
      <c r="O45" s="915"/>
      <c r="P45" s="915"/>
      <c r="Q45" s="915"/>
      <c r="R45" s="915"/>
      <c r="S45" s="915"/>
      <c r="T45" s="915"/>
      <c r="U45" s="915"/>
      <c r="V45" s="915"/>
      <c r="W45" s="407"/>
      <c r="X45" s="407"/>
      <c r="Y45" s="407"/>
      <c r="Z45" s="407"/>
      <c r="AA45" s="407"/>
      <c r="AB45" s="407"/>
      <c r="AC45" s="407"/>
      <c r="AD45" s="407"/>
      <c r="AE45" s="407"/>
      <c r="AF45" s="407"/>
      <c r="AG45" s="407"/>
      <c r="AH45" s="407"/>
      <c r="AI45" s="407"/>
      <c r="AJ45" s="406"/>
      <c r="AK45" s="400"/>
    </row>
    <row r="46" spans="1:37"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sheetData>
  <mergeCells count="6">
    <mergeCell ref="L33:T35"/>
    <mergeCell ref="U33:AB35"/>
    <mergeCell ref="AC33:AK35"/>
    <mergeCell ref="L38:T38"/>
    <mergeCell ref="U38:AB38"/>
    <mergeCell ref="AC38:AK38"/>
  </mergeCells>
  <pageMargins left="0.39370078740157483" right="0.39370078740157483" top="0.35433070866141736" bottom="0.35433070866141736" header="0.23622047244094491" footer="0.23622047244094491"/>
  <pageSetup scale="92" orientation="portrait" r:id="rId1"/>
  <headerFooter alignWithMargins="0">
    <oddFooter>&amp;LMF SR č. 25947/1/2010&amp;RStrana 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50"/>
  </sheetPr>
  <dimension ref="A1:O213"/>
  <sheetViews>
    <sheetView showGridLines="0" view="pageBreakPreview" zoomScaleNormal="100" zoomScaleSheetLayoutView="100" workbookViewId="0">
      <selection activeCell="H11" sqref="H11:K11"/>
    </sheetView>
  </sheetViews>
  <sheetFormatPr defaultColWidth="9.109375" defaultRowHeight="10.8"/>
  <cols>
    <col min="1" max="1" width="5.5546875" style="510" customWidth="1"/>
    <col min="2" max="2" width="18.6640625" style="510" customWidth="1"/>
    <col min="3" max="3" width="1.44140625" style="510" customWidth="1"/>
    <col min="4" max="4" width="3.6640625" style="510" customWidth="1"/>
    <col min="5" max="5" width="3.5546875" style="510" customWidth="1"/>
    <col min="6" max="6" width="12.44140625" style="510" customWidth="1"/>
    <col min="7" max="7" width="12.109375" style="510" customWidth="1"/>
    <col min="8" max="8" width="1.44140625" style="510" customWidth="1"/>
    <col min="9" max="9" width="3.6640625" style="510" customWidth="1"/>
    <col min="10" max="10" width="3.5546875" style="510" customWidth="1"/>
    <col min="11" max="11" width="10.5546875" style="510" customWidth="1"/>
    <col min="12" max="12" width="14.44140625" style="510" customWidth="1"/>
    <col min="13" max="16384" width="9.109375" style="510"/>
  </cols>
  <sheetData>
    <row r="1" spans="1:15" ht="9.75" customHeight="1">
      <c r="A1" s="509"/>
      <c r="B1" s="510" t="s">
        <v>2838</v>
      </c>
      <c r="C1" s="453"/>
      <c r="G1" s="453"/>
      <c r="H1" s="453"/>
      <c r="I1" s="453"/>
      <c r="J1" s="453"/>
      <c r="K1" s="453"/>
    </row>
    <row r="2" spans="1:15" ht="23.25" customHeight="1">
      <c r="A2" s="509"/>
      <c r="B2" s="1211" t="s">
        <v>2839</v>
      </c>
      <c r="C2" s="1214"/>
      <c r="D2" s="533" t="s">
        <v>1231</v>
      </c>
      <c r="E2" s="532"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20"/>
      <c r="I2" s="530" t="s">
        <v>1074</v>
      </c>
      <c r="J2" s="1058" t="str">
        <f>"  "&amp;'SK Cover sheet'!A13&amp;"  "&amp;'SK Cover sheet'!B13&amp;"  "&amp;'SK Cover sheet'!C13&amp;"  "&amp;'SK Cover sheet'!D13&amp;"  "&amp;'SK Cover sheet'!E13&amp;"  "&amp;'SK Cover sheet'!F13&amp;"  "&amp;'SK Cover sheet'!G13&amp;"  "&amp;'SK Cover sheet'!H13&amp;" "</f>
        <v xml:space="preserve">  3  1  4  2  6  0  8  5 </v>
      </c>
      <c r="K2" s="1212"/>
      <c r="L2" s="1213"/>
    </row>
    <row r="3" spans="1:15" ht="2.25" customHeight="1" thickBot="1">
      <c r="A3" s="509"/>
      <c r="C3" s="588"/>
      <c r="D3" s="588"/>
      <c r="F3" s="588"/>
      <c r="G3" s="588"/>
      <c r="H3" s="588"/>
      <c r="I3" s="588"/>
    </row>
    <row r="4" spans="1:15" s="527" customFormat="1" ht="11.25" customHeight="1">
      <c r="A4" s="2755" t="s">
        <v>1137</v>
      </c>
      <c r="B4" s="2757" t="s">
        <v>1181</v>
      </c>
      <c r="C4" s="2742" t="s">
        <v>1135</v>
      </c>
      <c r="D4" s="2743"/>
      <c r="E4" s="2715" t="s">
        <v>2</v>
      </c>
      <c r="F4" s="2706"/>
      <c r="G4" s="2706"/>
      <c r="H4" s="2706"/>
      <c r="I4" s="2706"/>
      <c r="J4" s="2716"/>
      <c r="K4" s="2710" t="s">
        <v>1180</v>
      </c>
      <c r="L4" s="2711"/>
    </row>
    <row r="5" spans="1:15" s="527" customFormat="1" ht="11.25" customHeight="1">
      <c r="A5" s="2756"/>
      <c r="B5" s="2717"/>
      <c r="C5" s="2742"/>
      <c r="D5" s="2743"/>
      <c r="E5" s="2718">
        <v>1</v>
      </c>
      <c r="F5" s="2717" t="s">
        <v>1179</v>
      </c>
      <c r="G5" s="2717"/>
      <c r="H5" s="2708" t="s">
        <v>1178</v>
      </c>
      <c r="I5" s="2719"/>
      <c r="J5" s="2709"/>
      <c r="K5" s="2705"/>
      <c r="L5" s="2712"/>
    </row>
    <row r="6" spans="1:15" s="527" customFormat="1" ht="12" customHeight="1">
      <c r="A6" s="2756"/>
      <c r="B6" s="2717"/>
      <c r="C6" s="2744"/>
      <c r="D6" s="2745"/>
      <c r="E6" s="2718"/>
      <c r="F6" s="2717" t="s">
        <v>1177</v>
      </c>
      <c r="G6" s="2717"/>
      <c r="H6" s="2703"/>
      <c r="I6" s="2720"/>
      <c r="J6" s="2721"/>
      <c r="K6" s="2703" t="s">
        <v>1176</v>
      </c>
      <c r="L6" s="2704"/>
    </row>
    <row r="7" spans="1:15" s="529" customFormat="1" ht="27.9" customHeight="1">
      <c r="A7" s="2758"/>
      <c r="B7" s="2729" t="s">
        <v>2840</v>
      </c>
      <c r="C7" s="2746" t="s">
        <v>522</v>
      </c>
      <c r="D7" s="2747"/>
      <c r="E7" s="2701">
        <f>BS!E10</f>
        <v>3721009</v>
      </c>
      <c r="F7" s="2701"/>
      <c r="G7" s="2701"/>
      <c r="H7" s="2696">
        <f>E7-E8</f>
        <v>-3607074</v>
      </c>
      <c r="I7" s="2722"/>
      <c r="J7" s="2722"/>
      <c r="K7" s="2697"/>
      <c r="L7" s="528"/>
    </row>
    <row r="8" spans="1:15" s="529" customFormat="1" ht="27.9" customHeight="1">
      <c r="A8" s="2758"/>
      <c r="B8" s="2729"/>
      <c r="C8" s="2748"/>
      <c r="D8" s="2749"/>
      <c r="E8" s="2701">
        <f>BS!F10</f>
        <v>7328083</v>
      </c>
      <c r="F8" s="2701"/>
      <c r="G8" s="2701"/>
      <c r="H8" s="2696"/>
      <c r="I8" s="2697"/>
      <c r="J8" s="2713">
        <f>BS!G10</f>
        <v>7113787</v>
      </c>
      <c r="K8" s="2714"/>
      <c r="L8" s="2700"/>
      <c r="O8" s="529" t="s">
        <v>1093</v>
      </c>
    </row>
    <row r="9" spans="1:15" s="529" customFormat="1" ht="27.9" customHeight="1">
      <c r="A9" s="2754" t="s">
        <v>523</v>
      </c>
      <c r="B9" s="1787" t="s">
        <v>2841</v>
      </c>
      <c r="C9" s="2746" t="s">
        <v>525</v>
      </c>
      <c r="D9" s="2747"/>
      <c r="E9" s="2698">
        <f>BS!E11</f>
        <v>3545488</v>
      </c>
      <c r="F9" s="2699"/>
      <c r="G9" s="2702"/>
      <c r="H9" s="2696">
        <f>E9-E10</f>
        <v>921359</v>
      </c>
      <c r="I9" s="2722"/>
      <c r="J9" s="2722"/>
      <c r="K9" s="2697"/>
      <c r="L9" s="528"/>
    </row>
    <row r="10" spans="1:15" s="529" customFormat="1" ht="27.9" customHeight="1">
      <c r="A10" s="2754"/>
      <c r="B10" s="1787"/>
      <c r="C10" s="2748"/>
      <c r="D10" s="2749"/>
      <c r="E10" s="2698">
        <f>BS!F11</f>
        <v>2624129</v>
      </c>
      <c r="F10" s="2699"/>
      <c r="G10" s="2702"/>
      <c r="H10" s="2696"/>
      <c r="I10" s="2697"/>
      <c r="J10" s="2698">
        <f>BS!G11</f>
        <v>2800296</v>
      </c>
      <c r="K10" s="2699"/>
      <c r="L10" s="2700"/>
    </row>
    <row r="11" spans="1:15" s="529" customFormat="1" ht="27.9" customHeight="1">
      <c r="A11" s="2754" t="s">
        <v>526</v>
      </c>
      <c r="B11" s="1836" t="s">
        <v>2842</v>
      </c>
      <c r="C11" s="2746" t="s">
        <v>528</v>
      </c>
      <c r="D11" s="2747"/>
      <c r="E11" s="2701">
        <f>'BS old'!D12</f>
        <v>0</v>
      </c>
      <c r="F11" s="2701"/>
      <c r="G11" s="2701"/>
      <c r="H11" s="2696">
        <f>'BS old'!F12</f>
        <v>0</v>
      </c>
      <c r="I11" s="2722"/>
      <c r="J11" s="2722"/>
      <c r="K11" s="2697"/>
      <c r="L11" s="528"/>
    </row>
    <row r="12" spans="1:15" s="529" customFormat="1" ht="27.9" customHeight="1">
      <c r="A12" s="2754"/>
      <c r="B12" s="1837"/>
      <c r="C12" s="2748"/>
      <c r="D12" s="2749"/>
      <c r="E12" s="2701">
        <f>'BS old'!E12</f>
        <v>0</v>
      </c>
      <c r="F12" s="2701"/>
      <c r="G12" s="2701"/>
      <c r="H12" s="1221"/>
      <c r="I12" s="1222"/>
      <c r="J12" s="2698">
        <f>'BS old'!G12</f>
        <v>0</v>
      </c>
      <c r="K12" s="2699"/>
      <c r="L12" s="2700"/>
    </row>
    <row r="13" spans="1:15" s="527" customFormat="1" ht="27.9" customHeight="1">
      <c r="A13" s="2752" t="s">
        <v>529</v>
      </c>
      <c r="B13" s="2727" t="s">
        <v>1230</v>
      </c>
      <c r="C13" s="2760" t="s">
        <v>531</v>
      </c>
      <c r="D13" s="2761"/>
      <c r="E13" s="2701">
        <f>'BS old'!D13</f>
        <v>0</v>
      </c>
      <c r="F13" s="2701"/>
      <c r="G13" s="2701"/>
      <c r="H13" s="2696">
        <f>'BS old'!F13</f>
        <v>0</v>
      </c>
      <c r="I13" s="2722"/>
      <c r="J13" s="2722"/>
      <c r="K13" s="2697"/>
      <c r="L13" s="528"/>
    </row>
    <row r="14" spans="1:15" s="527" customFormat="1" ht="27.9" customHeight="1">
      <c r="A14" s="2753"/>
      <c r="B14" s="2727"/>
      <c r="C14" s="2762"/>
      <c r="D14" s="2763"/>
      <c r="E14" s="2701">
        <f>'BS old'!E13</f>
        <v>0</v>
      </c>
      <c r="F14" s="2701"/>
      <c r="G14" s="2701"/>
      <c r="H14" s="1221"/>
      <c r="I14" s="1222"/>
      <c r="J14" s="2698">
        <f>'BS old'!G13</f>
        <v>0</v>
      </c>
      <c r="K14" s="2699"/>
      <c r="L14" s="2700"/>
    </row>
    <row r="15" spans="1:15" s="527" customFormat="1" ht="27.9" customHeight="1">
      <c r="A15" s="2751" t="s">
        <v>532</v>
      </c>
      <c r="B15" s="2727" t="s">
        <v>1229</v>
      </c>
      <c r="C15" s="2760" t="s">
        <v>534</v>
      </c>
      <c r="D15" s="2761"/>
      <c r="E15" s="2701">
        <f>'BS old'!D14</f>
        <v>0</v>
      </c>
      <c r="F15" s="2701"/>
      <c r="G15" s="2701"/>
      <c r="H15" s="2696">
        <f>'BS old'!F14</f>
        <v>0</v>
      </c>
      <c r="I15" s="2722"/>
      <c r="J15" s="2722"/>
      <c r="K15" s="2697"/>
      <c r="L15" s="528"/>
    </row>
    <row r="16" spans="1:15" s="527" customFormat="1" ht="27.9" customHeight="1">
      <c r="A16" s="2751"/>
      <c r="B16" s="2727"/>
      <c r="C16" s="2762"/>
      <c r="D16" s="2763"/>
      <c r="E16" s="2701">
        <f>'BS old'!E14</f>
        <v>0</v>
      </c>
      <c r="F16" s="2701"/>
      <c r="G16" s="2701"/>
      <c r="H16" s="1221"/>
      <c r="I16" s="1222"/>
      <c r="J16" s="2698">
        <f>'BS old'!G14</f>
        <v>0</v>
      </c>
      <c r="K16" s="2699"/>
      <c r="L16" s="2700"/>
    </row>
    <row r="17" spans="1:12" s="527" customFormat="1" ht="27.9" customHeight="1">
      <c r="A17" s="2751" t="s">
        <v>535</v>
      </c>
      <c r="B17" s="2727" t="s">
        <v>1228</v>
      </c>
      <c r="C17" s="2760" t="s">
        <v>537</v>
      </c>
      <c r="D17" s="2761"/>
      <c r="E17" s="2701">
        <f>'BS old'!D15</f>
        <v>0</v>
      </c>
      <c r="F17" s="2701"/>
      <c r="G17" s="2701"/>
      <c r="H17" s="2696">
        <f>'BS old'!F15</f>
        <v>0</v>
      </c>
      <c r="I17" s="2722"/>
      <c r="J17" s="2722"/>
      <c r="K17" s="2697"/>
      <c r="L17" s="528"/>
    </row>
    <row r="18" spans="1:12" s="527" customFormat="1" ht="27.9" customHeight="1">
      <c r="A18" s="2751"/>
      <c r="B18" s="2727"/>
      <c r="C18" s="2762"/>
      <c r="D18" s="2763"/>
      <c r="E18" s="2701">
        <f>'BS old'!E15</f>
        <v>0</v>
      </c>
      <c r="F18" s="2701"/>
      <c r="G18" s="2701"/>
      <c r="H18" s="1221"/>
      <c r="I18" s="1222"/>
      <c r="J18" s="2698">
        <f>'BS old'!G15</f>
        <v>0</v>
      </c>
      <c r="K18" s="2699"/>
      <c r="L18" s="2700"/>
    </row>
    <row r="19" spans="1:12" s="527" customFormat="1" ht="27.9" customHeight="1">
      <c r="A19" s="2751" t="s">
        <v>538</v>
      </c>
      <c r="B19" s="2727" t="s">
        <v>1227</v>
      </c>
      <c r="C19" s="2760" t="s">
        <v>540</v>
      </c>
      <c r="D19" s="2761"/>
      <c r="E19" s="2701">
        <f>'BS old'!D16</f>
        <v>0</v>
      </c>
      <c r="F19" s="2701"/>
      <c r="G19" s="2701"/>
      <c r="H19" s="2696">
        <f>'BS old'!F16</f>
        <v>0</v>
      </c>
      <c r="I19" s="2722"/>
      <c r="J19" s="2722"/>
      <c r="K19" s="2697"/>
      <c r="L19" s="528"/>
    </row>
    <row r="20" spans="1:12" s="527" customFormat="1" ht="27.9" customHeight="1">
      <c r="A20" s="2751"/>
      <c r="B20" s="2727"/>
      <c r="C20" s="2762"/>
      <c r="D20" s="2763"/>
      <c r="E20" s="2701">
        <f>'BS old'!E16</f>
        <v>0</v>
      </c>
      <c r="F20" s="2701"/>
      <c r="G20" s="2701"/>
      <c r="H20" s="1221"/>
      <c r="I20" s="1222"/>
      <c r="J20" s="2698">
        <f>'BS old'!G16</f>
        <v>0</v>
      </c>
      <c r="K20" s="2699"/>
      <c r="L20" s="2700"/>
    </row>
    <row r="21" spans="1:12" s="527" customFormat="1" ht="27.9" customHeight="1">
      <c r="A21" s="2751" t="s">
        <v>541</v>
      </c>
      <c r="B21" s="2727" t="s">
        <v>1226</v>
      </c>
      <c r="C21" s="2760" t="s">
        <v>543</v>
      </c>
      <c r="D21" s="2761"/>
      <c r="E21" s="2701">
        <f>'BS old'!D17</f>
        <v>0</v>
      </c>
      <c r="F21" s="2701"/>
      <c r="G21" s="2701"/>
      <c r="H21" s="2696">
        <f>'BS old'!F17</f>
        <v>0</v>
      </c>
      <c r="I21" s="2722"/>
      <c r="J21" s="2722"/>
      <c r="K21" s="2697"/>
      <c r="L21" s="528"/>
    </row>
    <row r="22" spans="1:12" s="527" customFormat="1" ht="27.9" customHeight="1">
      <c r="A22" s="2751"/>
      <c r="B22" s="2727"/>
      <c r="C22" s="2762"/>
      <c r="D22" s="2763"/>
      <c r="E22" s="2701">
        <f>'BS old'!E17</f>
        <v>0</v>
      </c>
      <c r="F22" s="2701"/>
      <c r="G22" s="2701"/>
      <c r="H22" s="1221"/>
      <c r="I22" s="1222"/>
      <c r="J22" s="2698">
        <f>'BS old'!G17</f>
        <v>0</v>
      </c>
      <c r="K22" s="2699"/>
      <c r="L22" s="2700"/>
    </row>
    <row r="23" spans="1:12" s="527" customFormat="1" ht="27.9" customHeight="1">
      <c r="A23" s="2751" t="s">
        <v>544</v>
      </c>
      <c r="B23" s="2727" t="s">
        <v>1225</v>
      </c>
      <c r="C23" s="2760" t="s">
        <v>546</v>
      </c>
      <c r="D23" s="2761"/>
      <c r="E23" s="2701">
        <f>'BS old'!D18</f>
        <v>0</v>
      </c>
      <c r="F23" s="2701"/>
      <c r="G23" s="2701"/>
      <c r="H23" s="2696">
        <f>'BS old'!F18</f>
        <v>0</v>
      </c>
      <c r="I23" s="2722"/>
      <c r="J23" s="2722"/>
      <c r="K23" s="2697"/>
      <c r="L23" s="528"/>
    </row>
    <row r="24" spans="1:12" s="527" customFormat="1" ht="27.9" customHeight="1">
      <c r="A24" s="2751"/>
      <c r="B24" s="2727"/>
      <c r="C24" s="2762"/>
      <c r="D24" s="2763"/>
      <c r="E24" s="2701">
        <f>'BS old'!E18</f>
        <v>0</v>
      </c>
      <c r="F24" s="2701"/>
      <c r="G24" s="2701"/>
      <c r="H24" s="1221"/>
      <c r="I24" s="1222"/>
      <c r="J24" s="2698">
        <f>'BS old'!G18</f>
        <v>0</v>
      </c>
      <c r="K24" s="2699"/>
      <c r="L24" s="2700"/>
    </row>
    <row r="25" spans="1:12" s="527" customFormat="1" ht="27.9" customHeight="1">
      <c r="A25" s="2751" t="s">
        <v>547</v>
      </c>
      <c r="B25" s="2727" t="s">
        <v>1224</v>
      </c>
      <c r="C25" s="2760" t="s">
        <v>549</v>
      </c>
      <c r="D25" s="2761"/>
      <c r="E25" s="2701">
        <f>'BS old'!D19</f>
        <v>0</v>
      </c>
      <c r="F25" s="2701"/>
      <c r="G25" s="2701"/>
      <c r="H25" s="2696">
        <f>'BS old'!F19</f>
        <v>0</v>
      </c>
      <c r="I25" s="2722"/>
      <c r="J25" s="2722"/>
      <c r="K25" s="2697"/>
      <c r="L25" s="528"/>
    </row>
    <row r="26" spans="1:12" s="527" customFormat="1" ht="27.9" customHeight="1">
      <c r="A26" s="2751"/>
      <c r="B26" s="2727"/>
      <c r="C26" s="2762"/>
      <c r="D26" s="2763"/>
      <c r="E26" s="2701">
        <f>'BS old'!E19</f>
        <v>0</v>
      </c>
      <c r="F26" s="2701"/>
      <c r="G26" s="2701"/>
      <c r="H26" s="1221"/>
      <c r="I26" s="1222"/>
      <c r="J26" s="2698">
        <f>'BS old'!G19</f>
        <v>0</v>
      </c>
      <c r="K26" s="2699"/>
      <c r="L26" s="2700"/>
    </row>
    <row r="27" spans="1:12" s="529" customFormat="1" ht="27.9" customHeight="1">
      <c r="A27" s="2764" t="s">
        <v>550</v>
      </c>
      <c r="B27" s="2729" t="s">
        <v>1223</v>
      </c>
      <c r="C27" s="2746" t="s">
        <v>552</v>
      </c>
      <c r="D27" s="2747"/>
      <c r="E27" s="2701">
        <f>'BS old'!D20</f>
        <v>0</v>
      </c>
      <c r="F27" s="2701"/>
      <c r="G27" s="2701"/>
      <c r="H27" s="2696">
        <f>'BS old'!F20</f>
        <v>0</v>
      </c>
      <c r="I27" s="2722"/>
      <c r="J27" s="2722"/>
      <c r="K27" s="2697"/>
      <c r="L27" s="528"/>
    </row>
    <row r="28" spans="1:12" s="529" customFormat="1" ht="27.9" customHeight="1">
      <c r="A28" s="2754"/>
      <c r="B28" s="2729"/>
      <c r="C28" s="2748"/>
      <c r="D28" s="2749"/>
      <c r="E28" s="2701">
        <f>'BS old'!E20</f>
        <v>0</v>
      </c>
      <c r="F28" s="2701"/>
      <c r="G28" s="2701"/>
      <c r="H28" s="2696"/>
      <c r="I28" s="2697"/>
      <c r="J28" s="2698">
        <f>'BS old'!G20</f>
        <v>0</v>
      </c>
      <c r="K28" s="2699"/>
      <c r="L28" s="2700"/>
    </row>
    <row r="29" spans="1:12" s="527" customFormat="1" ht="27.9" customHeight="1">
      <c r="A29" s="2752" t="s">
        <v>553</v>
      </c>
      <c r="B29" s="2727" t="s">
        <v>1222</v>
      </c>
      <c r="C29" s="2760" t="s">
        <v>555</v>
      </c>
      <c r="D29" s="2761"/>
      <c r="E29" s="2701">
        <f>'BS old'!D21</f>
        <v>0</v>
      </c>
      <c r="F29" s="2701"/>
      <c r="G29" s="2701"/>
      <c r="H29" s="2696">
        <f>'BS old'!F21</f>
        <v>0</v>
      </c>
      <c r="I29" s="2722"/>
      <c r="J29" s="2722"/>
      <c r="K29" s="2697"/>
      <c r="L29" s="528"/>
    </row>
    <row r="30" spans="1:12" s="527" customFormat="1" ht="27.9" customHeight="1">
      <c r="A30" s="2759"/>
      <c r="B30" s="2727"/>
      <c r="C30" s="2762"/>
      <c r="D30" s="2763"/>
      <c r="E30" s="2701">
        <f>'BS old'!E21</f>
        <v>0</v>
      </c>
      <c r="F30" s="2701"/>
      <c r="G30" s="2701"/>
      <c r="H30" s="1221"/>
      <c r="I30" s="1222"/>
      <c r="J30" s="2698">
        <f>'BS old'!G21</f>
        <v>0</v>
      </c>
      <c r="K30" s="2699"/>
      <c r="L30" s="2700"/>
    </row>
    <row r="31" spans="1:12" s="527" customFormat="1" ht="27.9" customHeight="1">
      <c r="A31" s="2751" t="s">
        <v>532</v>
      </c>
      <c r="B31" s="2727" t="s">
        <v>1221</v>
      </c>
      <c r="C31" s="2760" t="s">
        <v>557</v>
      </c>
      <c r="D31" s="2761"/>
      <c r="E31" s="2701">
        <f>'BS old'!D22</f>
        <v>0</v>
      </c>
      <c r="F31" s="2701"/>
      <c r="G31" s="2701"/>
      <c r="H31" s="2696">
        <f>'BS old'!F22</f>
        <v>0</v>
      </c>
      <c r="I31" s="2722"/>
      <c r="J31" s="2722"/>
      <c r="K31" s="2697"/>
      <c r="L31" s="528"/>
    </row>
    <row r="32" spans="1:12" s="527" customFormat="1" ht="27.9" customHeight="1">
      <c r="A32" s="2751"/>
      <c r="B32" s="2727"/>
      <c r="C32" s="2762"/>
      <c r="D32" s="2763"/>
      <c r="E32" s="2701">
        <f>'BS old'!E22</f>
        <v>0</v>
      </c>
      <c r="F32" s="2701"/>
      <c r="G32" s="2701"/>
      <c r="H32" s="2696"/>
      <c r="I32" s="2697"/>
      <c r="J32" s="2698">
        <f>'BS old'!G22</f>
        <v>0</v>
      </c>
      <c r="K32" s="2699"/>
      <c r="L32" s="2700"/>
    </row>
    <row r="33" spans="1:12" s="527" customFormat="1" ht="11.25" customHeight="1">
      <c r="A33" s="2768" t="s">
        <v>1137</v>
      </c>
      <c r="B33" s="2767" t="s">
        <v>1181</v>
      </c>
      <c r="C33" s="1050"/>
      <c r="D33" s="2776" t="s">
        <v>1135</v>
      </c>
      <c r="E33" s="2705" t="s">
        <v>2</v>
      </c>
      <c r="F33" s="2706"/>
      <c r="G33" s="2706"/>
      <c r="H33" s="2706"/>
      <c r="I33" s="2706"/>
      <c r="J33" s="2707"/>
      <c r="K33" s="2725" t="s">
        <v>1180</v>
      </c>
      <c r="L33" s="2726"/>
    </row>
    <row r="34" spans="1:12" s="527" customFormat="1" ht="11.25" customHeight="1">
      <c r="A34" s="2756"/>
      <c r="B34" s="2717"/>
      <c r="C34" s="1051"/>
      <c r="D34" s="2777"/>
      <c r="E34" s="2718">
        <v>1</v>
      </c>
      <c r="F34" s="2717" t="s">
        <v>1179</v>
      </c>
      <c r="G34" s="2717"/>
      <c r="H34" s="1045"/>
      <c r="I34" s="2723" t="s">
        <v>1178</v>
      </c>
      <c r="J34" s="2724"/>
      <c r="K34" s="2705"/>
      <c r="L34" s="2712"/>
    </row>
    <row r="35" spans="1:12" s="527" customFormat="1" ht="12" customHeight="1">
      <c r="A35" s="2756"/>
      <c r="B35" s="2717"/>
      <c r="C35" s="1051"/>
      <c r="D35" s="2777"/>
      <c r="E35" s="2718"/>
      <c r="F35" s="2717" t="s">
        <v>1177</v>
      </c>
      <c r="G35" s="2717"/>
      <c r="H35" s="1047"/>
      <c r="I35" s="2708"/>
      <c r="J35" s="2709"/>
      <c r="K35" s="2703" t="s">
        <v>1176</v>
      </c>
      <c r="L35" s="2704"/>
    </row>
    <row r="36" spans="1:12" ht="27.9" customHeight="1">
      <c r="A36" s="2780" t="s">
        <v>535</v>
      </c>
      <c r="B36" s="2781" t="s">
        <v>1220</v>
      </c>
      <c r="C36" s="1048"/>
      <c r="D36" s="2741" t="s">
        <v>559</v>
      </c>
      <c r="E36" s="2701">
        <f>'BS old'!D23</f>
        <v>0</v>
      </c>
      <c r="F36" s="2701"/>
      <c r="G36" s="2701"/>
      <c r="H36" s="1044"/>
      <c r="I36" s="2698">
        <f>'BS old'!F23</f>
        <v>0</v>
      </c>
      <c r="J36" s="2699"/>
      <c r="K36" s="2702"/>
      <c r="L36" s="528"/>
    </row>
    <row r="37" spans="1:12" ht="27.9" customHeight="1">
      <c r="A37" s="2751"/>
      <c r="B37" s="2727"/>
      <c r="C37" s="1049"/>
      <c r="D37" s="2738"/>
      <c r="E37" s="2701">
        <f>'BS old'!E23</f>
        <v>0</v>
      </c>
      <c r="F37" s="2701"/>
      <c r="G37" s="2701"/>
      <c r="H37" s="1052"/>
      <c r="I37" s="614"/>
      <c r="J37" s="2698">
        <f>'BS old'!G23</f>
        <v>0</v>
      </c>
      <c r="K37" s="2699"/>
      <c r="L37" s="2700"/>
    </row>
    <row r="38" spans="1:12" ht="27.9" customHeight="1">
      <c r="A38" s="2751" t="s">
        <v>538</v>
      </c>
      <c r="B38" s="2727" t="s">
        <v>1219</v>
      </c>
      <c r="C38" s="1049"/>
      <c r="D38" s="2738" t="s">
        <v>561</v>
      </c>
      <c r="E38" s="2701">
        <f>'BS old'!D24</f>
        <v>0</v>
      </c>
      <c r="F38" s="2701"/>
      <c r="G38" s="2701"/>
      <c r="H38" s="1044"/>
      <c r="I38" s="2698">
        <f>'BS old'!F24</f>
        <v>0</v>
      </c>
      <c r="J38" s="2699"/>
      <c r="K38" s="2702"/>
      <c r="L38" s="528"/>
    </row>
    <row r="39" spans="1:12" ht="27.9" customHeight="1">
      <c r="A39" s="2751"/>
      <c r="B39" s="2727"/>
      <c r="C39" s="1049"/>
      <c r="D39" s="2738"/>
      <c r="E39" s="2701">
        <f>'BS old'!E24</f>
        <v>0</v>
      </c>
      <c r="F39" s="2701"/>
      <c r="G39" s="2701"/>
      <c r="H39" s="1052"/>
      <c r="I39" s="614"/>
      <c r="J39" s="2698">
        <f>'BS old'!G24</f>
        <v>0</v>
      </c>
      <c r="K39" s="2699"/>
      <c r="L39" s="2700"/>
    </row>
    <row r="40" spans="1:12" ht="27.9" customHeight="1">
      <c r="A40" s="2751" t="s">
        <v>541</v>
      </c>
      <c r="B40" s="2727" t="s">
        <v>1218</v>
      </c>
      <c r="C40" s="1048"/>
      <c r="D40" s="2741" t="s">
        <v>563</v>
      </c>
      <c r="E40" s="2701">
        <f>'BS old'!D25</f>
        <v>0</v>
      </c>
      <c r="F40" s="2701"/>
      <c r="G40" s="2701"/>
      <c r="H40" s="1044"/>
      <c r="I40" s="2698">
        <f>'BS old'!F25</f>
        <v>0</v>
      </c>
      <c r="J40" s="2699"/>
      <c r="K40" s="2702"/>
      <c r="L40" s="528"/>
    </row>
    <row r="41" spans="1:12" ht="27.9" customHeight="1">
      <c r="A41" s="2751"/>
      <c r="B41" s="2727"/>
      <c r="C41" s="1049"/>
      <c r="D41" s="2738"/>
      <c r="E41" s="2701">
        <f>'BS old'!E25</f>
        <v>0</v>
      </c>
      <c r="F41" s="2701"/>
      <c r="G41" s="2701"/>
      <c r="H41" s="1052"/>
      <c r="I41" s="614"/>
      <c r="J41" s="2698">
        <f>'BS old'!G25</f>
        <v>0</v>
      </c>
      <c r="K41" s="2699"/>
      <c r="L41" s="2700"/>
    </row>
    <row r="42" spans="1:12" ht="27.9" customHeight="1">
      <c r="A42" s="2751" t="s">
        <v>544</v>
      </c>
      <c r="B42" s="2727" t="s">
        <v>1217</v>
      </c>
      <c r="C42" s="1049"/>
      <c r="D42" s="2738" t="s">
        <v>565</v>
      </c>
      <c r="E42" s="2701">
        <f>'BS old'!D26</f>
        <v>0</v>
      </c>
      <c r="F42" s="2701"/>
      <c r="G42" s="2701"/>
      <c r="H42" s="1044"/>
      <c r="I42" s="2698">
        <f>'BS old'!F26</f>
        <v>0</v>
      </c>
      <c r="J42" s="2699"/>
      <c r="K42" s="2702"/>
      <c r="L42" s="528"/>
    </row>
    <row r="43" spans="1:12" ht="27.9" customHeight="1">
      <c r="A43" s="2751"/>
      <c r="B43" s="2727"/>
      <c r="C43" s="1049"/>
      <c r="D43" s="2738"/>
      <c r="E43" s="2701">
        <f>'BS old'!E26</f>
        <v>0</v>
      </c>
      <c r="F43" s="2701"/>
      <c r="G43" s="2701"/>
      <c r="H43" s="1052"/>
      <c r="I43" s="614"/>
      <c r="J43" s="2698">
        <f>'BS old'!G26</f>
        <v>0</v>
      </c>
      <c r="K43" s="2699"/>
      <c r="L43" s="2700"/>
    </row>
    <row r="44" spans="1:12" ht="27.9" customHeight="1">
      <c r="A44" s="2751" t="s">
        <v>547</v>
      </c>
      <c r="B44" s="2727" t="s">
        <v>1216</v>
      </c>
      <c r="C44" s="1048"/>
      <c r="D44" s="2741" t="s">
        <v>567</v>
      </c>
      <c r="E44" s="2701">
        <f>'BS old'!D27</f>
        <v>0</v>
      </c>
      <c r="F44" s="2701"/>
      <c r="G44" s="2701"/>
      <c r="H44" s="1044"/>
      <c r="I44" s="2698">
        <f>'BS old'!F27</f>
        <v>0</v>
      </c>
      <c r="J44" s="2699"/>
      <c r="K44" s="2702"/>
      <c r="L44" s="528"/>
    </row>
    <row r="45" spans="1:12" ht="27.9" customHeight="1">
      <c r="A45" s="2751"/>
      <c r="B45" s="2727"/>
      <c r="C45" s="1049"/>
      <c r="D45" s="2738"/>
      <c r="E45" s="2701">
        <f>'BS old'!E27</f>
        <v>0</v>
      </c>
      <c r="F45" s="2701"/>
      <c r="G45" s="2701"/>
      <c r="H45" s="1052"/>
      <c r="I45" s="614"/>
      <c r="J45" s="2698">
        <f>'BS old'!G27</f>
        <v>0</v>
      </c>
      <c r="K45" s="2699"/>
      <c r="L45" s="2700"/>
    </row>
    <row r="46" spans="1:12" ht="27.9" customHeight="1">
      <c r="A46" s="2751" t="s">
        <v>568</v>
      </c>
      <c r="B46" s="2727" t="s">
        <v>1215</v>
      </c>
      <c r="C46" s="1049"/>
      <c r="D46" s="2738" t="s">
        <v>570</v>
      </c>
      <c r="E46" s="2701">
        <f>'BS old'!D28</f>
        <v>0</v>
      </c>
      <c r="F46" s="2701"/>
      <c r="G46" s="2701"/>
      <c r="H46" s="1044"/>
      <c r="I46" s="2698">
        <f>'BS old'!F28</f>
        <v>0</v>
      </c>
      <c r="J46" s="2699"/>
      <c r="K46" s="2702"/>
      <c r="L46" s="528"/>
    </row>
    <row r="47" spans="1:12" ht="27.9" customHeight="1">
      <c r="A47" s="2751"/>
      <c r="B47" s="2727"/>
      <c r="C47" s="1049"/>
      <c r="D47" s="2738"/>
      <c r="E47" s="2701">
        <f>'BS old'!E28</f>
        <v>0</v>
      </c>
      <c r="F47" s="2701"/>
      <c r="G47" s="2701"/>
      <c r="H47" s="1052"/>
      <c r="I47" s="614"/>
      <c r="J47" s="2698">
        <f>'BS old'!G28</f>
        <v>0</v>
      </c>
      <c r="K47" s="2699"/>
      <c r="L47" s="2700"/>
    </row>
    <row r="48" spans="1:12" ht="27.9" customHeight="1">
      <c r="A48" s="2751" t="s">
        <v>571</v>
      </c>
      <c r="B48" s="2727" t="s">
        <v>1214</v>
      </c>
      <c r="C48" s="1048"/>
      <c r="D48" s="2741" t="s">
        <v>573</v>
      </c>
      <c r="E48" s="2701">
        <f>'BS old'!D29</f>
        <v>0</v>
      </c>
      <c r="F48" s="2701"/>
      <c r="G48" s="2701"/>
      <c r="H48" s="1044"/>
      <c r="I48" s="2698">
        <f>'BS old'!F29</f>
        <v>0</v>
      </c>
      <c r="J48" s="2699"/>
      <c r="K48" s="2702"/>
      <c r="L48" s="528"/>
    </row>
    <row r="49" spans="1:12" ht="27.9" customHeight="1">
      <c r="A49" s="2751"/>
      <c r="B49" s="2727"/>
      <c r="C49" s="1049"/>
      <c r="D49" s="2738"/>
      <c r="E49" s="2701">
        <f>'BS old'!E29</f>
        <v>0</v>
      </c>
      <c r="F49" s="2701"/>
      <c r="G49" s="2701"/>
      <c r="H49" s="1052"/>
      <c r="I49" s="614"/>
      <c r="J49" s="2698">
        <f>'BS old'!G29</f>
        <v>0</v>
      </c>
      <c r="K49" s="2699"/>
      <c r="L49" s="2700"/>
    </row>
    <row r="50" spans="1:12" ht="27.9" customHeight="1">
      <c r="A50" s="2764" t="s">
        <v>574</v>
      </c>
      <c r="B50" s="2765" t="s">
        <v>1213</v>
      </c>
      <c r="C50" s="1055"/>
      <c r="D50" s="2738" t="s">
        <v>576</v>
      </c>
      <c r="E50" s="2701">
        <f>'BS old'!D30</f>
        <v>0</v>
      </c>
      <c r="F50" s="2701"/>
      <c r="G50" s="2701"/>
      <c r="H50" s="1044"/>
      <c r="I50" s="2698">
        <f>'BS old'!F30</f>
        <v>0</v>
      </c>
      <c r="J50" s="2699"/>
      <c r="K50" s="2702"/>
      <c r="L50" s="528"/>
    </row>
    <row r="51" spans="1:12" ht="27.9" customHeight="1">
      <c r="A51" s="2764"/>
      <c r="B51" s="2765"/>
      <c r="C51" s="1055"/>
      <c r="D51" s="2738"/>
      <c r="E51" s="2701">
        <f>'BS old'!E30</f>
        <v>0</v>
      </c>
      <c r="F51" s="2701"/>
      <c r="G51" s="2701"/>
      <c r="H51" s="1052"/>
      <c r="I51" s="614"/>
      <c r="J51" s="2698">
        <f>'BS old'!G30</f>
        <v>0</v>
      </c>
      <c r="K51" s="2699"/>
      <c r="L51" s="2700"/>
    </row>
    <row r="52" spans="1:12" s="458" customFormat="1" ht="27.9" customHeight="1">
      <c r="A52" s="2766" t="s">
        <v>577</v>
      </c>
      <c r="B52" s="2727" t="s">
        <v>1212</v>
      </c>
      <c r="C52" s="1048"/>
      <c r="D52" s="2741" t="s">
        <v>579</v>
      </c>
      <c r="E52" s="2701">
        <f>'BS old'!D31</f>
        <v>0</v>
      </c>
      <c r="F52" s="2701"/>
      <c r="G52" s="2701"/>
      <c r="H52" s="1044"/>
      <c r="I52" s="2698">
        <f>'BS old'!F31</f>
        <v>0</v>
      </c>
      <c r="J52" s="2699"/>
      <c r="K52" s="2702"/>
      <c r="L52" s="528"/>
    </row>
    <row r="53" spans="1:12" s="458" customFormat="1" ht="27.9" customHeight="1">
      <c r="A53" s="2766"/>
      <c r="B53" s="2727"/>
      <c r="C53" s="1049"/>
      <c r="D53" s="2738"/>
      <c r="E53" s="2701">
        <f>'BS old'!E31</f>
        <v>0</v>
      </c>
      <c r="F53" s="2701"/>
      <c r="G53" s="2701"/>
      <c r="H53" s="1052"/>
      <c r="I53" s="614"/>
      <c r="J53" s="2698">
        <f>'BS old'!G31</f>
        <v>0</v>
      </c>
      <c r="K53" s="2699"/>
      <c r="L53" s="2700"/>
    </row>
    <row r="54" spans="1:12" ht="27.9" customHeight="1">
      <c r="A54" s="2751" t="s">
        <v>532</v>
      </c>
      <c r="B54" s="2727" t="s">
        <v>1211</v>
      </c>
      <c r="C54" s="1049"/>
      <c r="D54" s="2738" t="s">
        <v>581</v>
      </c>
      <c r="E54" s="2701">
        <f>'BS old'!D32</f>
        <v>0</v>
      </c>
      <c r="F54" s="2701"/>
      <c r="G54" s="2701"/>
      <c r="H54" s="1044"/>
      <c r="I54" s="2698">
        <f>'BS old'!F32</f>
        <v>0</v>
      </c>
      <c r="J54" s="2699"/>
      <c r="K54" s="2702"/>
      <c r="L54" s="528"/>
    </row>
    <row r="55" spans="1:12" ht="27.9" customHeight="1">
      <c r="A55" s="2751"/>
      <c r="B55" s="2727"/>
      <c r="C55" s="1049"/>
      <c r="D55" s="2738"/>
      <c r="E55" s="2701">
        <f>'BS old'!E32</f>
        <v>0</v>
      </c>
      <c r="F55" s="2701"/>
      <c r="G55" s="2701"/>
      <c r="H55" s="1052"/>
      <c r="I55" s="614"/>
      <c r="J55" s="2698">
        <f>'BS old'!G32</f>
        <v>0</v>
      </c>
      <c r="K55" s="2699"/>
      <c r="L55" s="2700"/>
    </row>
    <row r="56" spans="1:12" ht="27.9" customHeight="1">
      <c r="A56" s="2751" t="s">
        <v>535</v>
      </c>
      <c r="B56" s="2727" t="s">
        <v>1210</v>
      </c>
      <c r="C56" s="1048"/>
      <c r="D56" s="2741" t="s">
        <v>583</v>
      </c>
      <c r="E56" s="2701">
        <f>'BS old'!D33</f>
        <v>0</v>
      </c>
      <c r="F56" s="2701"/>
      <c r="G56" s="2701"/>
      <c r="H56" s="1044"/>
      <c r="I56" s="2698">
        <f>'BS old'!F33</f>
        <v>0</v>
      </c>
      <c r="J56" s="2699"/>
      <c r="K56" s="2702"/>
      <c r="L56" s="528"/>
    </row>
    <row r="57" spans="1:12" ht="27.9" customHeight="1">
      <c r="A57" s="2751"/>
      <c r="B57" s="2727"/>
      <c r="C57" s="1049"/>
      <c r="D57" s="2738"/>
      <c r="E57" s="2701">
        <f>'BS old'!E33</f>
        <v>0</v>
      </c>
      <c r="F57" s="2701"/>
      <c r="G57" s="2701"/>
      <c r="H57" s="1052"/>
      <c r="I57" s="614"/>
      <c r="J57" s="2698">
        <f>'BS old'!G33</f>
        <v>0</v>
      </c>
      <c r="K57" s="2699"/>
      <c r="L57" s="2700"/>
    </row>
    <row r="58" spans="1:12" ht="27.9" customHeight="1">
      <c r="A58" s="2751" t="s">
        <v>538</v>
      </c>
      <c r="B58" s="2727" t="s">
        <v>1209</v>
      </c>
      <c r="C58" s="1049"/>
      <c r="D58" s="2738" t="s">
        <v>585</v>
      </c>
      <c r="E58" s="2701">
        <f>'BS old'!D34</f>
        <v>0</v>
      </c>
      <c r="F58" s="2701"/>
      <c r="G58" s="2701"/>
      <c r="H58" s="1044"/>
      <c r="I58" s="2698">
        <f>'BS old'!F34</f>
        <v>0</v>
      </c>
      <c r="J58" s="2699"/>
      <c r="K58" s="2702"/>
      <c r="L58" s="528"/>
    </row>
    <row r="59" spans="1:12" ht="27.9" customHeight="1">
      <c r="A59" s="2751"/>
      <c r="B59" s="2727"/>
      <c r="C59" s="1049"/>
      <c r="D59" s="2738"/>
      <c r="E59" s="2701">
        <f>'BS old'!E34</f>
        <v>0</v>
      </c>
      <c r="F59" s="2701"/>
      <c r="G59" s="2701"/>
      <c r="H59" s="1052"/>
      <c r="I59" s="614"/>
      <c r="J59" s="2698">
        <f>'BS old'!G34</f>
        <v>0</v>
      </c>
      <c r="K59" s="2699"/>
      <c r="L59" s="2700"/>
    </row>
    <row r="60" spans="1:12" ht="27.9" customHeight="1">
      <c r="A60" s="2751" t="s">
        <v>541</v>
      </c>
      <c r="B60" s="2727" t="s">
        <v>1208</v>
      </c>
      <c r="C60" s="1048"/>
      <c r="D60" s="2741" t="s">
        <v>587</v>
      </c>
      <c r="E60" s="2701">
        <f>'BS old'!D35</f>
        <v>0</v>
      </c>
      <c r="F60" s="2701"/>
      <c r="G60" s="2701"/>
      <c r="H60" s="1044"/>
      <c r="I60" s="2698">
        <f>'BS old'!F35</f>
        <v>0</v>
      </c>
      <c r="J60" s="2699"/>
      <c r="K60" s="2702"/>
      <c r="L60" s="528"/>
    </row>
    <row r="61" spans="1:12" ht="27.9" customHeight="1">
      <c r="A61" s="2751"/>
      <c r="B61" s="2727"/>
      <c r="C61" s="1049"/>
      <c r="D61" s="2738"/>
      <c r="E61" s="2701">
        <f>'BS old'!E35</f>
        <v>0</v>
      </c>
      <c r="F61" s="2701"/>
      <c r="G61" s="2701"/>
      <c r="H61" s="1052"/>
      <c r="I61" s="614"/>
      <c r="J61" s="2698">
        <f>'BS old'!G35</f>
        <v>0</v>
      </c>
      <c r="K61" s="2699"/>
      <c r="L61" s="2700"/>
    </row>
    <row r="62" spans="1:12" ht="27.9" customHeight="1">
      <c r="A62" s="2751" t="s">
        <v>544</v>
      </c>
      <c r="B62" s="2727" t="s">
        <v>1207</v>
      </c>
      <c r="C62" s="1049"/>
      <c r="D62" s="2738" t="s">
        <v>589</v>
      </c>
      <c r="E62" s="2701">
        <f>'BS old'!D36</f>
        <v>0</v>
      </c>
      <c r="F62" s="2701"/>
      <c r="G62" s="2701"/>
      <c r="H62" s="1044"/>
      <c r="I62" s="2698">
        <f>'BS old'!F36</f>
        <v>0</v>
      </c>
      <c r="J62" s="2699"/>
      <c r="K62" s="2702"/>
      <c r="L62" s="528"/>
    </row>
    <row r="63" spans="1:12" ht="27.9" customHeight="1">
      <c r="A63" s="2751"/>
      <c r="B63" s="2727"/>
      <c r="C63" s="1049"/>
      <c r="D63" s="2738"/>
      <c r="E63" s="2701">
        <f>'BS old'!E36</f>
        <v>0</v>
      </c>
      <c r="F63" s="2701"/>
      <c r="G63" s="2701"/>
      <c r="H63" s="1052"/>
      <c r="I63" s="614"/>
      <c r="J63" s="2698">
        <f>'BS old'!G36</f>
        <v>0</v>
      </c>
      <c r="K63" s="2699"/>
      <c r="L63" s="2700"/>
    </row>
    <row r="64" spans="1:12" ht="11.25" customHeight="1">
      <c r="A64" s="2768" t="s">
        <v>1137</v>
      </c>
      <c r="B64" s="2767" t="s">
        <v>1181</v>
      </c>
      <c r="C64" s="1050"/>
      <c r="D64" s="2776" t="s">
        <v>1135</v>
      </c>
      <c r="E64" s="2705" t="s">
        <v>2</v>
      </c>
      <c r="F64" s="2706"/>
      <c r="G64" s="2706"/>
      <c r="H64" s="2706"/>
      <c r="I64" s="2706"/>
      <c r="J64" s="2707"/>
      <c r="K64" s="2725" t="s">
        <v>1180</v>
      </c>
      <c r="L64" s="2726"/>
    </row>
    <row r="65" spans="1:12" ht="11.25" customHeight="1">
      <c r="A65" s="2756"/>
      <c r="B65" s="2717"/>
      <c r="C65" s="1051"/>
      <c r="D65" s="2777"/>
      <c r="E65" s="2718">
        <v>1</v>
      </c>
      <c r="F65" s="2717" t="s">
        <v>1179</v>
      </c>
      <c r="G65" s="2717"/>
      <c r="H65" s="1045"/>
      <c r="I65" s="2723" t="s">
        <v>1178</v>
      </c>
      <c r="J65" s="2724"/>
      <c r="K65" s="2705"/>
      <c r="L65" s="2712"/>
    </row>
    <row r="66" spans="1:12" ht="11.25" customHeight="1">
      <c r="A66" s="2756"/>
      <c r="B66" s="2717"/>
      <c r="C66" s="1051"/>
      <c r="D66" s="2777"/>
      <c r="E66" s="2718"/>
      <c r="F66" s="2717" t="s">
        <v>1177</v>
      </c>
      <c r="G66" s="2717"/>
      <c r="H66" s="1046"/>
      <c r="I66" s="2734"/>
      <c r="J66" s="2735"/>
      <c r="K66" s="2750" t="s">
        <v>1176</v>
      </c>
      <c r="L66" s="2704"/>
    </row>
    <row r="67" spans="1:12" ht="27.9" customHeight="1">
      <c r="A67" s="2751" t="s">
        <v>547</v>
      </c>
      <c r="B67" s="2727" t="s">
        <v>1206</v>
      </c>
      <c r="C67" s="1049"/>
      <c r="D67" s="2738" t="s">
        <v>888</v>
      </c>
      <c r="E67" s="2701">
        <f>'BS old'!D37</f>
        <v>0</v>
      </c>
      <c r="F67" s="2701"/>
      <c r="G67" s="2701"/>
      <c r="H67" s="1044"/>
      <c r="I67" s="2698">
        <f>'BS old'!F37</f>
        <v>0</v>
      </c>
      <c r="J67" s="2699"/>
      <c r="K67" s="2702"/>
      <c r="L67" s="528"/>
    </row>
    <row r="68" spans="1:12" ht="27.9" customHeight="1">
      <c r="A68" s="2751"/>
      <c r="B68" s="2727"/>
      <c r="C68" s="1049"/>
      <c r="D68" s="2738"/>
      <c r="E68" s="2701">
        <f>'BS old'!E37</f>
        <v>0</v>
      </c>
      <c r="F68" s="2701"/>
      <c r="G68" s="2701"/>
      <c r="H68" s="1052"/>
      <c r="I68" s="614"/>
      <c r="J68" s="2698">
        <f>'BS old'!G37</f>
        <v>0</v>
      </c>
      <c r="K68" s="2699"/>
      <c r="L68" s="2700"/>
    </row>
    <row r="69" spans="1:12" ht="27.9" customHeight="1">
      <c r="A69" s="2751" t="s">
        <v>568</v>
      </c>
      <c r="B69" s="2727" t="s">
        <v>1205</v>
      </c>
      <c r="C69" s="1049"/>
      <c r="D69" s="2738" t="s">
        <v>891</v>
      </c>
      <c r="E69" s="2701">
        <f>'BS old'!D38</f>
        <v>0</v>
      </c>
      <c r="F69" s="2701"/>
      <c r="G69" s="2701"/>
      <c r="H69" s="1044"/>
      <c r="I69" s="2698">
        <f>'BS old'!F38</f>
        <v>0</v>
      </c>
      <c r="J69" s="2699"/>
      <c r="K69" s="2702"/>
      <c r="L69" s="528"/>
    </row>
    <row r="70" spans="1:12" ht="27.9" customHeight="1">
      <c r="A70" s="2751"/>
      <c r="B70" s="2727"/>
      <c r="C70" s="1049"/>
      <c r="D70" s="2738"/>
      <c r="E70" s="2701">
        <f>'BS old'!E38</f>
        <v>0</v>
      </c>
      <c r="F70" s="2701"/>
      <c r="G70" s="2701"/>
      <c r="H70" s="1052"/>
      <c r="I70" s="614"/>
      <c r="J70" s="2698">
        <f>'BS old'!G38</f>
        <v>0</v>
      </c>
      <c r="K70" s="2699"/>
      <c r="L70" s="2700"/>
    </row>
    <row r="71" spans="1:12" ht="27.9" customHeight="1">
      <c r="A71" s="2754" t="s">
        <v>594</v>
      </c>
      <c r="B71" s="2765" t="s">
        <v>1204</v>
      </c>
      <c r="C71" s="1055"/>
      <c r="D71" s="2738" t="s">
        <v>894</v>
      </c>
      <c r="E71" s="2701">
        <f>'BS old'!D39</f>
        <v>0</v>
      </c>
      <c r="F71" s="2701"/>
      <c r="G71" s="2701"/>
      <c r="H71" s="1044"/>
      <c r="I71" s="2698">
        <f>'BS old'!F39</f>
        <v>0</v>
      </c>
      <c r="J71" s="2699"/>
      <c r="K71" s="2702"/>
      <c r="L71" s="528"/>
    </row>
    <row r="72" spans="1:12" ht="27.9" customHeight="1">
      <c r="A72" s="2754"/>
      <c r="B72" s="2729"/>
      <c r="C72" s="1053"/>
      <c r="D72" s="2738"/>
      <c r="E72" s="2701">
        <f>'BS old'!E39</f>
        <v>0</v>
      </c>
      <c r="F72" s="2701"/>
      <c r="G72" s="2701"/>
      <c r="H72" s="1052"/>
      <c r="I72" s="614"/>
      <c r="J72" s="2698">
        <f>'BS old'!G39</f>
        <v>0</v>
      </c>
      <c r="K72" s="2699"/>
      <c r="L72" s="2700"/>
    </row>
    <row r="73" spans="1:12" s="458" customFormat="1" ht="27.9" customHeight="1">
      <c r="A73" s="2764" t="s">
        <v>597</v>
      </c>
      <c r="B73" s="2765" t="s">
        <v>1203</v>
      </c>
      <c r="C73" s="1055"/>
      <c r="D73" s="2738" t="s">
        <v>897</v>
      </c>
      <c r="E73" s="2701">
        <f>'BS old'!D40</f>
        <v>0</v>
      </c>
      <c r="F73" s="2701"/>
      <c r="G73" s="2701"/>
      <c r="H73" s="1044"/>
      <c r="I73" s="2698">
        <f>'BS old'!F40</f>
        <v>0</v>
      </c>
      <c r="J73" s="2699"/>
      <c r="K73" s="2702"/>
      <c r="L73" s="528"/>
    </row>
    <row r="74" spans="1:12" s="458" customFormat="1" ht="27.9" customHeight="1">
      <c r="A74" s="2754"/>
      <c r="B74" s="2729"/>
      <c r="C74" s="1053"/>
      <c r="D74" s="2738"/>
      <c r="E74" s="2701">
        <f>'BS old'!E40</f>
        <v>0</v>
      </c>
      <c r="F74" s="2701"/>
      <c r="G74" s="2701"/>
      <c r="H74" s="1052"/>
      <c r="I74" s="614"/>
      <c r="J74" s="2698">
        <f>'BS old'!G40</f>
        <v>0</v>
      </c>
      <c r="K74" s="2699"/>
      <c r="L74" s="2700"/>
    </row>
    <row r="75" spans="1:12" s="458" customFormat="1" ht="27.9" customHeight="1">
      <c r="A75" s="2752" t="s">
        <v>600</v>
      </c>
      <c r="B75" s="2727" t="s">
        <v>1202</v>
      </c>
      <c r="C75" s="1049"/>
      <c r="D75" s="2738" t="s">
        <v>900</v>
      </c>
      <c r="E75" s="2701">
        <f>'BS old'!D41</f>
        <v>0</v>
      </c>
      <c r="F75" s="2701"/>
      <c r="G75" s="2701"/>
      <c r="H75" s="1044"/>
      <c r="I75" s="2698">
        <f>'BS old'!F41</f>
        <v>0</v>
      </c>
      <c r="J75" s="2699"/>
      <c r="K75" s="2702"/>
      <c r="L75" s="528"/>
    </row>
    <row r="76" spans="1:12" s="458" customFormat="1" ht="27.9" customHeight="1">
      <c r="A76" s="2759"/>
      <c r="B76" s="2727"/>
      <c r="C76" s="1049"/>
      <c r="D76" s="2738"/>
      <c r="E76" s="2701">
        <f>'BS old'!E41</f>
        <v>0</v>
      </c>
      <c r="F76" s="2701"/>
      <c r="G76" s="2701"/>
      <c r="H76" s="1052"/>
      <c r="I76" s="614"/>
      <c r="J76" s="2698">
        <f>'BS old'!G41</f>
        <v>0</v>
      </c>
      <c r="K76" s="2699"/>
      <c r="L76" s="2700"/>
    </row>
    <row r="77" spans="1:12" ht="27.9" customHeight="1">
      <c r="A77" s="2751" t="s">
        <v>532</v>
      </c>
      <c r="B77" s="2727" t="s">
        <v>1201</v>
      </c>
      <c r="C77" s="1049"/>
      <c r="D77" s="2738" t="s">
        <v>903</v>
      </c>
      <c r="E77" s="2701">
        <f>'BS old'!D42</f>
        <v>0</v>
      </c>
      <c r="F77" s="2701"/>
      <c r="G77" s="2701"/>
      <c r="H77" s="1044"/>
      <c r="I77" s="2698">
        <f>'BS old'!F42</f>
        <v>0</v>
      </c>
      <c r="J77" s="2699"/>
      <c r="K77" s="2702"/>
      <c r="L77" s="528"/>
    </row>
    <row r="78" spans="1:12" ht="27.9" customHeight="1">
      <c r="A78" s="2751"/>
      <c r="B78" s="2727"/>
      <c r="C78" s="1049"/>
      <c r="D78" s="2738"/>
      <c r="E78" s="2701">
        <f>'BS old'!E42</f>
        <v>0</v>
      </c>
      <c r="F78" s="2701"/>
      <c r="G78" s="2701"/>
      <c r="H78" s="1052"/>
      <c r="I78" s="614"/>
      <c r="J78" s="2698">
        <f>'BS old'!G42</f>
        <v>0</v>
      </c>
      <c r="K78" s="2699"/>
      <c r="L78" s="2700"/>
    </row>
    <row r="79" spans="1:12" ht="27.9" customHeight="1">
      <c r="A79" s="2751" t="s">
        <v>535</v>
      </c>
      <c r="B79" s="2727" t="s">
        <v>1200</v>
      </c>
      <c r="C79" s="1049"/>
      <c r="D79" s="2738" t="s">
        <v>906</v>
      </c>
      <c r="E79" s="2701">
        <f>'BS old'!D43</f>
        <v>0</v>
      </c>
      <c r="F79" s="2701"/>
      <c r="G79" s="2701"/>
      <c r="H79" s="1044"/>
      <c r="I79" s="2698">
        <f>'BS old'!F43</f>
        <v>0</v>
      </c>
      <c r="J79" s="2699"/>
      <c r="K79" s="2702"/>
      <c r="L79" s="528"/>
    </row>
    <row r="80" spans="1:12" ht="27.9" customHeight="1">
      <c r="A80" s="2751"/>
      <c r="B80" s="2727"/>
      <c r="C80" s="1049"/>
      <c r="D80" s="2738"/>
      <c r="E80" s="2701">
        <f>'BS old'!E43</f>
        <v>0</v>
      </c>
      <c r="F80" s="2701"/>
      <c r="G80" s="2701"/>
      <c r="H80" s="1052"/>
      <c r="I80" s="614"/>
      <c r="J80" s="2698">
        <f>'BS old'!G43</f>
        <v>0</v>
      </c>
      <c r="K80" s="2699"/>
      <c r="L80" s="2700"/>
    </row>
    <row r="81" spans="1:12" ht="27.9" customHeight="1">
      <c r="A81" s="2751" t="s">
        <v>538</v>
      </c>
      <c r="B81" s="2727" t="s">
        <v>1199</v>
      </c>
      <c r="C81" s="1049"/>
      <c r="D81" s="2738" t="s">
        <v>909</v>
      </c>
      <c r="E81" s="2701">
        <f>'BS old'!D44</f>
        <v>0</v>
      </c>
      <c r="F81" s="2701"/>
      <c r="G81" s="2701"/>
      <c r="H81" s="1044"/>
      <c r="I81" s="2698">
        <f>'BS old'!F44</f>
        <v>0</v>
      </c>
      <c r="J81" s="2699"/>
      <c r="K81" s="2702"/>
      <c r="L81" s="528"/>
    </row>
    <row r="82" spans="1:12" ht="27.9" customHeight="1">
      <c r="A82" s="2751"/>
      <c r="B82" s="2727"/>
      <c r="C82" s="1049"/>
      <c r="D82" s="2738"/>
      <c r="E82" s="2701">
        <f>'BS old'!E44</f>
        <v>0</v>
      </c>
      <c r="F82" s="2701"/>
      <c r="G82" s="2701"/>
      <c r="H82" s="1052"/>
      <c r="I82" s="614"/>
      <c r="J82" s="2698">
        <f>'BS old'!G44</f>
        <v>0</v>
      </c>
      <c r="K82" s="2699"/>
      <c r="L82" s="2700"/>
    </row>
    <row r="83" spans="1:12" ht="27.9" customHeight="1">
      <c r="A83" s="2751" t="s">
        <v>541</v>
      </c>
      <c r="B83" s="2727" t="s">
        <v>1198</v>
      </c>
      <c r="C83" s="1049"/>
      <c r="D83" s="2738" t="s">
        <v>912</v>
      </c>
      <c r="E83" s="2701">
        <f>'BS old'!D45</f>
        <v>0</v>
      </c>
      <c r="F83" s="2701"/>
      <c r="G83" s="2701"/>
      <c r="H83" s="1044"/>
      <c r="I83" s="2698">
        <f>'BS old'!F45</f>
        <v>0</v>
      </c>
      <c r="J83" s="2699"/>
      <c r="K83" s="2702"/>
      <c r="L83" s="528"/>
    </row>
    <row r="84" spans="1:12" ht="27.9" customHeight="1">
      <c r="A84" s="2751"/>
      <c r="B84" s="2727"/>
      <c r="C84" s="1049"/>
      <c r="D84" s="2738"/>
      <c r="E84" s="2701">
        <f>'BS old'!E45</f>
        <v>0</v>
      </c>
      <c r="F84" s="2701"/>
      <c r="G84" s="2701"/>
      <c r="H84" s="1052"/>
      <c r="I84" s="614"/>
      <c r="J84" s="2698">
        <f>'BS old'!G45</f>
        <v>0</v>
      </c>
      <c r="K84" s="2699"/>
      <c r="L84" s="2700"/>
    </row>
    <row r="85" spans="1:12" ht="27.9" customHeight="1">
      <c r="A85" s="2751" t="s">
        <v>544</v>
      </c>
      <c r="B85" s="2727" t="s">
        <v>1197</v>
      </c>
      <c r="C85" s="1049"/>
      <c r="D85" s="2738" t="s">
        <v>915</v>
      </c>
      <c r="E85" s="2701">
        <f>'BS old'!D46</f>
        <v>0</v>
      </c>
      <c r="F85" s="2701"/>
      <c r="G85" s="2701"/>
      <c r="H85" s="1044"/>
      <c r="I85" s="2698">
        <f>'BS old'!F46</f>
        <v>0</v>
      </c>
      <c r="J85" s="2699"/>
      <c r="K85" s="2702"/>
      <c r="L85" s="528"/>
    </row>
    <row r="86" spans="1:12" ht="27.9" customHeight="1">
      <c r="A86" s="2751"/>
      <c r="B86" s="2727"/>
      <c r="C86" s="1049"/>
      <c r="D86" s="2738"/>
      <c r="E86" s="2701">
        <f>'BS old'!E46</f>
        <v>0</v>
      </c>
      <c r="F86" s="2701"/>
      <c r="G86" s="2701"/>
      <c r="H86" s="1052"/>
      <c r="I86" s="614"/>
      <c r="J86" s="2698">
        <f>'BS old'!G46</f>
        <v>0</v>
      </c>
      <c r="K86" s="2699"/>
      <c r="L86" s="2700"/>
    </row>
    <row r="87" spans="1:12" ht="27.9" customHeight="1">
      <c r="A87" s="2764" t="s">
        <v>613</v>
      </c>
      <c r="B87" s="2729" t="s">
        <v>1196</v>
      </c>
      <c r="C87" s="1053"/>
      <c r="D87" s="2738" t="s">
        <v>918</v>
      </c>
      <c r="E87" s="2701">
        <f>'BS old'!D47</f>
        <v>0</v>
      </c>
      <c r="F87" s="2701"/>
      <c r="G87" s="2701"/>
      <c r="H87" s="1044"/>
      <c r="I87" s="2698">
        <f>'BS old'!F47</f>
        <v>0</v>
      </c>
      <c r="J87" s="2699"/>
      <c r="K87" s="2702"/>
      <c r="L87" s="528"/>
    </row>
    <row r="88" spans="1:12" ht="27.9" customHeight="1">
      <c r="A88" s="2754"/>
      <c r="B88" s="2729"/>
      <c r="C88" s="1053"/>
      <c r="D88" s="2738"/>
      <c r="E88" s="2701">
        <f>'BS old'!E47</f>
        <v>0</v>
      </c>
      <c r="F88" s="2701"/>
      <c r="G88" s="2701"/>
      <c r="H88" s="1052"/>
      <c r="I88" s="614"/>
      <c r="J88" s="2698">
        <f>'BS old'!G47</f>
        <v>0</v>
      </c>
      <c r="K88" s="2699"/>
      <c r="L88" s="2700"/>
    </row>
    <row r="89" spans="1:12" s="458" customFormat="1" ht="27.9" customHeight="1">
      <c r="A89" s="2752" t="s">
        <v>616</v>
      </c>
      <c r="B89" s="2727" t="s">
        <v>1195</v>
      </c>
      <c r="C89" s="1049"/>
      <c r="D89" s="2738" t="s">
        <v>921</v>
      </c>
      <c r="E89" s="2701">
        <f>'BS old'!D48</f>
        <v>0</v>
      </c>
      <c r="F89" s="2701"/>
      <c r="G89" s="2701"/>
      <c r="H89" s="1044"/>
      <c r="I89" s="2698">
        <f>'BS old'!F48</f>
        <v>0</v>
      </c>
      <c r="J89" s="2699"/>
      <c r="K89" s="2702"/>
      <c r="L89" s="528"/>
    </row>
    <row r="90" spans="1:12" s="458" customFormat="1" ht="27.9" customHeight="1">
      <c r="A90" s="2759"/>
      <c r="B90" s="2727"/>
      <c r="C90" s="1049"/>
      <c r="D90" s="2738"/>
      <c r="E90" s="2701">
        <f>'BS old'!E48</f>
        <v>0</v>
      </c>
      <c r="F90" s="2701"/>
      <c r="G90" s="2701"/>
      <c r="H90" s="1052"/>
      <c r="I90" s="614"/>
      <c r="J90" s="2698">
        <f>'BS old'!G48</f>
        <v>0</v>
      </c>
      <c r="K90" s="2699"/>
      <c r="L90" s="2700"/>
    </row>
    <row r="91" spans="1:12" s="458" customFormat="1" ht="27.9" customHeight="1">
      <c r="A91" s="2751" t="s">
        <v>532</v>
      </c>
      <c r="B91" s="2727" t="s">
        <v>1190</v>
      </c>
      <c r="C91" s="1049"/>
      <c r="D91" s="2738" t="s">
        <v>924</v>
      </c>
      <c r="E91" s="2701">
        <f>'BS old'!D49</f>
        <v>0</v>
      </c>
      <c r="F91" s="2701"/>
      <c r="G91" s="2701"/>
      <c r="H91" s="1044"/>
      <c r="I91" s="2698">
        <f>'BS old'!F49</f>
        <v>0</v>
      </c>
      <c r="J91" s="2699"/>
      <c r="K91" s="2702"/>
      <c r="L91" s="528"/>
    </row>
    <row r="92" spans="1:12" s="458" customFormat="1" ht="27.9" customHeight="1">
      <c r="A92" s="2751"/>
      <c r="B92" s="2727"/>
      <c r="C92" s="1049"/>
      <c r="D92" s="2738"/>
      <c r="E92" s="2701">
        <f>'BS old'!E49</f>
        <v>0</v>
      </c>
      <c r="F92" s="2701"/>
      <c r="G92" s="2701"/>
      <c r="H92" s="1052"/>
      <c r="I92" s="614"/>
      <c r="J92" s="2698">
        <f>'BS old'!G49</f>
        <v>0</v>
      </c>
      <c r="K92" s="2699"/>
      <c r="L92" s="2700"/>
    </row>
    <row r="93" spans="1:12" ht="27.9" customHeight="1">
      <c r="A93" s="2751" t="s">
        <v>535</v>
      </c>
      <c r="B93" s="2727" t="s">
        <v>1189</v>
      </c>
      <c r="C93" s="1049"/>
      <c r="D93" s="2738" t="s">
        <v>927</v>
      </c>
      <c r="E93" s="2701">
        <f>'BS old'!D50</f>
        <v>0</v>
      </c>
      <c r="F93" s="2701"/>
      <c r="G93" s="2701"/>
      <c r="H93" s="1044"/>
      <c r="I93" s="2698">
        <f>'BS old'!F50</f>
        <v>0</v>
      </c>
      <c r="J93" s="2699"/>
      <c r="K93" s="2702"/>
      <c r="L93" s="528"/>
    </row>
    <row r="94" spans="1:12" ht="27.9" customHeight="1">
      <c r="A94" s="2751"/>
      <c r="B94" s="2727"/>
      <c r="C94" s="1049"/>
      <c r="D94" s="2738"/>
      <c r="E94" s="2701">
        <f>'BS old'!E50</f>
        <v>0</v>
      </c>
      <c r="F94" s="2701"/>
      <c r="G94" s="2701"/>
      <c r="H94" s="1052"/>
      <c r="I94" s="614"/>
      <c r="J94" s="2698">
        <f>'BS old'!G50</f>
        <v>0</v>
      </c>
      <c r="K94" s="2699"/>
      <c r="L94" s="2700"/>
    </row>
    <row r="95" spans="1:12" ht="11.25" customHeight="1">
      <c r="A95" s="2768" t="s">
        <v>1137</v>
      </c>
      <c r="B95" s="2767" t="s">
        <v>1181</v>
      </c>
      <c r="C95" s="1050"/>
      <c r="D95" s="2776" t="s">
        <v>1135</v>
      </c>
      <c r="E95" s="2705" t="s">
        <v>2</v>
      </c>
      <c r="F95" s="2706"/>
      <c r="G95" s="2706"/>
      <c r="H95" s="2706"/>
      <c r="I95" s="2706"/>
      <c r="J95" s="2707"/>
      <c r="K95" s="2725" t="s">
        <v>1180</v>
      </c>
      <c r="L95" s="2726"/>
    </row>
    <row r="96" spans="1:12" ht="11.25" customHeight="1">
      <c r="A96" s="2756"/>
      <c r="B96" s="2717"/>
      <c r="C96" s="1051"/>
      <c r="D96" s="2777"/>
      <c r="E96" s="2718">
        <v>1</v>
      </c>
      <c r="F96" s="2717" t="s">
        <v>1179</v>
      </c>
      <c r="G96" s="2717"/>
      <c r="H96" s="1045"/>
      <c r="I96" s="2723" t="s">
        <v>1178</v>
      </c>
      <c r="J96" s="2724"/>
      <c r="K96" s="2705"/>
      <c r="L96" s="2712"/>
    </row>
    <row r="97" spans="1:14" ht="12" customHeight="1">
      <c r="A97" s="2769"/>
      <c r="B97" s="2772"/>
      <c r="C97" s="1056"/>
      <c r="D97" s="2777"/>
      <c r="E97" s="2770"/>
      <c r="F97" s="2772" t="s">
        <v>1177</v>
      </c>
      <c r="G97" s="2772"/>
      <c r="H97" s="1046"/>
      <c r="I97" s="2734"/>
      <c r="J97" s="2735"/>
      <c r="K97" s="2750" t="s">
        <v>1176</v>
      </c>
      <c r="L97" s="2704"/>
    </row>
    <row r="98" spans="1:14" ht="27.9" customHeight="1">
      <c r="A98" s="2751" t="s">
        <v>538</v>
      </c>
      <c r="B98" s="2727" t="s">
        <v>1188</v>
      </c>
      <c r="C98" s="1048"/>
      <c r="D98" s="2741" t="s">
        <v>930</v>
      </c>
      <c r="E98" s="2701">
        <f>'BS old'!D51</f>
        <v>0</v>
      </c>
      <c r="F98" s="2701"/>
      <c r="G98" s="2701"/>
      <c r="H98" s="1044"/>
      <c r="I98" s="2698">
        <f>'BS old'!F51</f>
        <v>0</v>
      </c>
      <c r="J98" s="2699"/>
      <c r="K98" s="2702"/>
      <c r="L98" s="528"/>
      <c r="N98" s="510" t="s">
        <v>1093</v>
      </c>
    </row>
    <row r="99" spans="1:14" ht="27.9" customHeight="1">
      <c r="A99" s="2751"/>
      <c r="B99" s="2727"/>
      <c r="C99" s="1049"/>
      <c r="D99" s="2738"/>
      <c r="E99" s="2701">
        <f>'BS old'!E51</f>
        <v>0</v>
      </c>
      <c r="F99" s="2701"/>
      <c r="G99" s="2701"/>
      <c r="H99" s="1052"/>
      <c r="I99" s="614"/>
      <c r="J99" s="2698">
        <f>'BS old'!G51</f>
        <v>0</v>
      </c>
      <c r="K99" s="2699"/>
      <c r="L99" s="2700"/>
    </row>
    <row r="100" spans="1:14" ht="27.9" customHeight="1">
      <c r="A100" s="2751" t="s">
        <v>541</v>
      </c>
      <c r="B100" s="2727" t="s">
        <v>1194</v>
      </c>
      <c r="C100" s="1049"/>
      <c r="D100" s="2738" t="s">
        <v>933</v>
      </c>
      <c r="E100" s="2701">
        <f>'BS old'!D52</f>
        <v>0</v>
      </c>
      <c r="F100" s="2701"/>
      <c r="G100" s="2701"/>
      <c r="H100" s="1044"/>
      <c r="I100" s="2698">
        <f>'BS old'!F52</f>
        <v>0</v>
      </c>
      <c r="J100" s="2699"/>
      <c r="K100" s="2702"/>
      <c r="L100" s="528"/>
    </row>
    <row r="101" spans="1:14" ht="27.9" customHeight="1">
      <c r="A101" s="2751"/>
      <c r="B101" s="2727"/>
      <c r="C101" s="1049"/>
      <c r="D101" s="2738"/>
      <c r="E101" s="2701">
        <f>'BS old'!E52</f>
        <v>0</v>
      </c>
      <c r="F101" s="2701"/>
      <c r="G101" s="2701"/>
      <c r="H101" s="1052"/>
      <c r="I101" s="614"/>
      <c r="J101" s="2698">
        <f>'BS old'!G52</f>
        <v>0</v>
      </c>
      <c r="K101" s="2699"/>
      <c r="L101" s="2700"/>
    </row>
    <row r="102" spans="1:14" ht="27.9" customHeight="1">
      <c r="A102" s="2751" t="s">
        <v>544</v>
      </c>
      <c r="B102" s="2727" t="s">
        <v>1184</v>
      </c>
      <c r="C102" s="1048"/>
      <c r="D102" s="2741" t="s">
        <v>936</v>
      </c>
      <c r="E102" s="2701">
        <f>'BS old'!D53</f>
        <v>0</v>
      </c>
      <c r="F102" s="2701"/>
      <c r="G102" s="2701"/>
      <c r="H102" s="1044"/>
      <c r="I102" s="2698">
        <f>'BS old'!F53</f>
        <v>0</v>
      </c>
      <c r="J102" s="2699"/>
      <c r="K102" s="2702"/>
      <c r="L102" s="528"/>
    </row>
    <row r="103" spans="1:14" ht="27.9" customHeight="1">
      <c r="A103" s="2751"/>
      <c r="B103" s="2727"/>
      <c r="C103" s="1049"/>
      <c r="D103" s="2738"/>
      <c r="E103" s="2701">
        <f>'BS old'!E53</f>
        <v>0</v>
      </c>
      <c r="F103" s="2701"/>
      <c r="G103" s="2701"/>
      <c r="H103" s="1052"/>
      <c r="I103" s="614"/>
      <c r="J103" s="2698">
        <f>'BS old'!G53</f>
        <v>0</v>
      </c>
      <c r="K103" s="2699"/>
      <c r="L103" s="2700"/>
    </row>
    <row r="104" spans="1:14" ht="27.9" customHeight="1">
      <c r="A104" s="2751" t="s">
        <v>547</v>
      </c>
      <c r="B104" s="2727" t="s">
        <v>1193</v>
      </c>
      <c r="C104" s="1049"/>
      <c r="D104" s="2738" t="s">
        <v>939</v>
      </c>
      <c r="E104" s="2701">
        <f>'BS old'!D54</f>
        <v>0</v>
      </c>
      <c r="F104" s="2701"/>
      <c r="G104" s="2701"/>
      <c r="H104" s="1044"/>
      <c r="I104" s="2698">
        <f>'BS old'!F54</f>
        <v>0</v>
      </c>
      <c r="J104" s="2699"/>
      <c r="K104" s="2702"/>
      <c r="L104" s="528"/>
    </row>
    <row r="105" spans="1:14" ht="27.9" customHeight="1">
      <c r="A105" s="2751"/>
      <c r="B105" s="2727"/>
      <c r="C105" s="1049"/>
      <c r="D105" s="2738"/>
      <c r="E105" s="2701">
        <f>'BS old'!E54</f>
        <v>0</v>
      </c>
      <c r="F105" s="2701"/>
      <c r="G105" s="2701"/>
      <c r="H105" s="1052"/>
      <c r="I105" s="614"/>
      <c r="J105" s="2698">
        <f>'BS old'!G54</f>
        <v>0</v>
      </c>
      <c r="K105" s="2699"/>
      <c r="L105" s="2700"/>
    </row>
    <row r="106" spans="1:14" ht="27.9" customHeight="1">
      <c r="A106" s="2773" t="s">
        <v>631</v>
      </c>
      <c r="B106" s="2765" t="s">
        <v>1192</v>
      </c>
      <c r="C106" s="1054"/>
      <c r="D106" s="2741" t="s">
        <v>941</v>
      </c>
      <c r="E106" s="2701">
        <f>'BS old'!D55</f>
        <v>0</v>
      </c>
      <c r="F106" s="2701"/>
      <c r="G106" s="2701"/>
      <c r="H106" s="1044"/>
      <c r="I106" s="2698">
        <f>'BS old'!F55</f>
        <v>0</v>
      </c>
      <c r="J106" s="2699"/>
      <c r="K106" s="2702"/>
      <c r="L106" s="528"/>
    </row>
    <row r="107" spans="1:14" ht="27.9" customHeight="1">
      <c r="A107" s="2774"/>
      <c r="B107" s="2729"/>
      <c r="C107" s="1053"/>
      <c r="D107" s="2738"/>
      <c r="E107" s="2701">
        <f>'BS old'!E55</f>
        <v>0</v>
      </c>
      <c r="F107" s="2701"/>
      <c r="G107" s="2701"/>
      <c r="H107" s="1052"/>
      <c r="I107" s="614"/>
      <c r="J107" s="2698">
        <f>'BS old'!G55</f>
        <v>0</v>
      </c>
      <c r="K107" s="2699"/>
      <c r="L107" s="2700"/>
    </row>
    <row r="108" spans="1:14" s="458" customFormat="1" ht="27.9" customHeight="1">
      <c r="A108" s="2771" t="s">
        <v>634</v>
      </c>
      <c r="B108" s="2727" t="s">
        <v>1191</v>
      </c>
      <c r="C108" s="1049"/>
      <c r="D108" s="2738" t="s">
        <v>944</v>
      </c>
      <c r="E108" s="2701">
        <f>'BS old'!D56</f>
        <v>0</v>
      </c>
      <c r="F108" s="2701"/>
      <c r="G108" s="2701"/>
      <c r="H108" s="1044"/>
      <c r="I108" s="2698">
        <f>'BS old'!F56</f>
        <v>0</v>
      </c>
      <c r="J108" s="2699"/>
      <c r="K108" s="2702"/>
      <c r="L108" s="528"/>
    </row>
    <row r="109" spans="1:14" s="458" customFormat="1" ht="27.9" customHeight="1">
      <c r="A109" s="2771"/>
      <c r="B109" s="2727"/>
      <c r="C109" s="1049"/>
      <c r="D109" s="2738"/>
      <c r="E109" s="2701">
        <f>'BS old'!E56</f>
        <v>0</v>
      </c>
      <c r="F109" s="2701"/>
      <c r="G109" s="2701"/>
      <c r="H109" s="1052"/>
      <c r="I109" s="614"/>
      <c r="J109" s="2698">
        <f>'BS old'!G56</f>
        <v>0</v>
      </c>
      <c r="K109" s="2699"/>
      <c r="L109" s="2700"/>
    </row>
    <row r="110" spans="1:14" s="458" customFormat="1" ht="27.9" customHeight="1">
      <c r="A110" s="2751" t="s">
        <v>532</v>
      </c>
      <c r="B110" s="2727" t="s">
        <v>1190</v>
      </c>
      <c r="C110" s="1048"/>
      <c r="D110" s="2741" t="s">
        <v>947</v>
      </c>
      <c r="E110" s="2701">
        <f>'BS old'!D57</f>
        <v>0</v>
      </c>
      <c r="F110" s="2701"/>
      <c r="G110" s="2701"/>
      <c r="H110" s="1044"/>
      <c r="I110" s="2698">
        <f>'BS old'!F57</f>
        <v>0</v>
      </c>
      <c r="J110" s="2699"/>
      <c r="K110" s="2702"/>
      <c r="L110" s="528"/>
    </row>
    <row r="111" spans="1:14" s="458" customFormat="1" ht="27.9" customHeight="1">
      <c r="A111" s="2751"/>
      <c r="B111" s="2727"/>
      <c r="C111" s="1049"/>
      <c r="D111" s="2738"/>
      <c r="E111" s="2701">
        <f>'BS old'!E57</f>
        <v>0</v>
      </c>
      <c r="F111" s="2701"/>
      <c r="G111" s="2701"/>
      <c r="H111" s="1052"/>
      <c r="I111" s="614"/>
      <c r="J111" s="2698">
        <f>'BS old'!G57</f>
        <v>0</v>
      </c>
      <c r="K111" s="2699"/>
      <c r="L111" s="2700"/>
    </row>
    <row r="112" spans="1:14" ht="27.9" customHeight="1">
      <c r="A112" s="2751" t="s">
        <v>535</v>
      </c>
      <c r="B112" s="2727" t="s">
        <v>1189</v>
      </c>
      <c r="C112" s="1049"/>
      <c r="D112" s="2738" t="s">
        <v>950</v>
      </c>
      <c r="E112" s="2701">
        <f>'BS old'!D58</f>
        <v>0</v>
      </c>
      <c r="F112" s="2701"/>
      <c r="G112" s="2701"/>
      <c r="H112" s="1044"/>
      <c r="I112" s="2698">
        <f>'BS old'!F58</f>
        <v>0</v>
      </c>
      <c r="J112" s="2699"/>
      <c r="K112" s="2702"/>
      <c r="L112" s="528"/>
    </row>
    <row r="113" spans="1:12" ht="27.9" customHeight="1">
      <c r="A113" s="2751"/>
      <c r="B113" s="2727"/>
      <c r="C113" s="1049"/>
      <c r="D113" s="2738"/>
      <c r="E113" s="2701">
        <f>'BS old'!E58</f>
        <v>0</v>
      </c>
      <c r="F113" s="2701"/>
      <c r="G113" s="2701"/>
      <c r="H113" s="1052"/>
      <c r="I113" s="614"/>
      <c r="J113" s="2698">
        <f>'BS old'!G58</f>
        <v>0</v>
      </c>
      <c r="K113" s="2699"/>
      <c r="L113" s="2700"/>
    </row>
    <row r="114" spans="1:12" ht="27.9" customHeight="1">
      <c r="A114" s="2751" t="s">
        <v>538</v>
      </c>
      <c r="B114" s="2727" t="s">
        <v>1188</v>
      </c>
      <c r="C114" s="1048"/>
      <c r="D114" s="2741" t="s">
        <v>952</v>
      </c>
      <c r="E114" s="2701">
        <f>'BS old'!D59</f>
        <v>0</v>
      </c>
      <c r="F114" s="2701"/>
      <c r="G114" s="2701"/>
      <c r="H114" s="1044"/>
      <c r="I114" s="2698">
        <f>'BS old'!F59</f>
        <v>0</v>
      </c>
      <c r="J114" s="2699"/>
      <c r="K114" s="2702"/>
      <c r="L114" s="528"/>
    </row>
    <row r="115" spans="1:12" ht="27.9" customHeight="1">
      <c r="A115" s="2751"/>
      <c r="B115" s="2727"/>
      <c r="C115" s="1049"/>
      <c r="D115" s="2738"/>
      <c r="E115" s="2701">
        <f>'BS old'!E59</f>
        <v>0</v>
      </c>
      <c r="F115" s="2701"/>
      <c r="G115" s="2701"/>
      <c r="H115" s="1052"/>
      <c r="I115" s="614"/>
      <c r="J115" s="2698">
        <f>'BS old'!G59</f>
        <v>0</v>
      </c>
      <c r="K115" s="2699"/>
      <c r="L115" s="2700"/>
    </row>
    <row r="116" spans="1:12" ht="27.9" customHeight="1">
      <c r="A116" s="2751" t="s">
        <v>541</v>
      </c>
      <c r="B116" s="2727" t="s">
        <v>1187</v>
      </c>
      <c r="C116" s="1049"/>
      <c r="D116" s="2738" t="s">
        <v>954</v>
      </c>
      <c r="E116" s="2701">
        <f>'BS old'!D60</f>
        <v>0</v>
      </c>
      <c r="F116" s="2701"/>
      <c r="G116" s="2701"/>
      <c r="H116" s="1044"/>
      <c r="I116" s="2698">
        <f>'BS old'!F60</f>
        <v>0</v>
      </c>
      <c r="J116" s="2699"/>
      <c r="K116" s="2702"/>
      <c r="L116" s="528"/>
    </row>
    <row r="117" spans="1:12" ht="27.9" customHeight="1">
      <c r="A117" s="2751"/>
      <c r="B117" s="2727"/>
      <c r="C117" s="1049"/>
      <c r="D117" s="2738"/>
      <c r="E117" s="2701">
        <f>'BS old'!E60</f>
        <v>0</v>
      </c>
      <c r="F117" s="2701"/>
      <c r="G117" s="2701"/>
      <c r="H117" s="1052"/>
      <c r="I117" s="614"/>
      <c r="J117" s="2698">
        <f>'BS old'!G60</f>
        <v>0</v>
      </c>
      <c r="K117" s="2699"/>
      <c r="L117" s="2700"/>
    </row>
    <row r="118" spans="1:12" ht="27.9" customHeight="1">
      <c r="A118" s="2751" t="s">
        <v>544</v>
      </c>
      <c r="B118" s="2727" t="s">
        <v>1186</v>
      </c>
      <c r="C118" s="1048"/>
      <c r="D118" s="2741" t="s">
        <v>957</v>
      </c>
      <c r="E118" s="2701">
        <f>'BS old'!D61</f>
        <v>0</v>
      </c>
      <c r="F118" s="2701"/>
      <c r="G118" s="2701"/>
      <c r="H118" s="1044"/>
      <c r="I118" s="2698">
        <f>'BS old'!F61</f>
        <v>0</v>
      </c>
      <c r="J118" s="2699"/>
      <c r="K118" s="2702"/>
      <c r="L118" s="528"/>
    </row>
    <row r="119" spans="1:12" ht="27.9" customHeight="1">
      <c r="A119" s="2751"/>
      <c r="B119" s="2727"/>
      <c r="C119" s="1049"/>
      <c r="D119" s="2738"/>
      <c r="E119" s="2701">
        <f>'BS old'!E61</f>
        <v>0</v>
      </c>
      <c r="F119" s="2701"/>
      <c r="G119" s="2701"/>
      <c r="H119" s="1052"/>
      <c r="I119" s="614"/>
      <c r="J119" s="2698">
        <f>'BS old'!G61</f>
        <v>0</v>
      </c>
      <c r="K119" s="2699"/>
      <c r="L119" s="2700"/>
    </row>
    <row r="120" spans="1:12" ht="27.9" customHeight="1">
      <c r="A120" s="2751" t="s">
        <v>547</v>
      </c>
      <c r="B120" s="2727" t="s">
        <v>1185</v>
      </c>
      <c r="C120" s="1049"/>
      <c r="D120" s="2738" t="s">
        <v>960</v>
      </c>
      <c r="E120" s="2701">
        <f>'BS old'!D62</f>
        <v>0</v>
      </c>
      <c r="F120" s="2701"/>
      <c r="G120" s="2701"/>
      <c r="H120" s="1044"/>
      <c r="I120" s="2698">
        <f>'BS old'!F62</f>
        <v>0</v>
      </c>
      <c r="J120" s="2699"/>
      <c r="K120" s="2702"/>
      <c r="L120" s="528"/>
    </row>
    <row r="121" spans="1:12" ht="27.9" customHeight="1">
      <c r="A121" s="2751"/>
      <c r="B121" s="2727"/>
      <c r="C121" s="1049"/>
      <c r="D121" s="2738"/>
      <c r="E121" s="2701">
        <f>'BS old'!E62</f>
        <v>0</v>
      </c>
      <c r="F121" s="2701"/>
      <c r="G121" s="2701"/>
      <c r="H121" s="1052"/>
      <c r="I121" s="614"/>
      <c r="J121" s="2698">
        <f>'BS old'!G62</f>
        <v>0</v>
      </c>
      <c r="K121" s="2699"/>
      <c r="L121" s="2700"/>
    </row>
    <row r="122" spans="1:12" ht="27.9" customHeight="1">
      <c r="A122" s="2751" t="s">
        <v>568</v>
      </c>
      <c r="B122" s="2727" t="s">
        <v>1184</v>
      </c>
      <c r="C122" s="1048"/>
      <c r="D122" s="2741" t="s">
        <v>962</v>
      </c>
      <c r="E122" s="2701">
        <f>'BS old'!D63</f>
        <v>0</v>
      </c>
      <c r="F122" s="2701"/>
      <c r="G122" s="2701"/>
      <c r="H122" s="1044"/>
      <c r="I122" s="2698">
        <f>'BS old'!F63</f>
        <v>0</v>
      </c>
      <c r="J122" s="2699"/>
      <c r="K122" s="2702"/>
      <c r="L122" s="528"/>
    </row>
    <row r="123" spans="1:12" ht="27.9" customHeight="1">
      <c r="A123" s="2751"/>
      <c r="B123" s="2727"/>
      <c r="C123" s="1049"/>
      <c r="D123" s="2738"/>
      <c r="E123" s="2701">
        <f>'BS old'!E63</f>
        <v>0</v>
      </c>
      <c r="F123" s="2701"/>
      <c r="G123" s="2701"/>
      <c r="H123" s="1052"/>
      <c r="I123" s="614"/>
      <c r="J123" s="2698">
        <f>'BS old'!G63</f>
        <v>0</v>
      </c>
      <c r="K123" s="2699"/>
      <c r="L123" s="2700"/>
    </row>
    <row r="124" spans="1:12" ht="27.9" customHeight="1">
      <c r="A124" s="2779" t="s">
        <v>649</v>
      </c>
      <c r="B124" s="2778" t="s">
        <v>1183</v>
      </c>
      <c r="C124" s="1054"/>
      <c r="D124" s="2738" t="s">
        <v>965</v>
      </c>
      <c r="E124" s="2701">
        <f>'BS old'!D64</f>
        <v>0</v>
      </c>
      <c r="F124" s="2701"/>
      <c r="G124" s="2701"/>
      <c r="H124" s="1044"/>
      <c r="I124" s="2698">
        <f>'BS old'!F64</f>
        <v>0</v>
      </c>
      <c r="J124" s="2699"/>
      <c r="K124" s="2702"/>
      <c r="L124" s="528"/>
    </row>
    <row r="125" spans="1:12" ht="27.9" customHeight="1">
      <c r="A125" s="2774"/>
      <c r="B125" s="2729"/>
      <c r="C125" s="1053"/>
      <c r="D125" s="2738"/>
      <c r="E125" s="2701">
        <f>'BS old'!E64</f>
        <v>0</v>
      </c>
      <c r="F125" s="2701"/>
      <c r="G125" s="2701"/>
      <c r="H125" s="1052"/>
      <c r="I125" s="614"/>
      <c r="J125" s="2698">
        <f>'BS old'!G64</f>
        <v>0</v>
      </c>
      <c r="K125" s="2699"/>
      <c r="L125" s="2700"/>
    </row>
    <row r="126" spans="1:12" s="458" customFormat="1" ht="27.9" customHeight="1">
      <c r="A126" s="2759" t="s">
        <v>652</v>
      </c>
      <c r="B126" s="2727" t="s">
        <v>1182</v>
      </c>
      <c r="C126" s="1048"/>
      <c r="D126" s="2741" t="s">
        <v>968</v>
      </c>
      <c r="E126" s="2701">
        <f>'BS old'!D65</f>
        <v>0</v>
      </c>
      <c r="F126" s="2701"/>
      <c r="G126" s="2701"/>
      <c r="H126" s="1044"/>
      <c r="I126" s="2698">
        <f>'BS old'!F65</f>
        <v>0</v>
      </c>
      <c r="J126" s="2699"/>
      <c r="K126" s="2702"/>
      <c r="L126" s="528"/>
    </row>
    <row r="127" spans="1:12" s="458" customFormat="1" ht="27.9" customHeight="1">
      <c r="A127" s="2759"/>
      <c r="B127" s="2727"/>
      <c r="C127" s="1049"/>
      <c r="D127" s="2738"/>
      <c r="E127" s="2701">
        <f>'BS old'!E65</f>
        <v>0</v>
      </c>
      <c r="F127" s="2701"/>
      <c r="G127" s="2701"/>
      <c r="H127" s="1052"/>
      <c r="I127" s="614"/>
      <c r="J127" s="2698">
        <f>'BS old'!G65</f>
        <v>0</v>
      </c>
      <c r="K127" s="2699"/>
      <c r="L127" s="2700"/>
    </row>
    <row r="128" spans="1:12" ht="11.25" customHeight="1">
      <c r="A128" s="2768" t="s">
        <v>1137</v>
      </c>
      <c r="B128" s="2767" t="s">
        <v>1181</v>
      </c>
      <c r="C128" s="1050"/>
      <c r="D128" s="2776" t="s">
        <v>1135</v>
      </c>
      <c r="E128" s="2705" t="s">
        <v>2</v>
      </c>
      <c r="F128" s="2706"/>
      <c r="G128" s="2706"/>
      <c r="H128" s="2706"/>
      <c r="I128" s="2706"/>
      <c r="J128" s="2707"/>
      <c r="K128" s="2725" t="s">
        <v>1180</v>
      </c>
      <c r="L128" s="2726"/>
    </row>
    <row r="129" spans="1:12" ht="11.25" customHeight="1">
      <c r="A129" s="2756"/>
      <c r="B129" s="2717"/>
      <c r="C129" s="1051"/>
      <c r="D129" s="2777"/>
      <c r="E129" s="2718">
        <v>1</v>
      </c>
      <c r="F129" s="2717" t="s">
        <v>1179</v>
      </c>
      <c r="G129" s="2717"/>
      <c r="H129" s="1045"/>
      <c r="I129" s="2723" t="s">
        <v>1178</v>
      </c>
      <c r="J129" s="2724"/>
      <c r="K129" s="2705"/>
      <c r="L129" s="2712"/>
    </row>
    <row r="130" spans="1:12" ht="11.25" customHeight="1">
      <c r="A130" s="2756"/>
      <c r="B130" s="2717"/>
      <c r="C130" s="1051"/>
      <c r="D130" s="2777"/>
      <c r="E130" s="2718"/>
      <c r="F130" s="2717" t="s">
        <v>1177</v>
      </c>
      <c r="G130" s="2717"/>
      <c r="H130" s="1045"/>
      <c r="I130" s="2723"/>
      <c r="J130" s="2724"/>
      <c r="K130" s="2703" t="s">
        <v>1176</v>
      </c>
      <c r="L130" s="2704"/>
    </row>
    <row r="131" spans="1:12" s="527" customFormat="1" ht="27.9" customHeight="1">
      <c r="A131" s="2751" t="s">
        <v>532</v>
      </c>
      <c r="B131" s="2727" t="s">
        <v>1175</v>
      </c>
      <c r="C131" s="1049"/>
      <c r="D131" s="2738" t="s">
        <v>656</v>
      </c>
      <c r="E131" s="2701">
        <f>'BS old'!D66</f>
        <v>0</v>
      </c>
      <c r="F131" s="2701"/>
      <c r="G131" s="2701"/>
      <c r="H131" s="1044"/>
      <c r="I131" s="2698">
        <f>'BS old'!F66</f>
        <v>0</v>
      </c>
      <c r="J131" s="2699"/>
      <c r="K131" s="2702"/>
      <c r="L131" s="528"/>
    </row>
    <row r="132" spans="1:12" s="527" customFormat="1" ht="27.9" customHeight="1">
      <c r="A132" s="2751"/>
      <c r="B132" s="2727"/>
      <c r="C132" s="1049"/>
      <c r="D132" s="2738"/>
      <c r="E132" s="2701">
        <f>'BS old'!E66</f>
        <v>0</v>
      </c>
      <c r="F132" s="2701"/>
      <c r="G132" s="2701"/>
      <c r="H132" s="1052"/>
      <c r="I132" s="614"/>
      <c r="J132" s="2698">
        <f>'BS old'!G66</f>
        <v>0</v>
      </c>
      <c r="K132" s="2699"/>
      <c r="L132" s="2700"/>
    </row>
    <row r="133" spans="1:12" s="527" customFormat="1" ht="27.9" customHeight="1">
      <c r="A133" s="2751" t="s">
        <v>535</v>
      </c>
      <c r="B133" s="2727" t="s">
        <v>1174</v>
      </c>
      <c r="C133" s="1049"/>
      <c r="D133" s="2738" t="s">
        <v>658</v>
      </c>
      <c r="E133" s="2701">
        <f>'BS old'!D67</f>
        <v>0</v>
      </c>
      <c r="F133" s="2701"/>
      <c r="G133" s="2701"/>
      <c r="H133" s="1044"/>
      <c r="I133" s="2698">
        <f>'BS old'!F67</f>
        <v>0</v>
      </c>
      <c r="J133" s="2699"/>
      <c r="K133" s="2702"/>
      <c r="L133" s="528"/>
    </row>
    <row r="134" spans="1:12" ht="27.9" customHeight="1">
      <c r="A134" s="2751"/>
      <c r="B134" s="2727"/>
      <c r="C134" s="1049"/>
      <c r="D134" s="2738"/>
      <c r="E134" s="2701">
        <f>'BS old'!E67</f>
        <v>0</v>
      </c>
      <c r="F134" s="2701"/>
      <c r="G134" s="2701"/>
      <c r="H134" s="1052"/>
      <c r="I134" s="614"/>
      <c r="J134" s="2698">
        <f>'BS old'!G67</f>
        <v>0</v>
      </c>
      <c r="K134" s="2699"/>
      <c r="L134" s="2700"/>
    </row>
    <row r="135" spans="1:12" ht="27.9" customHeight="1">
      <c r="A135" s="2751" t="s">
        <v>538</v>
      </c>
      <c r="B135" s="2727" t="s">
        <v>1173</v>
      </c>
      <c r="C135" s="1049"/>
      <c r="D135" s="2738" t="s">
        <v>660</v>
      </c>
      <c r="E135" s="2701">
        <f>'BS old'!D68</f>
        <v>0</v>
      </c>
      <c r="F135" s="2701"/>
      <c r="G135" s="2701"/>
      <c r="H135" s="1044"/>
      <c r="I135" s="2698">
        <f>'BS old'!F68</f>
        <v>0</v>
      </c>
      <c r="J135" s="2699"/>
      <c r="K135" s="2702"/>
      <c r="L135" s="528"/>
    </row>
    <row r="136" spans="1:12" ht="27.9" customHeight="1">
      <c r="A136" s="2751"/>
      <c r="B136" s="2727"/>
      <c r="C136" s="1049"/>
      <c r="D136" s="2738"/>
      <c r="E136" s="2701">
        <f>'BS old'!E68</f>
        <v>0</v>
      </c>
      <c r="F136" s="2701"/>
      <c r="G136" s="2701"/>
      <c r="H136" s="1052"/>
      <c r="I136" s="614"/>
      <c r="J136" s="2698">
        <f>'BS old'!G68</f>
        <v>0</v>
      </c>
      <c r="K136" s="2699"/>
      <c r="L136" s="2700"/>
    </row>
    <row r="137" spans="1:12" ht="27.9" customHeight="1">
      <c r="A137" s="2751" t="s">
        <v>541</v>
      </c>
      <c r="B137" s="2727" t="s">
        <v>1172</v>
      </c>
      <c r="C137" s="1049"/>
      <c r="D137" s="2738" t="s">
        <v>662</v>
      </c>
      <c r="E137" s="2701">
        <f>'BS old'!D69</f>
        <v>0</v>
      </c>
      <c r="F137" s="2701"/>
      <c r="G137" s="2701"/>
      <c r="H137" s="1044"/>
      <c r="I137" s="2698">
        <f>'BS old'!F69</f>
        <v>0</v>
      </c>
      <c r="J137" s="2699"/>
      <c r="K137" s="2702"/>
      <c r="L137" s="528"/>
    </row>
    <row r="138" spans="1:12" ht="27.9" customHeight="1">
      <c r="A138" s="2751"/>
      <c r="B138" s="2727"/>
      <c r="C138" s="1049"/>
      <c r="D138" s="2738"/>
      <c r="E138" s="2701">
        <f>'BS old'!E69</f>
        <v>0</v>
      </c>
      <c r="F138" s="2701"/>
      <c r="G138" s="2701"/>
      <c r="H138" s="1052"/>
      <c r="I138" s="614"/>
      <c r="J138" s="2698">
        <f>'BS old'!G69</f>
        <v>0</v>
      </c>
      <c r="K138" s="2699"/>
      <c r="L138" s="2700"/>
    </row>
    <row r="139" spans="1:12" ht="27.9" customHeight="1">
      <c r="A139" s="2754" t="s">
        <v>663</v>
      </c>
      <c r="B139" s="2729" t="s">
        <v>1171</v>
      </c>
      <c r="C139" s="1053"/>
      <c r="D139" s="2775" t="s">
        <v>665</v>
      </c>
      <c r="E139" s="2701">
        <f>'BS old'!D70</f>
        <v>0</v>
      </c>
      <c r="F139" s="2701"/>
      <c r="G139" s="2701"/>
      <c r="H139" s="1044"/>
      <c r="I139" s="2698">
        <f>'BS old'!F70</f>
        <v>0</v>
      </c>
      <c r="J139" s="2699"/>
      <c r="K139" s="2702"/>
      <c r="L139" s="528"/>
    </row>
    <row r="140" spans="1:12" ht="27.9" customHeight="1">
      <c r="A140" s="2754"/>
      <c r="B140" s="2729"/>
      <c r="C140" s="1053"/>
      <c r="D140" s="2775"/>
      <c r="E140" s="2701">
        <f>'BS old'!E70</f>
        <v>0</v>
      </c>
      <c r="F140" s="2701"/>
      <c r="G140" s="2701"/>
      <c r="H140" s="1052"/>
      <c r="I140" s="614"/>
      <c r="J140" s="2698">
        <f>'BS old'!G70</f>
        <v>0</v>
      </c>
      <c r="K140" s="2699"/>
      <c r="L140" s="2700"/>
    </row>
    <row r="141" spans="1:12" ht="27.9" customHeight="1">
      <c r="A141" s="2759" t="s">
        <v>666</v>
      </c>
      <c r="B141" s="2727" t="s">
        <v>1170</v>
      </c>
      <c r="C141" s="1049"/>
      <c r="D141" s="2738" t="s">
        <v>668</v>
      </c>
      <c r="E141" s="2701">
        <f>'BS old'!D71</f>
        <v>0</v>
      </c>
      <c r="F141" s="2701"/>
      <c r="G141" s="2701"/>
      <c r="H141" s="1044"/>
      <c r="I141" s="2698">
        <f>'BS old'!F71</f>
        <v>0</v>
      </c>
      <c r="J141" s="2699"/>
      <c r="K141" s="2702"/>
      <c r="L141" s="528"/>
    </row>
    <row r="142" spans="1:12" ht="27.9" customHeight="1">
      <c r="A142" s="2759"/>
      <c r="B142" s="2727"/>
      <c r="C142" s="1049"/>
      <c r="D142" s="2738"/>
      <c r="E142" s="2701">
        <f>'BS old'!E71</f>
        <v>0</v>
      </c>
      <c r="F142" s="2701"/>
      <c r="G142" s="2701"/>
      <c r="H142" s="1052"/>
      <c r="I142" s="614"/>
      <c r="J142" s="2698">
        <f>'BS old'!G71</f>
        <v>0</v>
      </c>
      <c r="K142" s="2699"/>
      <c r="L142" s="2700"/>
    </row>
    <row r="143" spans="1:12" ht="27.9" customHeight="1">
      <c r="A143" s="2751" t="s">
        <v>532</v>
      </c>
      <c r="B143" s="2727" t="s">
        <v>1169</v>
      </c>
      <c r="C143" s="1049"/>
      <c r="D143" s="2738" t="s">
        <v>670</v>
      </c>
      <c r="E143" s="2701">
        <f>'BS old'!D72</f>
        <v>0</v>
      </c>
      <c r="F143" s="2701"/>
      <c r="G143" s="2701"/>
      <c r="H143" s="1044"/>
      <c r="I143" s="2698">
        <f>'BS old'!F72</f>
        <v>0</v>
      </c>
      <c r="J143" s="2699"/>
      <c r="K143" s="2702"/>
      <c r="L143" s="528"/>
    </row>
    <row r="144" spans="1:12" s="458" customFormat="1" ht="27.9" customHeight="1">
      <c r="A144" s="2751"/>
      <c r="B144" s="2727"/>
      <c r="C144" s="1049"/>
      <c r="D144" s="2738"/>
      <c r="E144" s="2701">
        <f>'BS old'!E72</f>
        <v>0</v>
      </c>
      <c r="F144" s="2701"/>
      <c r="G144" s="2701"/>
      <c r="H144" s="1052"/>
      <c r="I144" s="614"/>
      <c r="J144" s="2698">
        <f>'BS old'!G72</f>
        <v>0</v>
      </c>
      <c r="K144" s="2699"/>
      <c r="L144" s="2700"/>
    </row>
    <row r="145" spans="1:12" s="458" customFormat="1" ht="27.9" customHeight="1">
      <c r="A145" s="2751" t="s">
        <v>535</v>
      </c>
      <c r="B145" s="2727" t="s">
        <v>1168</v>
      </c>
      <c r="C145" s="1049"/>
      <c r="D145" s="2738" t="s">
        <v>672</v>
      </c>
      <c r="E145" s="2701">
        <f>'BS old'!D73</f>
        <v>0</v>
      </c>
      <c r="F145" s="2701"/>
      <c r="G145" s="2701"/>
      <c r="H145" s="1044"/>
      <c r="I145" s="2698">
        <f>'BS old'!F73</f>
        <v>0</v>
      </c>
      <c r="J145" s="2699"/>
      <c r="K145" s="2702"/>
      <c r="L145" s="528"/>
    </row>
    <row r="146" spans="1:12" ht="27.9" customHeight="1">
      <c r="A146" s="2751"/>
      <c r="B146" s="2727"/>
      <c r="C146" s="1049"/>
      <c r="D146" s="2738"/>
      <c r="E146" s="2701">
        <f>'BS old'!E73</f>
        <v>0</v>
      </c>
      <c r="F146" s="2701"/>
      <c r="G146" s="2701"/>
      <c r="H146" s="1052"/>
      <c r="I146" s="614"/>
      <c r="J146" s="2698">
        <f>'BS old'!G73</f>
        <v>0</v>
      </c>
      <c r="K146" s="2699"/>
      <c r="L146" s="2700"/>
    </row>
    <row r="147" spans="1:12" ht="27.9" customHeight="1">
      <c r="A147" s="2751" t="s">
        <v>538</v>
      </c>
      <c r="B147" s="2727" t="s">
        <v>1167</v>
      </c>
      <c r="C147" s="1049"/>
      <c r="D147" s="2738" t="s">
        <v>674</v>
      </c>
      <c r="E147" s="2701">
        <f>'BS old'!D74</f>
        <v>0</v>
      </c>
      <c r="F147" s="2701"/>
      <c r="G147" s="2701"/>
      <c r="H147" s="1044"/>
      <c r="I147" s="2698">
        <f>'BS old'!F74</f>
        <v>0</v>
      </c>
      <c r="J147" s="2699"/>
      <c r="K147" s="2702"/>
      <c r="L147" s="528"/>
    </row>
    <row r="148" spans="1:12" s="523" customFormat="1" ht="27.9" customHeight="1">
      <c r="A148" s="2751"/>
      <c r="B148" s="2727"/>
      <c r="C148" s="1049"/>
      <c r="D148" s="2738"/>
      <c r="E148" s="2701">
        <f>'BS old'!E74</f>
        <v>0</v>
      </c>
      <c r="F148" s="2701"/>
      <c r="G148" s="2701"/>
      <c r="H148" s="1052"/>
      <c r="I148" s="614"/>
      <c r="J148" s="2698">
        <f>'BS old'!G74</f>
        <v>0</v>
      </c>
      <c r="K148" s="2699"/>
      <c r="L148" s="2700"/>
    </row>
    <row r="149" spans="1:12" s="523" customFormat="1" ht="30" customHeight="1">
      <c r="A149" s="526" t="s">
        <v>1137</v>
      </c>
      <c r="B149" s="2705" t="s">
        <v>1136</v>
      </c>
      <c r="C149" s="2706"/>
      <c r="D149" s="2706"/>
      <c r="E149" s="2706"/>
      <c r="F149" s="2707"/>
      <c r="G149" s="525" t="s">
        <v>1135</v>
      </c>
      <c r="H149" s="1215"/>
      <c r="I149" s="2705" t="s">
        <v>1134</v>
      </c>
      <c r="J149" s="2707"/>
      <c r="K149" s="2705" t="s">
        <v>1133</v>
      </c>
      <c r="L149" s="2712"/>
    </row>
    <row r="150" spans="1:12" s="523" customFormat="1" ht="27.75" customHeight="1">
      <c r="A150" s="524"/>
      <c r="B150" s="2729" t="s">
        <v>1166</v>
      </c>
      <c r="C150" s="2729"/>
      <c r="D150" s="2730"/>
      <c r="E150" s="2730"/>
      <c r="F150" s="2730"/>
      <c r="G150" s="521" t="s">
        <v>681</v>
      </c>
      <c r="H150" s="1216"/>
      <c r="I150" s="2698">
        <f>'BS old'!D81</f>
        <v>0</v>
      </c>
      <c r="J150" s="2702"/>
      <c r="K150" s="2698">
        <f>'BS old'!E81</f>
        <v>0</v>
      </c>
      <c r="L150" s="2700"/>
    </row>
    <row r="151" spans="1:12" s="523" customFormat="1" ht="27.75" customHeight="1">
      <c r="A151" s="515" t="s">
        <v>523</v>
      </c>
      <c r="B151" s="2729" t="s">
        <v>1165</v>
      </c>
      <c r="C151" s="2729"/>
      <c r="D151" s="2730"/>
      <c r="E151" s="2730"/>
      <c r="F151" s="2730"/>
      <c r="G151" s="521" t="s">
        <v>683</v>
      </c>
      <c r="H151" s="1216"/>
      <c r="I151" s="2698">
        <f>'BS old'!D82</f>
        <v>0</v>
      </c>
      <c r="J151" s="2702"/>
      <c r="K151" s="2698">
        <f>'BS old'!E82</f>
        <v>0</v>
      </c>
      <c r="L151" s="2700"/>
    </row>
    <row r="152" spans="1:12" ht="27.75" customHeight="1">
      <c r="A152" s="515" t="s">
        <v>526</v>
      </c>
      <c r="B152" s="2729" t="s">
        <v>1164</v>
      </c>
      <c r="C152" s="2729"/>
      <c r="D152" s="2730"/>
      <c r="E152" s="2730"/>
      <c r="F152" s="2730"/>
      <c r="G152" s="521" t="s">
        <v>685</v>
      </c>
      <c r="H152" s="1216"/>
      <c r="I152" s="2698">
        <f>'BS old'!D83</f>
        <v>0</v>
      </c>
      <c r="J152" s="2702"/>
      <c r="K152" s="2698">
        <f>'BS old'!E83</f>
        <v>0</v>
      </c>
      <c r="L152" s="2700"/>
    </row>
    <row r="153" spans="1:12" s="458" customFormat="1" ht="27.75" customHeight="1">
      <c r="A153" s="514" t="s">
        <v>529</v>
      </c>
      <c r="B153" s="2727" t="s">
        <v>1163</v>
      </c>
      <c r="C153" s="2727"/>
      <c r="D153" s="2728"/>
      <c r="E153" s="2728"/>
      <c r="F153" s="2728"/>
      <c r="G153" s="511" t="s">
        <v>687</v>
      </c>
      <c r="H153" s="1217"/>
      <c r="I153" s="2698">
        <f>'BS old'!D84</f>
        <v>0</v>
      </c>
      <c r="J153" s="2702"/>
      <c r="K153" s="2698">
        <f>'BS old'!E84</f>
        <v>0</v>
      </c>
      <c r="L153" s="2700"/>
    </row>
    <row r="154" spans="1:12" s="458" customFormat="1" ht="27.75" customHeight="1">
      <c r="A154" s="513" t="s">
        <v>532</v>
      </c>
      <c r="B154" s="2727" t="s">
        <v>1162</v>
      </c>
      <c r="C154" s="2727"/>
      <c r="D154" s="2728"/>
      <c r="E154" s="2728"/>
      <c r="F154" s="2728"/>
      <c r="G154" s="511" t="s">
        <v>689</v>
      </c>
      <c r="H154" s="1217"/>
      <c r="I154" s="2698">
        <f>'BS old'!D85</f>
        <v>0</v>
      </c>
      <c r="J154" s="2702"/>
      <c r="K154" s="2698">
        <f>'BS old'!E85</f>
        <v>0</v>
      </c>
      <c r="L154" s="2700"/>
    </row>
    <row r="155" spans="1:12" s="458" customFormat="1" ht="27.75" customHeight="1">
      <c r="A155" s="513" t="s">
        <v>535</v>
      </c>
      <c r="B155" s="2727" t="s">
        <v>1161</v>
      </c>
      <c r="C155" s="2727"/>
      <c r="D155" s="2728"/>
      <c r="E155" s="2728"/>
      <c r="F155" s="2728"/>
      <c r="G155" s="511" t="s">
        <v>691</v>
      </c>
      <c r="H155" s="1217"/>
      <c r="I155" s="2698">
        <f>'BS old'!D86</f>
        <v>0</v>
      </c>
      <c r="J155" s="2702"/>
      <c r="K155" s="2698">
        <f>'BS old'!E86</f>
        <v>0</v>
      </c>
      <c r="L155" s="2700"/>
    </row>
    <row r="156" spans="1:12" ht="27.75" customHeight="1">
      <c r="A156" s="513" t="s">
        <v>538</v>
      </c>
      <c r="B156" s="2727" t="s">
        <v>1160</v>
      </c>
      <c r="C156" s="2727"/>
      <c r="D156" s="2728"/>
      <c r="E156" s="2728"/>
      <c r="F156" s="2728"/>
      <c r="G156" s="511" t="s">
        <v>693</v>
      </c>
      <c r="H156" s="1217"/>
      <c r="I156" s="2698">
        <f>'BS old'!D87</f>
        <v>0</v>
      </c>
      <c r="J156" s="2702"/>
      <c r="K156" s="2698">
        <f>'BS old'!E87</f>
        <v>0</v>
      </c>
      <c r="L156" s="2700"/>
    </row>
    <row r="157" spans="1:12" ht="27.75" customHeight="1">
      <c r="A157" s="515" t="s">
        <v>550</v>
      </c>
      <c r="B157" s="2729" t="s">
        <v>1159</v>
      </c>
      <c r="C157" s="2729"/>
      <c r="D157" s="2730"/>
      <c r="E157" s="2730"/>
      <c r="F157" s="2730"/>
      <c r="G157" s="521" t="s">
        <v>695</v>
      </c>
      <c r="H157" s="1216"/>
      <c r="I157" s="2698">
        <f>'BS old'!D88</f>
        <v>0</v>
      </c>
      <c r="J157" s="2702"/>
      <c r="K157" s="2698">
        <f>'BS old'!E88</f>
        <v>0</v>
      </c>
      <c r="L157" s="2700"/>
    </row>
    <row r="158" spans="1:12" ht="27.75" customHeight="1">
      <c r="A158" s="514" t="s">
        <v>553</v>
      </c>
      <c r="B158" s="2727" t="s">
        <v>1158</v>
      </c>
      <c r="C158" s="2727"/>
      <c r="D158" s="2728"/>
      <c r="E158" s="2728"/>
      <c r="F158" s="2728"/>
      <c r="G158" s="511" t="s">
        <v>697</v>
      </c>
      <c r="H158" s="1217"/>
      <c r="I158" s="2698">
        <f>'BS old'!D89</f>
        <v>0</v>
      </c>
      <c r="J158" s="2702"/>
      <c r="K158" s="2698">
        <f>'BS old'!E89</f>
        <v>0</v>
      </c>
      <c r="L158" s="2700"/>
    </row>
    <row r="159" spans="1:12" ht="27.75" customHeight="1">
      <c r="A159" s="513" t="s">
        <v>532</v>
      </c>
      <c r="B159" s="2727" t="s">
        <v>1157</v>
      </c>
      <c r="C159" s="2727"/>
      <c r="D159" s="2728"/>
      <c r="E159" s="2728"/>
      <c r="F159" s="2728"/>
      <c r="G159" s="511" t="s">
        <v>699</v>
      </c>
      <c r="H159" s="1217"/>
      <c r="I159" s="2698">
        <f>'BS old'!D90</f>
        <v>0</v>
      </c>
      <c r="J159" s="2702"/>
      <c r="K159" s="2698">
        <f>'BS old'!E90</f>
        <v>0</v>
      </c>
      <c r="L159" s="2700"/>
    </row>
    <row r="160" spans="1:12" s="458" customFormat="1" ht="27.75" customHeight="1">
      <c r="A160" s="513" t="s">
        <v>535</v>
      </c>
      <c r="B160" s="2727" t="s">
        <v>1156</v>
      </c>
      <c r="C160" s="2727"/>
      <c r="D160" s="2728"/>
      <c r="E160" s="2728"/>
      <c r="F160" s="2728"/>
      <c r="G160" s="511" t="s">
        <v>701</v>
      </c>
      <c r="H160" s="1217"/>
      <c r="I160" s="2698">
        <f>'BS old'!D91</f>
        <v>0</v>
      </c>
      <c r="J160" s="2702"/>
      <c r="K160" s="2698">
        <f>'BS old'!E91</f>
        <v>0</v>
      </c>
      <c r="L160" s="2700"/>
    </row>
    <row r="161" spans="1:12" ht="27.75" customHeight="1">
      <c r="A161" s="513" t="s">
        <v>538</v>
      </c>
      <c r="B161" s="2727" t="s">
        <v>1155</v>
      </c>
      <c r="C161" s="2727"/>
      <c r="D161" s="2728"/>
      <c r="E161" s="2728"/>
      <c r="F161" s="2728"/>
      <c r="G161" s="511" t="s">
        <v>703</v>
      </c>
      <c r="H161" s="1217"/>
      <c r="I161" s="2698">
        <f>'BS old'!D92</f>
        <v>0</v>
      </c>
      <c r="J161" s="2702"/>
      <c r="K161" s="2698">
        <f>'BS old'!E92</f>
        <v>0</v>
      </c>
      <c r="L161" s="2700"/>
    </row>
    <row r="162" spans="1:12" ht="27.75" customHeight="1">
      <c r="A162" s="513" t="s">
        <v>541</v>
      </c>
      <c r="B162" s="2727" t="s">
        <v>1154</v>
      </c>
      <c r="C162" s="2727"/>
      <c r="D162" s="2728"/>
      <c r="E162" s="2728"/>
      <c r="F162" s="2728"/>
      <c r="G162" s="511" t="s">
        <v>705</v>
      </c>
      <c r="H162" s="1217"/>
      <c r="I162" s="2698">
        <f>'BS old'!D93</f>
        <v>0</v>
      </c>
      <c r="J162" s="2702"/>
      <c r="K162" s="2698">
        <f>'BS old'!E93</f>
        <v>0</v>
      </c>
      <c r="L162" s="2700"/>
    </row>
    <row r="163" spans="1:12" ht="27.75" customHeight="1">
      <c r="A163" s="513" t="s">
        <v>544</v>
      </c>
      <c r="B163" s="2727" t="s">
        <v>1153</v>
      </c>
      <c r="C163" s="2727"/>
      <c r="D163" s="2728"/>
      <c r="E163" s="2728"/>
      <c r="F163" s="2728"/>
      <c r="G163" s="511" t="s">
        <v>707</v>
      </c>
      <c r="H163" s="1217"/>
      <c r="I163" s="2698">
        <f>'BS old'!D94</f>
        <v>0</v>
      </c>
      <c r="J163" s="2702"/>
      <c r="K163" s="2698">
        <f>'BS old'!E94</f>
        <v>0</v>
      </c>
      <c r="L163" s="2700"/>
    </row>
    <row r="164" spans="1:12" ht="27.75" customHeight="1">
      <c r="A164" s="515" t="s">
        <v>574</v>
      </c>
      <c r="B164" s="2729" t="s">
        <v>1152</v>
      </c>
      <c r="C164" s="2729"/>
      <c r="D164" s="2730"/>
      <c r="E164" s="2730"/>
      <c r="F164" s="2730"/>
      <c r="G164" s="521" t="s">
        <v>709</v>
      </c>
      <c r="H164" s="1216"/>
      <c r="I164" s="2698">
        <f>'BS old'!D95</f>
        <v>0</v>
      </c>
      <c r="J164" s="2702"/>
      <c r="K164" s="2698">
        <f>'BS old'!E95</f>
        <v>0</v>
      </c>
      <c r="L164" s="2700"/>
    </row>
    <row r="165" spans="1:12" ht="27.75" customHeight="1">
      <c r="A165" s="513" t="s">
        <v>577</v>
      </c>
      <c r="B165" s="2727" t="s">
        <v>1151</v>
      </c>
      <c r="C165" s="2727"/>
      <c r="D165" s="2728"/>
      <c r="E165" s="2728"/>
      <c r="F165" s="2728"/>
      <c r="G165" s="511" t="s">
        <v>711</v>
      </c>
      <c r="H165" s="1217"/>
      <c r="I165" s="2698">
        <f>'BS old'!D96</f>
        <v>0</v>
      </c>
      <c r="J165" s="2702"/>
      <c r="K165" s="2698">
        <f>'BS old'!E96</f>
        <v>0</v>
      </c>
      <c r="L165" s="2700"/>
    </row>
    <row r="166" spans="1:12" ht="27.75" customHeight="1">
      <c r="A166" s="513" t="s">
        <v>532</v>
      </c>
      <c r="B166" s="2727" t="s">
        <v>1150</v>
      </c>
      <c r="C166" s="2727"/>
      <c r="D166" s="2728"/>
      <c r="E166" s="2728"/>
      <c r="F166" s="2728"/>
      <c r="G166" s="511" t="s">
        <v>713</v>
      </c>
      <c r="H166" s="1217"/>
      <c r="I166" s="2698">
        <f>'BS old'!D97</f>
        <v>0</v>
      </c>
      <c r="J166" s="2702"/>
      <c r="K166" s="2698">
        <f>'BS old'!E97</f>
        <v>0</v>
      </c>
      <c r="L166" s="2700"/>
    </row>
    <row r="167" spans="1:12" s="458" customFormat="1" ht="27.75" customHeight="1">
      <c r="A167" s="513" t="s">
        <v>535</v>
      </c>
      <c r="B167" s="2727" t="s">
        <v>1149</v>
      </c>
      <c r="C167" s="2727"/>
      <c r="D167" s="2728"/>
      <c r="E167" s="2728"/>
      <c r="F167" s="2728"/>
      <c r="G167" s="511" t="s">
        <v>715</v>
      </c>
      <c r="H167" s="1217"/>
      <c r="I167" s="2698">
        <f>'BS old'!D98</f>
        <v>0</v>
      </c>
      <c r="J167" s="2702"/>
      <c r="K167" s="2698">
        <f>'BS old'!E98</f>
        <v>0</v>
      </c>
      <c r="L167" s="2700"/>
    </row>
    <row r="168" spans="1:12" ht="27.75" customHeight="1">
      <c r="A168" s="515" t="s">
        <v>716</v>
      </c>
      <c r="B168" s="2729" t="s">
        <v>1148</v>
      </c>
      <c r="C168" s="2729"/>
      <c r="D168" s="2730"/>
      <c r="E168" s="2730"/>
      <c r="F168" s="2730"/>
      <c r="G168" s="521" t="s">
        <v>718</v>
      </c>
      <c r="H168" s="1216"/>
      <c r="I168" s="2698">
        <f>'BS old'!D99</f>
        <v>0</v>
      </c>
      <c r="J168" s="2702"/>
      <c r="K168" s="2698">
        <f>'BS old'!E99</f>
        <v>0</v>
      </c>
      <c r="L168" s="2700"/>
    </row>
    <row r="169" spans="1:12" ht="27.75" customHeight="1">
      <c r="A169" s="522" t="s">
        <v>719</v>
      </c>
      <c r="B169" s="2727" t="s">
        <v>1147</v>
      </c>
      <c r="C169" s="2727"/>
      <c r="D169" s="2728"/>
      <c r="E169" s="2728"/>
      <c r="F169" s="2728"/>
      <c r="G169" s="511" t="s">
        <v>721</v>
      </c>
      <c r="H169" s="1217"/>
      <c r="I169" s="2698">
        <f>'BS old'!D100</f>
        <v>0</v>
      </c>
      <c r="J169" s="2702"/>
      <c r="K169" s="2698">
        <f>'BS old'!E100</f>
        <v>0</v>
      </c>
      <c r="L169" s="2700"/>
    </row>
    <row r="170" spans="1:12" ht="27.75" customHeight="1">
      <c r="A170" s="513" t="s">
        <v>532</v>
      </c>
      <c r="B170" s="2727" t="s">
        <v>1146</v>
      </c>
      <c r="C170" s="2727"/>
      <c r="D170" s="2728"/>
      <c r="E170" s="2728"/>
      <c r="F170" s="2728"/>
      <c r="G170" s="511" t="s">
        <v>723</v>
      </c>
      <c r="H170" s="1217"/>
      <c r="I170" s="2698">
        <f>'BS old'!D101</f>
        <v>0</v>
      </c>
      <c r="J170" s="2702"/>
      <c r="K170" s="2698">
        <f>'BS old'!E101</f>
        <v>0</v>
      </c>
      <c r="L170" s="2700"/>
    </row>
    <row r="171" spans="1:12" s="458" customFormat="1" ht="31.5" customHeight="1">
      <c r="A171" s="515" t="s">
        <v>724</v>
      </c>
      <c r="B171" s="2729" t="s">
        <v>1145</v>
      </c>
      <c r="C171" s="2729"/>
      <c r="D171" s="2730"/>
      <c r="E171" s="2730"/>
      <c r="F171" s="2730"/>
      <c r="G171" s="521" t="s">
        <v>726</v>
      </c>
      <c r="H171" s="1216"/>
      <c r="I171" s="2698">
        <f>'BS old'!D102</f>
        <v>0</v>
      </c>
      <c r="J171" s="2702"/>
      <c r="K171" s="2698">
        <f>'BS old'!E102</f>
        <v>0</v>
      </c>
      <c r="L171" s="2700"/>
    </row>
    <row r="172" spans="1:12" ht="27.75" customHeight="1">
      <c r="A172" s="515" t="s">
        <v>594</v>
      </c>
      <c r="B172" s="2729" t="s">
        <v>1144</v>
      </c>
      <c r="C172" s="2729"/>
      <c r="D172" s="2730"/>
      <c r="E172" s="2730"/>
      <c r="F172" s="2730"/>
      <c r="G172" s="521" t="s">
        <v>728</v>
      </c>
      <c r="H172" s="1216"/>
      <c r="I172" s="2698">
        <f>'BS old'!D103</f>
        <v>0</v>
      </c>
      <c r="J172" s="2702"/>
      <c r="K172" s="2698">
        <f>'BS old'!E103</f>
        <v>0</v>
      </c>
      <c r="L172" s="2700"/>
    </row>
    <row r="173" spans="1:12" ht="27.75" customHeight="1">
      <c r="A173" s="515" t="s">
        <v>597</v>
      </c>
      <c r="B173" s="2729" t="s">
        <v>1143</v>
      </c>
      <c r="C173" s="2729"/>
      <c r="D173" s="2730"/>
      <c r="E173" s="2730"/>
      <c r="F173" s="2730"/>
      <c r="G173" s="521" t="s">
        <v>730</v>
      </c>
      <c r="H173" s="1216"/>
      <c r="I173" s="2698">
        <f>'BS old'!D104</f>
        <v>0</v>
      </c>
      <c r="J173" s="2702"/>
      <c r="K173" s="2698">
        <f>'BS old'!E104</f>
        <v>0</v>
      </c>
      <c r="L173" s="2700"/>
    </row>
    <row r="174" spans="1:12" s="458" customFormat="1" ht="27.75" customHeight="1">
      <c r="A174" s="514" t="s">
        <v>600</v>
      </c>
      <c r="B174" s="2727" t="s">
        <v>1142</v>
      </c>
      <c r="C174" s="2727"/>
      <c r="D174" s="2728"/>
      <c r="E174" s="2728"/>
      <c r="F174" s="2728"/>
      <c r="G174" s="511" t="s">
        <v>732</v>
      </c>
      <c r="H174" s="1217"/>
      <c r="I174" s="2698">
        <f>'BS old'!D105</f>
        <v>0</v>
      </c>
      <c r="J174" s="2702"/>
      <c r="K174" s="2698">
        <f>'BS old'!E105</f>
        <v>0</v>
      </c>
      <c r="L174" s="2700"/>
    </row>
    <row r="175" spans="1:12" s="458" customFormat="1" ht="27.75" customHeight="1">
      <c r="A175" s="513" t="s">
        <v>532</v>
      </c>
      <c r="B175" s="2727" t="s">
        <v>1141</v>
      </c>
      <c r="C175" s="2727"/>
      <c r="D175" s="2728"/>
      <c r="E175" s="2728"/>
      <c r="F175" s="2728"/>
      <c r="G175" s="511" t="s">
        <v>734</v>
      </c>
      <c r="H175" s="1217"/>
      <c r="I175" s="2698">
        <f>'BS old'!D106</f>
        <v>0</v>
      </c>
      <c r="J175" s="2702"/>
      <c r="K175" s="2698">
        <f>'BS old'!E106</f>
        <v>0</v>
      </c>
      <c r="L175" s="2700"/>
    </row>
    <row r="176" spans="1:12" s="458" customFormat="1" ht="27.75" customHeight="1">
      <c r="A176" s="513" t="s">
        <v>535</v>
      </c>
      <c r="B176" s="2727" t="s">
        <v>1140</v>
      </c>
      <c r="C176" s="2727"/>
      <c r="D176" s="2728"/>
      <c r="E176" s="2728"/>
      <c r="F176" s="2728"/>
      <c r="G176" s="511" t="s">
        <v>736</v>
      </c>
      <c r="H176" s="1217"/>
      <c r="I176" s="2698">
        <f>'BS old'!D107</f>
        <v>0</v>
      </c>
      <c r="J176" s="2702"/>
      <c r="K176" s="2698">
        <f>'BS old'!E107</f>
        <v>0</v>
      </c>
      <c r="L176" s="2700"/>
    </row>
    <row r="177" spans="1:12" ht="27.75" customHeight="1">
      <c r="A177" s="513" t="s">
        <v>538</v>
      </c>
      <c r="B177" s="2727" t="s">
        <v>1139</v>
      </c>
      <c r="C177" s="2727"/>
      <c r="D177" s="2728"/>
      <c r="E177" s="2728"/>
      <c r="F177" s="2728"/>
      <c r="G177" s="511" t="s">
        <v>738</v>
      </c>
      <c r="H177" s="1217"/>
      <c r="I177" s="2698">
        <f>'BS old'!D108</f>
        <v>0</v>
      </c>
      <c r="J177" s="2702"/>
      <c r="K177" s="2698">
        <f>'BS old'!E108</f>
        <v>0</v>
      </c>
      <c r="L177" s="2700"/>
    </row>
    <row r="178" spans="1:12" ht="25.5" customHeight="1" thickBot="1">
      <c r="A178" s="520" t="s">
        <v>613</v>
      </c>
      <c r="B178" s="2739" t="s">
        <v>1138</v>
      </c>
      <c r="C178" s="2739"/>
      <c r="D178" s="2740"/>
      <c r="E178" s="2740"/>
      <c r="F178" s="2740"/>
      <c r="G178" s="519" t="s">
        <v>740</v>
      </c>
      <c r="H178" s="1218"/>
      <c r="I178" s="2698">
        <f>'BS old'!D109</f>
        <v>0</v>
      </c>
      <c r="J178" s="2702"/>
      <c r="K178" s="2698">
        <f>'BS old'!E109</f>
        <v>0</v>
      </c>
      <c r="L178" s="2700"/>
    </row>
    <row r="179" spans="1:12" ht="30" customHeight="1">
      <c r="A179" s="518" t="s">
        <v>1137</v>
      </c>
      <c r="B179" s="2715" t="s">
        <v>1136</v>
      </c>
      <c r="C179" s="2731"/>
      <c r="D179" s="2732"/>
      <c r="E179" s="2732"/>
      <c r="F179" s="2733"/>
      <c r="G179" s="517" t="s">
        <v>1135</v>
      </c>
      <c r="H179" s="1219"/>
      <c r="I179" s="2715" t="s">
        <v>1134</v>
      </c>
      <c r="J179" s="2716"/>
      <c r="K179" s="2715" t="s">
        <v>1133</v>
      </c>
      <c r="L179" s="2782"/>
    </row>
    <row r="180" spans="1:12" ht="27.75" customHeight="1">
      <c r="A180" s="514" t="s">
        <v>616</v>
      </c>
      <c r="B180" s="2727" t="s">
        <v>1132</v>
      </c>
      <c r="C180" s="2727"/>
      <c r="D180" s="2728"/>
      <c r="E180" s="2728"/>
      <c r="F180" s="2728"/>
      <c r="G180" s="511" t="s">
        <v>742</v>
      </c>
      <c r="H180" s="1217"/>
      <c r="I180" s="2698">
        <f>'BS old'!D110</f>
        <v>0</v>
      </c>
      <c r="J180" s="2702"/>
      <c r="K180" s="2698">
        <f>'BS old'!E110</f>
        <v>0</v>
      </c>
      <c r="L180" s="2700"/>
    </row>
    <row r="181" spans="1:12" ht="27.75" customHeight="1">
      <c r="A181" s="513" t="s">
        <v>532</v>
      </c>
      <c r="B181" s="2727" t="s">
        <v>1120</v>
      </c>
      <c r="C181" s="2727"/>
      <c r="D181" s="2728"/>
      <c r="E181" s="2728"/>
      <c r="F181" s="2728"/>
      <c r="G181" s="511" t="s">
        <v>743</v>
      </c>
      <c r="H181" s="1217"/>
      <c r="I181" s="2698">
        <f>'BS old'!D111</f>
        <v>0</v>
      </c>
      <c r="J181" s="2702"/>
      <c r="K181" s="2698">
        <f>'BS old'!E111</f>
        <v>0</v>
      </c>
      <c r="L181" s="2700"/>
    </row>
    <row r="182" spans="1:12" s="458" customFormat="1" ht="27.75" customHeight="1">
      <c r="A182" s="513" t="s">
        <v>535</v>
      </c>
      <c r="B182" s="2727" t="s">
        <v>1131</v>
      </c>
      <c r="C182" s="2727"/>
      <c r="D182" s="2728"/>
      <c r="E182" s="2728"/>
      <c r="F182" s="2728"/>
      <c r="G182" s="511" t="s">
        <v>745</v>
      </c>
      <c r="H182" s="1217"/>
      <c r="I182" s="2698">
        <f>'BS old'!D112</f>
        <v>0</v>
      </c>
      <c r="J182" s="2702"/>
      <c r="K182" s="2698">
        <f>'BS old'!E112</f>
        <v>0</v>
      </c>
      <c r="L182" s="2700"/>
    </row>
    <row r="183" spans="1:12" ht="27.75" customHeight="1">
      <c r="A183" s="513" t="s">
        <v>538</v>
      </c>
      <c r="B183" s="2727" t="s">
        <v>1130</v>
      </c>
      <c r="C183" s="2727"/>
      <c r="D183" s="2728"/>
      <c r="E183" s="2728"/>
      <c r="F183" s="2728"/>
      <c r="G183" s="511" t="s">
        <v>747</v>
      </c>
      <c r="H183" s="1217"/>
      <c r="I183" s="2698">
        <f>'BS old'!D113</f>
        <v>0</v>
      </c>
      <c r="J183" s="2702"/>
      <c r="K183" s="2698">
        <f>'BS old'!E113</f>
        <v>0</v>
      </c>
      <c r="L183" s="2700"/>
    </row>
    <row r="184" spans="1:12" ht="27.75" customHeight="1">
      <c r="A184" s="513" t="s">
        <v>541</v>
      </c>
      <c r="B184" s="2727" t="s">
        <v>1129</v>
      </c>
      <c r="C184" s="2727"/>
      <c r="D184" s="2728"/>
      <c r="E184" s="2728"/>
      <c r="F184" s="2728"/>
      <c r="G184" s="511" t="s">
        <v>749</v>
      </c>
      <c r="H184" s="1217"/>
      <c r="I184" s="2698">
        <f>'BS old'!D114</f>
        <v>0</v>
      </c>
      <c r="J184" s="2702"/>
      <c r="K184" s="2698">
        <f>'BS old'!E114</f>
        <v>0</v>
      </c>
      <c r="L184" s="2700"/>
    </row>
    <row r="185" spans="1:12" ht="27.75" customHeight="1">
      <c r="A185" s="513" t="s">
        <v>544</v>
      </c>
      <c r="B185" s="2727" t="s">
        <v>1128</v>
      </c>
      <c r="C185" s="2727"/>
      <c r="D185" s="2728"/>
      <c r="E185" s="2728"/>
      <c r="F185" s="2728"/>
      <c r="G185" s="511" t="s">
        <v>751</v>
      </c>
      <c r="H185" s="1217"/>
      <c r="I185" s="2698">
        <f>'BS old'!D115</f>
        <v>0</v>
      </c>
      <c r="J185" s="2702"/>
      <c r="K185" s="2698">
        <f>'BS old'!E115</f>
        <v>0</v>
      </c>
      <c r="L185" s="2700"/>
    </row>
    <row r="186" spans="1:12" ht="27.75" customHeight="1">
      <c r="A186" s="513" t="s">
        <v>547</v>
      </c>
      <c r="B186" s="2727" t="s">
        <v>1127</v>
      </c>
      <c r="C186" s="2727"/>
      <c r="D186" s="2728"/>
      <c r="E186" s="2728"/>
      <c r="F186" s="2728"/>
      <c r="G186" s="511" t="s">
        <v>753</v>
      </c>
      <c r="H186" s="1217"/>
      <c r="I186" s="2698">
        <f>'BS old'!D116</f>
        <v>0</v>
      </c>
      <c r="J186" s="2702"/>
      <c r="K186" s="2698">
        <f>'BS old'!E116</f>
        <v>0</v>
      </c>
      <c r="L186" s="2700"/>
    </row>
    <row r="187" spans="1:12" ht="27.75" customHeight="1">
      <c r="A187" s="513" t="s">
        <v>568</v>
      </c>
      <c r="B187" s="2727" t="s">
        <v>1126</v>
      </c>
      <c r="C187" s="2727"/>
      <c r="D187" s="2728"/>
      <c r="E187" s="2728"/>
      <c r="F187" s="2728"/>
      <c r="G187" s="511" t="s">
        <v>755</v>
      </c>
      <c r="H187" s="1217"/>
      <c r="I187" s="2698">
        <f>'BS old'!D117</f>
        <v>0</v>
      </c>
      <c r="J187" s="2702"/>
      <c r="K187" s="2698">
        <f>'BS old'!E117</f>
        <v>0</v>
      </c>
      <c r="L187" s="2700"/>
    </row>
    <row r="188" spans="1:12" ht="27.75" customHeight="1">
      <c r="A188" s="513" t="s">
        <v>571</v>
      </c>
      <c r="B188" s="2727" t="s">
        <v>1125</v>
      </c>
      <c r="C188" s="2727"/>
      <c r="D188" s="2728"/>
      <c r="E188" s="2728"/>
      <c r="F188" s="2728"/>
      <c r="G188" s="511" t="s">
        <v>757</v>
      </c>
      <c r="H188" s="1217"/>
      <c r="I188" s="2698">
        <f>'BS old'!D118</f>
        <v>0</v>
      </c>
      <c r="J188" s="2702"/>
      <c r="K188" s="2698">
        <f>'BS old'!E118</f>
        <v>0</v>
      </c>
      <c r="L188" s="2700"/>
    </row>
    <row r="189" spans="1:12" ht="27.75" customHeight="1">
      <c r="A189" s="513" t="s">
        <v>758</v>
      </c>
      <c r="B189" s="2727" t="s">
        <v>1124</v>
      </c>
      <c r="C189" s="2727"/>
      <c r="D189" s="2728"/>
      <c r="E189" s="2728"/>
      <c r="F189" s="2728"/>
      <c r="G189" s="511" t="s">
        <v>760</v>
      </c>
      <c r="H189" s="1217"/>
      <c r="I189" s="2698">
        <f>'BS old'!D119</f>
        <v>0</v>
      </c>
      <c r="J189" s="2702"/>
      <c r="K189" s="2698">
        <f>'BS old'!E119</f>
        <v>0</v>
      </c>
      <c r="L189" s="2700"/>
    </row>
    <row r="190" spans="1:12" ht="27.75" customHeight="1">
      <c r="A190" s="513" t="s">
        <v>761</v>
      </c>
      <c r="B190" s="2727" t="s">
        <v>1123</v>
      </c>
      <c r="C190" s="2727"/>
      <c r="D190" s="2728"/>
      <c r="E190" s="2728"/>
      <c r="F190" s="2728"/>
      <c r="G190" s="511" t="s">
        <v>763</v>
      </c>
      <c r="H190" s="1217"/>
      <c r="I190" s="2698">
        <f>'BS old'!D120</f>
        <v>0</v>
      </c>
      <c r="J190" s="2702"/>
      <c r="K190" s="2698">
        <f>'BS old'!E120</f>
        <v>0</v>
      </c>
      <c r="L190" s="2700"/>
    </row>
    <row r="191" spans="1:12" ht="27.75" customHeight="1">
      <c r="A191" s="515" t="s">
        <v>631</v>
      </c>
      <c r="B191" s="2729" t="s">
        <v>1122</v>
      </c>
      <c r="C191" s="2729"/>
      <c r="D191" s="2730"/>
      <c r="E191" s="2730"/>
      <c r="F191" s="2730"/>
      <c r="G191" s="511" t="s">
        <v>765</v>
      </c>
      <c r="H191" s="1217"/>
      <c r="I191" s="2698">
        <f>'BS old'!D121</f>
        <v>0</v>
      </c>
      <c r="J191" s="2702"/>
      <c r="K191" s="2698">
        <f>'BS old'!E121</f>
        <v>0</v>
      </c>
      <c r="L191" s="2700"/>
    </row>
    <row r="192" spans="1:12" ht="27.75" customHeight="1">
      <c r="A192" s="513" t="s">
        <v>634</v>
      </c>
      <c r="B192" s="2727" t="s">
        <v>1121</v>
      </c>
      <c r="C192" s="2727"/>
      <c r="D192" s="2728"/>
      <c r="E192" s="2728"/>
      <c r="F192" s="2728"/>
      <c r="G192" s="511" t="s">
        <v>767</v>
      </c>
      <c r="H192" s="1217"/>
      <c r="I192" s="2698">
        <f>'BS old'!D122</f>
        <v>0</v>
      </c>
      <c r="J192" s="2702"/>
      <c r="K192" s="2698">
        <f>'BS old'!E122</f>
        <v>0</v>
      </c>
      <c r="L192" s="2700"/>
    </row>
    <row r="193" spans="1:12" ht="27.75" customHeight="1">
      <c r="A193" s="513" t="s">
        <v>532</v>
      </c>
      <c r="B193" s="2727" t="s">
        <v>1120</v>
      </c>
      <c r="C193" s="2727"/>
      <c r="D193" s="2728"/>
      <c r="E193" s="2728"/>
      <c r="F193" s="2728"/>
      <c r="G193" s="511" t="s">
        <v>768</v>
      </c>
      <c r="H193" s="1217"/>
      <c r="I193" s="2698">
        <f>'BS old'!D123</f>
        <v>0</v>
      </c>
      <c r="J193" s="2702"/>
      <c r="K193" s="2698">
        <f>'BS old'!E123</f>
        <v>0</v>
      </c>
      <c r="L193" s="2700"/>
    </row>
    <row r="194" spans="1:12" ht="27.75" customHeight="1">
      <c r="A194" s="513" t="s">
        <v>535</v>
      </c>
      <c r="B194" s="2727" t="s">
        <v>1119</v>
      </c>
      <c r="C194" s="2727"/>
      <c r="D194" s="2728"/>
      <c r="E194" s="2728"/>
      <c r="F194" s="2728"/>
      <c r="G194" s="511" t="s">
        <v>770</v>
      </c>
      <c r="H194" s="1217"/>
      <c r="I194" s="2698">
        <f>'BS old'!D124</f>
        <v>0</v>
      </c>
      <c r="J194" s="2702"/>
      <c r="K194" s="2698">
        <f>'BS old'!E124</f>
        <v>0</v>
      </c>
      <c r="L194" s="2700"/>
    </row>
    <row r="195" spans="1:12" s="458" customFormat="1" ht="27.75" customHeight="1">
      <c r="A195" s="513" t="s">
        <v>538</v>
      </c>
      <c r="B195" s="2727" t="s">
        <v>1118</v>
      </c>
      <c r="C195" s="2727"/>
      <c r="D195" s="2728"/>
      <c r="E195" s="2728"/>
      <c r="F195" s="2728"/>
      <c r="G195" s="511" t="s">
        <v>772</v>
      </c>
      <c r="H195" s="1217"/>
      <c r="I195" s="2698">
        <f>'BS old'!D125</f>
        <v>0</v>
      </c>
      <c r="J195" s="2702"/>
      <c r="K195" s="2698">
        <f>'BS old'!E125</f>
        <v>0</v>
      </c>
      <c r="L195" s="2700"/>
    </row>
    <row r="196" spans="1:12" ht="27.75" customHeight="1">
      <c r="A196" s="513" t="s">
        <v>541</v>
      </c>
      <c r="B196" s="2727" t="s">
        <v>1117</v>
      </c>
      <c r="C196" s="2727"/>
      <c r="D196" s="2728"/>
      <c r="E196" s="2728"/>
      <c r="F196" s="2728"/>
      <c r="G196" s="511" t="s">
        <v>774</v>
      </c>
      <c r="H196" s="1217"/>
      <c r="I196" s="2698">
        <f>'BS old'!D126</f>
        <v>0</v>
      </c>
      <c r="J196" s="2702"/>
      <c r="K196" s="2698">
        <f>'BS old'!E126</f>
        <v>0</v>
      </c>
      <c r="L196" s="2700"/>
    </row>
    <row r="197" spans="1:12" ht="27.75" customHeight="1">
      <c r="A197" s="513" t="s">
        <v>544</v>
      </c>
      <c r="B197" s="2727" t="s">
        <v>1116</v>
      </c>
      <c r="C197" s="2727"/>
      <c r="D197" s="2728"/>
      <c r="E197" s="2728"/>
      <c r="F197" s="2728"/>
      <c r="G197" s="511" t="s">
        <v>776</v>
      </c>
      <c r="H197" s="1217"/>
      <c r="I197" s="2698">
        <f>'BS old'!D127</f>
        <v>0</v>
      </c>
      <c r="J197" s="2702"/>
      <c r="K197" s="2698">
        <f>'BS old'!E127</f>
        <v>0</v>
      </c>
      <c r="L197" s="2700"/>
    </row>
    <row r="198" spans="1:12" ht="27.75" customHeight="1">
      <c r="A198" s="513" t="s">
        <v>547</v>
      </c>
      <c r="B198" s="2727" t="s">
        <v>1115</v>
      </c>
      <c r="C198" s="2727"/>
      <c r="D198" s="2728"/>
      <c r="E198" s="2728"/>
      <c r="F198" s="2728"/>
      <c r="G198" s="511" t="s">
        <v>778</v>
      </c>
      <c r="H198" s="1217"/>
      <c r="I198" s="2698">
        <f>'BS old'!D128</f>
        <v>0</v>
      </c>
      <c r="J198" s="2702"/>
      <c r="K198" s="2698">
        <f>'BS old'!E128</f>
        <v>0</v>
      </c>
      <c r="L198" s="2700"/>
    </row>
    <row r="199" spans="1:12" ht="27.75" customHeight="1">
      <c r="A199" s="513" t="s">
        <v>568</v>
      </c>
      <c r="B199" s="2727" t="s">
        <v>1114</v>
      </c>
      <c r="C199" s="2727"/>
      <c r="D199" s="2728"/>
      <c r="E199" s="2728"/>
      <c r="F199" s="2728"/>
      <c r="G199" s="511" t="s">
        <v>780</v>
      </c>
      <c r="H199" s="1217"/>
      <c r="I199" s="2698">
        <f>'BS old'!D129</f>
        <v>0</v>
      </c>
      <c r="J199" s="2702"/>
      <c r="K199" s="2698">
        <f>'BS old'!E129</f>
        <v>0</v>
      </c>
      <c r="L199" s="2700"/>
    </row>
    <row r="200" spans="1:12" ht="27.75" customHeight="1">
      <c r="A200" s="513" t="s">
        <v>571</v>
      </c>
      <c r="B200" s="2727" t="s">
        <v>1113</v>
      </c>
      <c r="C200" s="2727"/>
      <c r="D200" s="2728"/>
      <c r="E200" s="2728"/>
      <c r="F200" s="2728"/>
      <c r="G200" s="511" t="s">
        <v>782</v>
      </c>
      <c r="H200" s="1217"/>
      <c r="I200" s="2698">
        <f>'BS old'!D130</f>
        <v>0</v>
      </c>
      <c r="J200" s="2702"/>
      <c r="K200" s="2698">
        <f>'BS old'!E130</f>
        <v>0</v>
      </c>
      <c r="L200" s="2700"/>
    </row>
    <row r="201" spans="1:12" ht="27.75" customHeight="1">
      <c r="A201" s="513" t="s">
        <v>758</v>
      </c>
      <c r="B201" s="2727" t="s">
        <v>1112</v>
      </c>
      <c r="C201" s="2727"/>
      <c r="D201" s="2728"/>
      <c r="E201" s="2728"/>
      <c r="F201" s="2728"/>
      <c r="G201" s="511" t="s">
        <v>784</v>
      </c>
      <c r="H201" s="1217"/>
      <c r="I201" s="2698">
        <f>'BS old'!D131</f>
        <v>0</v>
      </c>
      <c r="J201" s="2702"/>
      <c r="K201" s="2698">
        <f>'BS old'!E131</f>
        <v>0</v>
      </c>
      <c r="L201" s="2700"/>
    </row>
    <row r="202" spans="1:12" ht="27.75" customHeight="1">
      <c r="A202" s="515" t="s">
        <v>649</v>
      </c>
      <c r="B202" s="2729" t="s">
        <v>1111</v>
      </c>
      <c r="C202" s="2729"/>
      <c r="D202" s="2730"/>
      <c r="E202" s="2730"/>
      <c r="F202" s="2730"/>
      <c r="G202" s="511" t="s">
        <v>786</v>
      </c>
      <c r="H202" s="1217"/>
      <c r="I202" s="2698">
        <f>'BS old'!D132</f>
        <v>0</v>
      </c>
      <c r="J202" s="2702"/>
      <c r="K202" s="2698">
        <f>'BS old'!E132</f>
        <v>0</v>
      </c>
      <c r="L202" s="2700"/>
    </row>
    <row r="203" spans="1:12" ht="27.75" customHeight="1">
      <c r="A203" s="516" t="s">
        <v>787</v>
      </c>
      <c r="B203" s="2729" t="s">
        <v>1110</v>
      </c>
      <c r="C203" s="2729"/>
      <c r="D203" s="2730"/>
      <c r="E203" s="2730"/>
      <c r="F203" s="2730"/>
      <c r="G203" s="511" t="s">
        <v>789</v>
      </c>
      <c r="H203" s="1217"/>
      <c r="I203" s="2698">
        <f>'BS old'!D133</f>
        <v>0</v>
      </c>
      <c r="J203" s="2702"/>
      <c r="K203" s="2698">
        <f>'BS old'!E133</f>
        <v>0</v>
      </c>
      <c r="L203" s="2700"/>
    </row>
    <row r="204" spans="1:12" ht="27.75" customHeight="1">
      <c r="A204" s="513" t="s">
        <v>790</v>
      </c>
      <c r="B204" s="2729" t="s">
        <v>1109</v>
      </c>
      <c r="C204" s="2729"/>
      <c r="D204" s="2730"/>
      <c r="E204" s="2730"/>
      <c r="F204" s="2730"/>
      <c r="G204" s="511" t="s">
        <v>792</v>
      </c>
      <c r="H204" s="1217"/>
      <c r="I204" s="2698">
        <f>'BS old'!D134</f>
        <v>0</v>
      </c>
      <c r="J204" s="2702"/>
      <c r="K204" s="2698">
        <f>'BS old'!E134</f>
        <v>0</v>
      </c>
      <c r="L204" s="2700"/>
    </row>
    <row r="205" spans="1:12" s="458" customFormat="1" ht="27.75" customHeight="1">
      <c r="A205" s="513" t="s">
        <v>532</v>
      </c>
      <c r="B205" s="2727" t="s">
        <v>1108</v>
      </c>
      <c r="C205" s="2727"/>
      <c r="D205" s="2728"/>
      <c r="E205" s="2728"/>
      <c r="F205" s="2728"/>
      <c r="G205" s="511" t="s">
        <v>794</v>
      </c>
      <c r="H205" s="1217"/>
      <c r="I205" s="2698">
        <f>'BS old'!D135</f>
        <v>0</v>
      </c>
      <c r="J205" s="2702"/>
      <c r="K205" s="2698">
        <f>'BS old'!E135</f>
        <v>0</v>
      </c>
      <c r="L205" s="2700"/>
    </row>
    <row r="206" spans="1:12" ht="27.75" customHeight="1">
      <c r="A206" s="515" t="s">
        <v>663</v>
      </c>
      <c r="B206" s="2729" t="s">
        <v>1107</v>
      </c>
      <c r="C206" s="2729"/>
      <c r="D206" s="2730"/>
      <c r="E206" s="2730"/>
      <c r="F206" s="2730"/>
      <c r="G206" s="511" t="s">
        <v>796</v>
      </c>
      <c r="H206" s="1217"/>
      <c r="I206" s="2698">
        <f>'BS old'!D136</f>
        <v>0</v>
      </c>
      <c r="J206" s="2702"/>
      <c r="K206" s="2698">
        <f>'BS old'!E136</f>
        <v>0</v>
      </c>
      <c r="L206" s="2700"/>
    </row>
    <row r="207" spans="1:12" ht="27.75" customHeight="1">
      <c r="A207" s="514" t="s">
        <v>666</v>
      </c>
      <c r="B207" s="2727" t="s">
        <v>1106</v>
      </c>
      <c r="C207" s="2727"/>
      <c r="D207" s="2728"/>
      <c r="E207" s="2728"/>
      <c r="F207" s="2728"/>
      <c r="G207" s="511" t="s">
        <v>798</v>
      </c>
      <c r="H207" s="1217"/>
      <c r="I207" s="2698">
        <f>'BS old'!D137</f>
        <v>0</v>
      </c>
      <c r="J207" s="2702"/>
      <c r="K207" s="2698">
        <f>'BS old'!E137</f>
        <v>0</v>
      </c>
      <c r="L207" s="2700"/>
    </row>
    <row r="208" spans="1:12" ht="27.75" customHeight="1">
      <c r="A208" s="513" t="s">
        <v>532</v>
      </c>
      <c r="B208" s="2727" t="s">
        <v>1105</v>
      </c>
      <c r="C208" s="2727"/>
      <c r="D208" s="2728"/>
      <c r="E208" s="2728"/>
      <c r="F208" s="2728"/>
      <c r="G208" s="511" t="s">
        <v>800</v>
      </c>
      <c r="H208" s="1217"/>
      <c r="I208" s="2698">
        <f>'BS old'!D138</f>
        <v>0</v>
      </c>
      <c r="J208" s="2702"/>
      <c r="K208" s="2698">
        <f>'BS old'!E138</f>
        <v>0</v>
      </c>
      <c r="L208" s="2700"/>
    </row>
    <row r="209" spans="1:12" s="458" customFormat="1" ht="27.75" customHeight="1">
      <c r="A209" s="513" t="s">
        <v>535</v>
      </c>
      <c r="B209" s="2727" t="s">
        <v>1104</v>
      </c>
      <c r="C209" s="2727"/>
      <c r="D209" s="2728"/>
      <c r="E209" s="2728"/>
      <c r="F209" s="2728"/>
      <c r="G209" s="511" t="s">
        <v>802</v>
      </c>
      <c r="H209" s="1217"/>
      <c r="I209" s="2698">
        <f>'BS old'!D139</f>
        <v>0</v>
      </c>
      <c r="J209" s="2702"/>
      <c r="K209" s="2698">
        <f>'BS old'!E139</f>
        <v>0</v>
      </c>
      <c r="L209" s="2700"/>
    </row>
    <row r="210" spans="1:12" ht="27.75" customHeight="1" thickBot="1">
      <c r="A210" s="512" t="s">
        <v>538</v>
      </c>
      <c r="B210" s="2736" t="s">
        <v>1103</v>
      </c>
      <c r="C210" s="2736"/>
      <c r="D210" s="2737"/>
      <c r="E210" s="2737"/>
      <c r="F210" s="2737"/>
      <c r="G210" s="511" t="s">
        <v>804</v>
      </c>
      <c r="H210" s="1217"/>
      <c r="I210" s="2698">
        <f>'BS old'!D140</f>
        <v>0</v>
      </c>
      <c r="J210" s="2702"/>
      <c r="K210" s="2698">
        <f>'BS old'!E140</f>
        <v>0</v>
      </c>
      <c r="L210" s="2700"/>
    </row>
    <row r="211" spans="1:12" ht="24.75" customHeight="1"/>
    <row r="212" spans="1:12" ht="24.75" customHeight="1"/>
    <row r="213" spans="1:12" ht="24.75" customHeight="1"/>
  </sheetData>
  <mergeCells count="700">
    <mergeCell ref="H27:K27"/>
    <mergeCell ref="C27:D28"/>
    <mergeCell ref="C29:D30"/>
    <mergeCell ref="H28:I28"/>
    <mergeCell ref="H29:K29"/>
    <mergeCell ref="H31:K31"/>
    <mergeCell ref="C31:D32"/>
    <mergeCell ref="H10:I10"/>
    <mergeCell ref="H11:K11"/>
    <mergeCell ref="H13:K13"/>
    <mergeCell ref="C11:D12"/>
    <mergeCell ref="C13:D14"/>
    <mergeCell ref="C15:D16"/>
    <mergeCell ref="C17:D18"/>
    <mergeCell ref="C19:D20"/>
    <mergeCell ref="H15:K15"/>
    <mergeCell ref="H17:K17"/>
    <mergeCell ref="H19:K19"/>
    <mergeCell ref="E10:G10"/>
    <mergeCell ref="E31:G31"/>
    <mergeCell ref="E32:G32"/>
    <mergeCell ref="E16:G16"/>
    <mergeCell ref="J14:L14"/>
    <mergeCell ref="H25:K25"/>
    <mergeCell ref="K208:L208"/>
    <mergeCell ref="K195:L195"/>
    <mergeCell ref="K196:L196"/>
    <mergeCell ref="K197:L197"/>
    <mergeCell ref="K198:L198"/>
    <mergeCell ref="K209:L209"/>
    <mergeCell ref="K210:L210"/>
    <mergeCell ref="K201:L201"/>
    <mergeCell ref="K202:L202"/>
    <mergeCell ref="K203:L203"/>
    <mergeCell ref="K204:L204"/>
    <mergeCell ref="K205:L205"/>
    <mergeCell ref="K206:L206"/>
    <mergeCell ref="K194:L194"/>
    <mergeCell ref="K186:L186"/>
    <mergeCell ref="K187:L187"/>
    <mergeCell ref="K188:L188"/>
    <mergeCell ref="K189:L189"/>
    <mergeCell ref="K193:L193"/>
    <mergeCell ref="K199:L199"/>
    <mergeCell ref="K200:L200"/>
    <mergeCell ref="K207:L207"/>
    <mergeCell ref="K184:L184"/>
    <mergeCell ref="K185:L185"/>
    <mergeCell ref="K177:L177"/>
    <mergeCell ref="K178:L178"/>
    <mergeCell ref="K179:L179"/>
    <mergeCell ref="K180:L180"/>
    <mergeCell ref="K190:L190"/>
    <mergeCell ref="K191:L191"/>
    <mergeCell ref="K192:L192"/>
    <mergeCell ref="K175:L175"/>
    <mergeCell ref="K176:L176"/>
    <mergeCell ref="K181:L181"/>
    <mergeCell ref="K169:L169"/>
    <mergeCell ref="K170:L170"/>
    <mergeCell ref="K171:L171"/>
    <mergeCell ref="K172:L172"/>
    <mergeCell ref="K182:L182"/>
    <mergeCell ref="K183:L183"/>
    <mergeCell ref="K166:L166"/>
    <mergeCell ref="K167:L167"/>
    <mergeCell ref="K168:L168"/>
    <mergeCell ref="K161:L161"/>
    <mergeCell ref="K162:L162"/>
    <mergeCell ref="K163:L163"/>
    <mergeCell ref="K164:L164"/>
    <mergeCell ref="K173:L173"/>
    <mergeCell ref="K174:L174"/>
    <mergeCell ref="I210:J210"/>
    <mergeCell ref="I203:J203"/>
    <mergeCell ref="I204:J204"/>
    <mergeCell ref="I205:J205"/>
    <mergeCell ref="I206:J206"/>
    <mergeCell ref="K149:L149"/>
    <mergeCell ref="K150:L150"/>
    <mergeCell ref="K151:L151"/>
    <mergeCell ref="K152:L152"/>
    <mergeCell ref="I207:J207"/>
    <mergeCell ref="I208:J208"/>
    <mergeCell ref="I199:J199"/>
    <mergeCell ref="I200:J200"/>
    <mergeCell ref="I201:J201"/>
    <mergeCell ref="I202:J202"/>
    <mergeCell ref="K157:L157"/>
    <mergeCell ref="K158:L158"/>
    <mergeCell ref="K159:L159"/>
    <mergeCell ref="K160:L160"/>
    <mergeCell ref="K153:L153"/>
    <mergeCell ref="K154:L154"/>
    <mergeCell ref="K155:L155"/>
    <mergeCell ref="K156:L156"/>
    <mergeCell ref="K165:L165"/>
    <mergeCell ref="I195:J195"/>
    <mergeCell ref="I196:J196"/>
    <mergeCell ref="I197:J197"/>
    <mergeCell ref="I198:J198"/>
    <mergeCell ref="I190:J190"/>
    <mergeCell ref="I191:J191"/>
    <mergeCell ref="I192:J192"/>
    <mergeCell ref="I194:J194"/>
    <mergeCell ref="I209:J209"/>
    <mergeCell ref="I186:J186"/>
    <mergeCell ref="I187:J187"/>
    <mergeCell ref="I188:J188"/>
    <mergeCell ref="I189:J189"/>
    <mergeCell ref="I193:J193"/>
    <mergeCell ref="I182:J182"/>
    <mergeCell ref="I183:J183"/>
    <mergeCell ref="I184:J184"/>
    <mergeCell ref="I185:J185"/>
    <mergeCell ref="I163:J163"/>
    <mergeCell ref="I164:J164"/>
    <mergeCell ref="I157:J157"/>
    <mergeCell ref="I158:J158"/>
    <mergeCell ref="I159:J159"/>
    <mergeCell ref="I160:J160"/>
    <mergeCell ref="I181:J181"/>
    <mergeCell ref="I169:J169"/>
    <mergeCell ref="I170:J170"/>
    <mergeCell ref="I171:J171"/>
    <mergeCell ref="I172:J172"/>
    <mergeCell ref="I165:J165"/>
    <mergeCell ref="I166:J166"/>
    <mergeCell ref="I167:J167"/>
    <mergeCell ref="I168:J168"/>
    <mergeCell ref="I177:J177"/>
    <mergeCell ref="I178:J178"/>
    <mergeCell ref="I179:J179"/>
    <mergeCell ref="I180:J180"/>
    <mergeCell ref="I173:J173"/>
    <mergeCell ref="I174:J174"/>
    <mergeCell ref="I175:J175"/>
    <mergeCell ref="I176:J176"/>
    <mergeCell ref="I154:J154"/>
    <mergeCell ref="I155:J155"/>
    <mergeCell ref="I156:J156"/>
    <mergeCell ref="I149:J149"/>
    <mergeCell ref="I150:J150"/>
    <mergeCell ref="I151:J151"/>
    <mergeCell ref="I152:J152"/>
    <mergeCell ref="I161:J161"/>
    <mergeCell ref="I162:J162"/>
    <mergeCell ref="I120:K120"/>
    <mergeCell ref="J119:L119"/>
    <mergeCell ref="I118:K118"/>
    <mergeCell ref="J117:L117"/>
    <mergeCell ref="J132:L132"/>
    <mergeCell ref="I131:K131"/>
    <mergeCell ref="J123:L123"/>
    <mergeCell ref="I153:J153"/>
    <mergeCell ref="J121:L121"/>
    <mergeCell ref="J127:L127"/>
    <mergeCell ref="I126:K126"/>
    <mergeCell ref="J125:L125"/>
    <mergeCell ref="I124:K124"/>
    <mergeCell ref="J41:L41"/>
    <mergeCell ref="I79:K79"/>
    <mergeCell ref="J78:L78"/>
    <mergeCell ref="I83:K83"/>
    <mergeCell ref="J140:L140"/>
    <mergeCell ref="I139:K139"/>
    <mergeCell ref="K128:L129"/>
    <mergeCell ref="I129:J129"/>
    <mergeCell ref="I130:J130"/>
    <mergeCell ref="J136:L136"/>
    <mergeCell ref="I135:K135"/>
    <mergeCell ref="K130:L130"/>
    <mergeCell ref="J99:L99"/>
    <mergeCell ref="I112:K112"/>
    <mergeCell ref="J109:L109"/>
    <mergeCell ref="I108:K108"/>
    <mergeCell ref="J107:L107"/>
    <mergeCell ref="J103:L103"/>
    <mergeCell ref="I102:K102"/>
    <mergeCell ref="J101:L101"/>
    <mergeCell ref="I100:K100"/>
    <mergeCell ref="I104:K104"/>
    <mergeCell ref="I114:K114"/>
    <mergeCell ref="J113:L113"/>
    <mergeCell ref="I67:K67"/>
    <mergeCell ref="K64:L65"/>
    <mergeCell ref="I65:J65"/>
    <mergeCell ref="J148:L148"/>
    <mergeCell ref="I147:K147"/>
    <mergeCell ref="J146:L146"/>
    <mergeCell ref="I145:K145"/>
    <mergeCell ref="I93:K93"/>
    <mergeCell ref="J90:L90"/>
    <mergeCell ref="I89:K89"/>
    <mergeCell ref="J88:L88"/>
    <mergeCell ref="J144:L144"/>
    <mergeCell ref="I143:K143"/>
    <mergeCell ref="J142:L142"/>
    <mergeCell ref="I141:K141"/>
    <mergeCell ref="I110:K110"/>
    <mergeCell ref="J111:L111"/>
    <mergeCell ref="J138:L138"/>
    <mergeCell ref="I137:K137"/>
    <mergeCell ref="J134:L134"/>
    <mergeCell ref="I133:K133"/>
    <mergeCell ref="J105:L105"/>
    <mergeCell ref="I106:K106"/>
    <mergeCell ref="I116:K116"/>
    <mergeCell ref="A33:A35"/>
    <mergeCell ref="A36:A37"/>
    <mergeCell ref="B36:B37"/>
    <mergeCell ref="D36:D37"/>
    <mergeCell ref="B33:B35"/>
    <mergeCell ref="A38:A39"/>
    <mergeCell ref="D40:D41"/>
    <mergeCell ref="B42:B43"/>
    <mergeCell ref="J59:L59"/>
    <mergeCell ref="I58:K58"/>
    <mergeCell ref="J57:L57"/>
    <mergeCell ref="J37:L37"/>
    <mergeCell ref="J53:L53"/>
    <mergeCell ref="J51:L51"/>
    <mergeCell ref="I56:K56"/>
    <mergeCell ref="J55:L55"/>
    <mergeCell ref="I46:K46"/>
    <mergeCell ref="J45:L45"/>
    <mergeCell ref="A54:A55"/>
    <mergeCell ref="B54:B55"/>
    <mergeCell ref="D54:D55"/>
    <mergeCell ref="A48:A49"/>
    <mergeCell ref="D52:D53"/>
    <mergeCell ref="A46:A47"/>
    <mergeCell ref="B69:B70"/>
    <mergeCell ref="D64:D66"/>
    <mergeCell ref="E71:G71"/>
    <mergeCell ref="D73:D74"/>
    <mergeCell ref="E63:G63"/>
    <mergeCell ref="D62:D63"/>
    <mergeCell ref="E57:G57"/>
    <mergeCell ref="E70:G70"/>
    <mergeCell ref="D60:D61"/>
    <mergeCell ref="E61:G61"/>
    <mergeCell ref="E59:G59"/>
    <mergeCell ref="F66:G66"/>
    <mergeCell ref="E64:J64"/>
    <mergeCell ref="E67:G67"/>
    <mergeCell ref="I62:K62"/>
    <mergeCell ref="J61:L61"/>
    <mergeCell ref="I60:K60"/>
    <mergeCell ref="J74:L74"/>
    <mergeCell ref="I69:K69"/>
    <mergeCell ref="J68:L68"/>
    <mergeCell ref="I73:K73"/>
    <mergeCell ref="J72:L72"/>
    <mergeCell ref="I71:K71"/>
    <mergeCell ref="J70:L70"/>
    <mergeCell ref="E147:G147"/>
    <mergeCell ref="E145:G145"/>
    <mergeCell ref="A145:A146"/>
    <mergeCell ref="B145:B146"/>
    <mergeCell ref="D145:D146"/>
    <mergeCell ref="A147:A148"/>
    <mergeCell ref="B147:B148"/>
    <mergeCell ref="D147:D148"/>
    <mergeCell ref="E148:G148"/>
    <mergeCell ref="E146:G146"/>
    <mergeCell ref="F34:G34"/>
    <mergeCell ref="F35:G35"/>
    <mergeCell ref="E119:G119"/>
    <mergeCell ref="E18:G18"/>
    <mergeCell ref="E15:G15"/>
    <mergeCell ref="E49:G49"/>
    <mergeCell ref="E56:G56"/>
    <mergeCell ref="E108:G108"/>
    <mergeCell ref="E109:G109"/>
    <mergeCell ref="E101:G101"/>
    <mergeCell ref="E98:G98"/>
    <mergeCell ref="E99:G99"/>
    <mergeCell ref="E58:G58"/>
    <mergeCell ref="E52:G52"/>
    <mergeCell ref="E53:G53"/>
    <mergeCell ref="B143:B144"/>
    <mergeCell ref="D143:D144"/>
    <mergeCell ref="E140:G140"/>
    <mergeCell ref="E144:G144"/>
    <mergeCell ref="E143:G143"/>
    <mergeCell ref="E134:G134"/>
    <mergeCell ref="E135:G135"/>
    <mergeCell ref="E138:G138"/>
    <mergeCell ref="D137:D138"/>
    <mergeCell ref="E137:G137"/>
    <mergeCell ref="E142:G142"/>
    <mergeCell ref="D33:D35"/>
    <mergeCell ref="E38:G38"/>
    <mergeCell ref="D38:D39"/>
    <mergeCell ref="E40:G40"/>
    <mergeCell ref="E141:G141"/>
    <mergeCell ref="E122:G122"/>
    <mergeCell ref="D141:D142"/>
    <mergeCell ref="D118:D119"/>
    <mergeCell ref="E107:G107"/>
    <mergeCell ref="D104:D105"/>
    <mergeCell ref="E102:G102"/>
    <mergeCell ref="E103:G103"/>
    <mergeCell ref="D100:D101"/>
    <mergeCell ref="E100:G100"/>
    <mergeCell ref="E85:G85"/>
    <mergeCell ref="E50:G50"/>
    <mergeCell ref="E116:G116"/>
    <mergeCell ref="E88:G88"/>
    <mergeCell ref="E113:G113"/>
    <mergeCell ref="E112:G112"/>
    <mergeCell ref="E104:G104"/>
    <mergeCell ref="E36:G36"/>
    <mergeCell ref="E37:G37"/>
    <mergeCell ref="E34:E35"/>
    <mergeCell ref="A143:A144"/>
    <mergeCell ref="D131:D132"/>
    <mergeCell ref="D89:D90"/>
    <mergeCell ref="D95:D97"/>
    <mergeCell ref="E115:G115"/>
    <mergeCell ref="E117:G117"/>
    <mergeCell ref="E133:G133"/>
    <mergeCell ref="E114:G114"/>
    <mergeCell ref="E126:G126"/>
    <mergeCell ref="E127:G127"/>
    <mergeCell ref="D120:D121"/>
    <mergeCell ref="D126:D127"/>
    <mergeCell ref="E118:G118"/>
    <mergeCell ref="E120:G120"/>
    <mergeCell ref="E121:G121"/>
    <mergeCell ref="A118:A119"/>
    <mergeCell ref="B118:B119"/>
    <mergeCell ref="B122:B123"/>
    <mergeCell ref="A122:A123"/>
    <mergeCell ref="A120:A121"/>
    <mergeCell ref="B126:B127"/>
    <mergeCell ref="B131:B132"/>
    <mergeCell ref="A141:A142"/>
    <mergeCell ref="B141:B142"/>
    <mergeCell ref="E124:G124"/>
    <mergeCell ref="E123:G123"/>
    <mergeCell ref="I122:K122"/>
    <mergeCell ref="A139:A140"/>
    <mergeCell ref="E139:G139"/>
    <mergeCell ref="D122:D123"/>
    <mergeCell ref="E125:G125"/>
    <mergeCell ref="F129:G129"/>
    <mergeCell ref="E131:G131"/>
    <mergeCell ref="E132:G132"/>
    <mergeCell ref="E128:J128"/>
    <mergeCell ref="F130:G130"/>
    <mergeCell ref="D128:D130"/>
    <mergeCell ref="D135:D136"/>
    <mergeCell ref="E136:G136"/>
    <mergeCell ref="E129:E130"/>
    <mergeCell ref="B124:B125"/>
    <mergeCell ref="D124:D125"/>
    <mergeCell ref="A133:A134"/>
    <mergeCell ref="B133:B134"/>
    <mergeCell ref="D133:D134"/>
    <mergeCell ref="B128:B130"/>
    <mergeCell ref="A128:A130"/>
    <mergeCell ref="A124:A125"/>
    <mergeCell ref="A116:A117"/>
    <mergeCell ref="B116:B117"/>
    <mergeCell ref="D116:D117"/>
    <mergeCell ref="A137:A138"/>
    <mergeCell ref="B137:B138"/>
    <mergeCell ref="A131:A132"/>
    <mergeCell ref="B135:B136"/>
    <mergeCell ref="B139:B140"/>
    <mergeCell ref="D139:D140"/>
    <mergeCell ref="B120:B121"/>
    <mergeCell ref="A126:A127"/>
    <mergeCell ref="A135:A136"/>
    <mergeCell ref="A106:A107"/>
    <mergeCell ref="B106:B107"/>
    <mergeCell ref="I98:K98"/>
    <mergeCell ref="K97:L97"/>
    <mergeCell ref="E90:G90"/>
    <mergeCell ref="K95:L96"/>
    <mergeCell ref="J94:L94"/>
    <mergeCell ref="J92:L92"/>
    <mergeCell ref="A114:A115"/>
    <mergeCell ref="B114:B115"/>
    <mergeCell ref="D114:D115"/>
    <mergeCell ref="A112:A113"/>
    <mergeCell ref="B112:B113"/>
    <mergeCell ref="D112:D113"/>
    <mergeCell ref="D98:D99"/>
    <mergeCell ref="E93:G93"/>
    <mergeCell ref="B104:B105"/>
    <mergeCell ref="J115:L115"/>
    <mergeCell ref="A79:A80"/>
    <mergeCell ref="B79:B80"/>
    <mergeCell ref="D79:D80"/>
    <mergeCell ref="E87:G87"/>
    <mergeCell ref="E86:G86"/>
    <mergeCell ref="A98:A99"/>
    <mergeCell ref="A93:A94"/>
    <mergeCell ref="B93:B94"/>
    <mergeCell ref="D93:D94"/>
    <mergeCell ref="B95:B97"/>
    <mergeCell ref="E94:G94"/>
    <mergeCell ref="E95:J95"/>
    <mergeCell ref="F96:G96"/>
    <mergeCell ref="F97:G97"/>
    <mergeCell ref="I97:J97"/>
    <mergeCell ref="A85:A86"/>
    <mergeCell ref="B85:B86"/>
    <mergeCell ref="D85:D86"/>
    <mergeCell ref="A89:A90"/>
    <mergeCell ref="B89:B90"/>
    <mergeCell ref="A91:A92"/>
    <mergeCell ref="E81:G81"/>
    <mergeCell ref="B83:B84"/>
    <mergeCell ref="D83:D84"/>
    <mergeCell ref="A87:A88"/>
    <mergeCell ref="A110:A111"/>
    <mergeCell ref="D110:D111"/>
    <mergeCell ref="E110:G110"/>
    <mergeCell ref="A81:A82"/>
    <mergeCell ref="B81:B82"/>
    <mergeCell ref="D81:D82"/>
    <mergeCell ref="E82:G82"/>
    <mergeCell ref="E111:G111"/>
    <mergeCell ref="D91:D92"/>
    <mergeCell ref="A83:A84"/>
    <mergeCell ref="A100:A101"/>
    <mergeCell ref="A95:A97"/>
    <mergeCell ref="A104:A105"/>
    <mergeCell ref="E106:G106"/>
    <mergeCell ref="E105:G105"/>
    <mergeCell ref="B102:B103"/>
    <mergeCell ref="D102:D103"/>
    <mergeCell ref="A102:A103"/>
    <mergeCell ref="B100:B101"/>
    <mergeCell ref="E96:E97"/>
    <mergeCell ref="A108:A109"/>
    <mergeCell ref="B108:B109"/>
    <mergeCell ref="D108:D109"/>
    <mergeCell ref="A77:A78"/>
    <mergeCell ref="B77:B78"/>
    <mergeCell ref="D77:D78"/>
    <mergeCell ref="E77:G77"/>
    <mergeCell ref="E78:G78"/>
    <mergeCell ref="A75:A76"/>
    <mergeCell ref="B75:B76"/>
    <mergeCell ref="D75:D76"/>
    <mergeCell ref="E75:G75"/>
    <mergeCell ref="E76:G76"/>
    <mergeCell ref="A62:A63"/>
    <mergeCell ref="A56:A57"/>
    <mergeCell ref="B56:B57"/>
    <mergeCell ref="B44:B45"/>
    <mergeCell ref="A58:A59"/>
    <mergeCell ref="A67:A68"/>
    <mergeCell ref="F65:G65"/>
    <mergeCell ref="E73:G73"/>
    <mergeCell ref="B67:B68"/>
    <mergeCell ref="A69:A70"/>
    <mergeCell ref="D67:D68"/>
    <mergeCell ref="A71:A72"/>
    <mergeCell ref="B71:B72"/>
    <mergeCell ref="D71:D72"/>
    <mergeCell ref="D69:D70"/>
    <mergeCell ref="E72:G72"/>
    <mergeCell ref="D46:D47"/>
    <mergeCell ref="B58:B59"/>
    <mergeCell ref="D56:D57"/>
    <mergeCell ref="D58:D59"/>
    <mergeCell ref="A73:A74"/>
    <mergeCell ref="B73:B74"/>
    <mergeCell ref="B64:B66"/>
    <mergeCell ref="A64:A66"/>
    <mergeCell ref="A50:A51"/>
    <mergeCell ref="A60:A61"/>
    <mergeCell ref="B60:B61"/>
    <mergeCell ref="D42:D43"/>
    <mergeCell ref="A42:A43"/>
    <mergeCell ref="A40:A41"/>
    <mergeCell ref="D48:D49"/>
    <mergeCell ref="A44:A45"/>
    <mergeCell ref="B48:B49"/>
    <mergeCell ref="B50:B51"/>
    <mergeCell ref="B52:B53"/>
    <mergeCell ref="A52:A53"/>
    <mergeCell ref="D44:D45"/>
    <mergeCell ref="D50:D51"/>
    <mergeCell ref="B40:B41"/>
    <mergeCell ref="B46:B47"/>
    <mergeCell ref="A17:A18"/>
    <mergeCell ref="B17:B18"/>
    <mergeCell ref="A19:A20"/>
    <mergeCell ref="A21:A22"/>
    <mergeCell ref="E27:G27"/>
    <mergeCell ref="E29:G29"/>
    <mergeCell ref="A27:A28"/>
    <mergeCell ref="B27:B28"/>
    <mergeCell ref="A25:A26"/>
    <mergeCell ref="B25:B26"/>
    <mergeCell ref="E25:G25"/>
    <mergeCell ref="E28:G28"/>
    <mergeCell ref="C25:D26"/>
    <mergeCell ref="E17:G17"/>
    <mergeCell ref="A31:A32"/>
    <mergeCell ref="A29:A30"/>
    <mergeCell ref="B29:B30"/>
    <mergeCell ref="B31:B32"/>
    <mergeCell ref="A23:A24"/>
    <mergeCell ref="E24:G24"/>
    <mergeCell ref="E23:G23"/>
    <mergeCell ref="B21:B22"/>
    <mergeCell ref="B19:B20"/>
    <mergeCell ref="E22:G22"/>
    <mergeCell ref="B23:B24"/>
    <mergeCell ref="C21:D22"/>
    <mergeCell ref="C23:D24"/>
    <mergeCell ref="A15:A16"/>
    <mergeCell ref="B15:B16"/>
    <mergeCell ref="A13:A14"/>
    <mergeCell ref="B13:B14"/>
    <mergeCell ref="A11:A12"/>
    <mergeCell ref="B11:B12"/>
    <mergeCell ref="A4:A6"/>
    <mergeCell ref="B4:B6"/>
    <mergeCell ref="A7:A8"/>
    <mergeCell ref="B7:B8"/>
    <mergeCell ref="A9:A10"/>
    <mergeCell ref="B9:B10"/>
    <mergeCell ref="C4:D6"/>
    <mergeCell ref="C7:D8"/>
    <mergeCell ref="C9:D10"/>
    <mergeCell ref="B185:F185"/>
    <mergeCell ref="B184:F184"/>
    <mergeCell ref="K66:L66"/>
    <mergeCell ref="E26:G26"/>
    <mergeCell ref="E30:G30"/>
    <mergeCell ref="B38:B39"/>
    <mergeCell ref="B180:F180"/>
    <mergeCell ref="B182:F182"/>
    <mergeCell ref="B183:F183"/>
    <mergeCell ref="B167:F167"/>
    <mergeCell ref="B176:F176"/>
    <mergeCell ref="B181:F181"/>
    <mergeCell ref="E46:G46"/>
    <mergeCell ref="E54:G54"/>
    <mergeCell ref="B153:F153"/>
    <mergeCell ref="B158:F158"/>
    <mergeCell ref="B159:F159"/>
    <mergeCell ref="B154:F154"/>
    <mergeCell ref="B155:F155"/>
    <mergeCell ref="B98:B99"/>
    <mergeCell ref="J82:L82"/>
    <mergeCell ref="B186:F186"/>
    <mergeCell ref="E62:G62"/>
    <mergeCell ref="E51:G51"/>
    <mergeCell ref="E60:G60"/>
    <mergeCell ref="E55:G55"/>
    <mergeCell ref="B164:F164"/>
    <mergeCell ref="B165:F165"/>
    <mergeCell ref="B156:F156"/>
    <mergeCell ref="B157:F157"/>
    <mergeCell ref="B162:F162"/>
    <mergeCell ref="B163:F163"/>
    <mergeCell ref="B62:B63"/>
    <mergeCell ref="B87:B88"/>
    <mergeCell ref="D87:D88"/>
    <mergeCell ref="B160:F160"/>
    <mergeCell ref="B161:F161"/>
    <mergeCell ref="E74:G74"/>
    <mergeCell ref="E84:G84"/>
    <mergeCell ref="B178:F178"/>
    <mergeCell ref="B172:F172"/>
    <mergeCell ref="B173:F173"/>
    <mergeCell ref="B149:F149"/>
    <mergeCell ref="E83:G83"/>
    <mergeCell ref="D106:D107"/>
    <mergeCell ref="B210:F210"/>
    <mergeCell ref="B200:F200"/>
    <mergeCell ref="B201:F201"/>
    <mergeCell ref="B202:F202"/>
    <mergeCell ref="B203:F203"/>
    <mergeCell ref="B204:F204"/>
    <mergeCell ref="B199:F199"/>
    <mergeCell ref="B207:F207"/>
    <mergeCell ref="B189:F189"/>
    <mergeCell ref="B190:F190"/>
    <mergeCell ref="B192:F192"/>
    <mergeCell ref="B197:F197"/>
    <mergeCell ref="B194:F194"/>
    <mergeCell ref="B195:F195"/>
    <mergeCell ref="B196:F196"/>
    <mergeCell ref="B193:F193"/>
    <mergeCell ref="B198:F198"/>
    <mergeCell ref="B191:F191"/>
    <mergeCell ref="B209:F209"/>
    <mergeCell ref="B205:F205"/>
    <mergeCell ref="B206:F206"/>
    <mergeCell ref="B208:F208"/>
    <mergeCell ref="B187:F187"/>
    <mergeCell ref="B168:F168"/>
    <mergeCell ref="B169:F169"/>
    <mergeCell ref="B179:F179"/>
    <mergeCell ref="I66:J66"/>
    <mergeCell ref="I96:J96"/>
    <mergeCell ref="B188:F188"/>
    <mergeCell ref="B166:F166"/>
    <mergeCell ref="E80:G80"/>
    <mergeCell ref="E79:G79"/>
    <mergeCell ref="E91:G91"/>
    <mergeCell ref="E92:G92"/>
    <mergeCell ref="B91:B92"/>
    <mergeCell ref="E65:E66"/>
    <mergeCell ref="E69:G69"/>
    <mergeCell ref="B177:F177"/>
    <mergeCell ref="B170:F170"/>
    <mergeCell ref="B171:F171"/>
    <mergeCell ref="B174:F174"/>
    <mergeCell ref="B175:F175"/>
    <mergeCell ref="B110:B111"/>
    <mergeCell ref="B150:F150"/>
    <mergeCell ref="B151:F151"/>
    <mergeCell ref="B152:F152"/>
    <mergeCell ref="I81:K81"/>
    <mergeCell ref="J80:L80"/>
    <mergeCell ref="I87:K87"/>
    <mergeCell ref="J86:L86"/>
    <mergeCell ref="I85:K85"/>
    <mergeCell ref="J84:L84"/>
    <mergeCell ref="E68:G68"/>
    <mergeCell ref="E89:G89"/>
    <mergeCell ref="I91:K91"/>
    <mergeCell ref="I77:K77"/>
    <mergeCell ref="J76:L76"/>
    <mergeCell ref="I75:K75"/>
    <mergeCell ref="J49:L49"/>
    <mergeCell ref="E47:G47"/>
    <mergeCell ref="I44:K44"/>
    <mergeCell ref="J43:L43"/>
    <mergeCell ref="E14:G14"/>
    <mergeCell ref="E13:G13"/>
    <mergeCell ref="I36:K36"/>
    <mergeCell ref="J63:L63"/>
    <mergeCell ref="J32:L32"/>
    <mergeCell ref="E48:G48"/>
    <mergeCell ref="I54:K54"/>
    <mergeCell ref="I50:K50"/>
    <mergeCell ref="I52:K52"/>
    <mergeCell ref="J20:L20"/>
    <mergeCell ref="J18:L18"/>
    <mergeCell ref="J26:L26"/>
    <mergeCell ref="I34:J34"/>
    <mergeCell ref="J22:L22"/>
    <mergeCell ref="J30:L30"/>
    <mergeCell ref="J28:L28"/>
    <mergeCell ref="K33:L34"/>
    <mergeCell ref="E21:G21"/>
    <mergeCell ref="H21:K21"/>
    <mergeCell ref="H23:K23"/>
    <mergeCell ref="K4:L5"/>
    <mergeCell ref="J8:L8"/>
    <mergeCell ref="E4:J4"/>
    <mergeCell ref="F5:G5"/>
    <mergeCell ref="F6:G6"/>
    <mergeCell ref="E5:E6"/>
    <mergeCell ref="E9:G9"/>
    <mergeCell ref="K6:L6"/>
    <mergeCell ref="H5:J5"/>
    <mergeCell ref="H6:J6"/>
    <mergeCell ref="H7:K7"/>
    <mergeCell ref="H8:I8"/>
    <mergeCell ref="H9:K9"/>
    <mergeCell ref="E7:G7"/>
    <mergeCell ref="E8:G8"/>
    <mergeCell ref="H32:I32"/>
    <mergeCell ref="J10:L10"/>
    <mergeCell ref="J12:L12"/>
    <mergeCell ref="E19:G19"/>
    <mergeCell ref="E44:G44"/>
    <mergeCell ref="E45:G45"/>
    <mergeCell ref="I48:K48"/>
    <mergeCell ref="J47:L47"/>
    <mergeCell ref="J16:L16"/>
    <mergeCell ref="K35:L35"/>
    <mergeCell ref="E33:J33"/>
    <mergeCell ref="I40:K40"/>
    <mergeCell ref="J39:L39"/>
    <mergeCell ref="E41:G41"/>
    <mergeCell ref="E20:G20"/>
    <mergeCell ref="E42:G42"/>
    <mergeCell ref="E43:G43"/>
    <mergeCell ref="I38:K38"/>
    <mergeCell ref="I42:K42"/>
    <mergeCell ref="I35:J35"/>
    <mergeCell ref="J24:L24"/>
    <mergeCell ref="E39:G39"/>
    <mergeCell ref="E11:G11"/>
    <mergeCell ref="E12:G12"/>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18009/2014&amp;RStrana &amp;P</oddFooter>
  </headerFooter>
  <rowBreaks count="6" manualBreakCount="6">
    <brk id="32" max="16383" man="1"/>
    <brk id="63" max="16383" man="1"/>
    <brk id="94" max="16383" man="1"/>
    <brk id="127" max="16383" man="1"/>
    <brk id="148" max="16383" man="1"/>
    <brk id="17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50"/>
    <outlinePr summaryBelow="0" summaryRight="0"/>
  </sheetPr>
  <dimension ref="A1:J66"/>
  <sheetViews>
    <sheetView view="pageBreakPreview" topLeftCell="A52" zoomScaleNormal="100" zoomScaleSheetLayoutView="100" workbookViewId="0">
      <selection activeCell="H62" sqref="H62"/>
    </sheetView>
  </sheetViews>
  <sheetFormatPr defaultColWidth="9.109375" defaultRowHeight="10.199999999999999"/>
  <cols>
    <col min="1" max="1" width="4.44140625" style="543" customWidth="1"/>
    <col min="2" max="2" width="37.5546875" style="543" customWidth="1"/>
    <col min="3" max="3" width="1.44140625" style="543" customWidth="1"/>
    <col min="4" max="4" width="6.44140625" style="543" customWidth="1"/>
    <col min="5" max="6" width="29.5546875" style="543" customWidth="1"/>
    <col min="7" max="16384" width="9.109375" style="543"/>
  </cols>
  <sheetData>
    <row r="1" spans="1:10" s="510" customFormat="1" ht="7.5" customHeight="1">
      <c r="A1" s="509"/>
      <c r="G1" s="453"/>
      <c r="H1" s="453"/>
    </row>
    <row r="2" spans="1:10" s="510" customFormat="1" ht="17.25" customHeight="1">
      <c r="A2" s="509"/>
      <c r="B2" s="534" t="s">
        <v>1232</v>
      </c>
      <c r="C2" s="453"/>
      <c r="D2" s="533" t="s">
        <v>1231</v>
      </c>
      <c r="E2" s="589"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row>
    <row r="3" spans="1:10" s="510" customFormat="1" ht="7.5" customHeight="1" thickBot="1">
      <c r="A3" s="509"/>
      <c r="B3" s="588"/>
      <c r="C3" s="453"/>
    </row>
    <row r="4" spans="1:10" s="568" customFormat="1" ht="11.25" customHeight="1">
      <c r="A4" s="587"/>
      <c r="B4" s="586"/>
      <c r="C4" s="585"/>
      <c r="D4" s="584"/>
      <c r="E4" s="2757" t="s">
        <v>1299</v>
      </c>
      <c r="F4" s="2783"/>
    </row>
    <row r="5" spans="1:10" s="568" customFormat="1" ht="33.75" customHeight="1">
      <c r="A5" s="583" t="s">
        <v>1137</v>
      </c>
      <c r="B5" s="582" t="s">
        <v>1298</v>
      </c>
      <c r="C5" s="581"/>
      <c r="D5" s="580" t="s">
        <v>1135</v>
      </c>
      <c r="E5" s="579" t="s">
        <v>1297</v>
      </c>
      <c r="F5" s="578" t="s">
        <v>1296</v>
      </c>
    </row>
    <row r="6" spans="1:10" s="568" customFormat="1" ht="29.7" customHeight="1">
      <c r="A6" s="514" t="s">
        <v>813</v>
      </c>
      <c r="B6" s="549" t="s">
        <v>1295</v>
      </c>
      <c r="C6" s="548"/>
      <c r="D6" s="511" t="s">
        <v>814</v>
      </c>
      <c r="E6" s="547">
        <f>'P&amp;L old'!D9</f>
        <v>0</v>
      </c>
      <c r="F6" s="547">
        <f>'P&amp;L old'!E9</f>
        <v>0</v>
      </c>
    </row>
    <row r="7" spans="1:10" s="568" customFormat="1" ht="29.7" customHeight="1">
      <c r="A7" s="514" t="s">
        <v>815</v>
      </c>
      <c r="B7" s="549" t="s">
        <v>1294</v>
      </c>
      <c r="C7" s="548"/>
      <c r="D7" s="511" t="s">
        <v>817</v>
      </c>
      <c r="E7" s="614">
        <f>'P&amp;L old'!D10</f>
        <v>0</v>
      </c>
      <c r="F7" s="547">
        <f>'P&amp;L old'!E10</f>
        <v>0</v>
      </c>
    </row>
    <row r="8" spans="1:10" s="573" customFormat="1" ht="29.7" customHeight="1">
      <c r="A8" s="515" t="s">
        <v>818</v>
      </c>
      <c r="B8" s="551" t="s">
        <v>1293</v>
      </c>
      <c r="C8" s="550"/>
      <c r="D8" s="521" t="s">
        <v>820</v>
      </c>
      <c r="E8" s="614">
        <f>'P&amp;L old'!D11</f>
        <v>0</v>
      </c>
      <c r="F8" s="547">
        <f>'P&amp;L old'!E11</f>
        <v>0</v>
      </c>
    </row>
    <row r="9" spans="1:10" s="573" customFormat="1" ht="29.7" customHeight="1">
      <c r="A9" s="515" t="s">
        <v>821</v>
      </c>
      <c r="B9" s="551" t="s">
        <v>1292</v>
      </c>
      <c r="C9" s="550"/>
      <c r="D9" s="521" t="s">
        <v>823</v>
      </c>
      <c r="E9" s="614">
        <f>'P&amp;L old'!D12</f>
        <v>0</v>
      </c>
      <c r="F9" s="547">
        <f>'P&amp;L old'!E12</f>
        <v>0</v>
      </c>
    </row>
    <row r="10" spans="1:10" s="568" customFormat="1" ht="29.7" customHeight="1">
      <c r="A10" s="513" t="s">
        <v>824</v>
      </c>
      <c r="B10" s="549" t="s">
        <v>1291</v>
      </c>
      <c r="C10" s="548"/>
      <c r="D10" s="511" t="s">
        <v>826</v>
      </c>
      <c r="E10" s="614">
        <f>'P&amp;L old'!D13</f>
        <v>0</v>
      </c>
      <c r="F10" s="547">
        <f>'P&amp;L old'!E13</f>
        <v>0</v>
      </c>
    </row>
    <row r="11" spans="1:10" s="568" customFormat="1" ht="29.7" customHeight="1">
      <c r="A11" s="513" t="s">
        <v>532</v>
      </c>
      <c r="B11" s="549" t="s">
        <v>1290</v>
      </c>
      <c r="C11" s="548"/>
      <c r="D11" s="511" t="s">
        <v>828</v>
      </c>
      <c r="E11" s="614">
        <f>'P&amp;L old'!D14</f>
        <v>0</v>
      </c>
      <c r="F11" s="547">
        <f>'P&amp;L old'!E14</f>
        <v>0</v>
      </c>
    </row>
    <row r="12" spans="1:10" s="568" customFormat="1" ht="29.7" customHeight="1">
      <c r="A12" s="513" t="s">
        <v>535</v>
      </c>
      <c r="B12" s="549" t="s">
        <v>1289</v>
      </c>
      <c r="C12" s="548"/>
      <c r="D12" s="511" t="s">
        <v>830</v>
      </c>
      <c r="E12" s="614">
        <f>'P&amp;L old'!D15</f>
        <v>0</v>
      </c>
      <c r="F12" s="547">
        <f>'P&amp;L old'!E15</f>
        <v>0</v>
      </c>
    </row>
    <row r="13" spans="1:10" s="573" customFormat="1" ht="29.7" customHeight="1">
      <c r="A13" s="515" t="s">
        <v>594</v>
      </c>
      <c r="B13" s="551" t="s">
        <v>1288</v>
      </c>
      <c r="C13" s="550"/>
      <c r="D13" s="521" t="s">
        <v>832</v>
      </c>
      <c r="E13" s="614">
        <f>'P&amp;L old'!D16</f>
        <v>0</v>
      </c>
      <c r="F13" s="547">
        <f>'P&amp;L old'!E16</f>
        <v>0</v>
      </c>
      <c r="J13" s="568"/>
    </row>
    <row r="14" spans="1:10" s="568" customFormat="1" ht="29.7" customHeight="1">
      <c r="A14" s="514" t="s">
        <v>833</v>
      </c>
      <c r="B14" s="549" t="s">
        <v>1287</v>
      </c>
      <c r="C14" s="548"/>
      <c r="D14" s="511" t="s">
        <v>835</v>
      </c>
      <c r="E14" s="614">
        <f>'P&amp;L old'!D17</f>
        <v>0</v>
      </c>
      <c r="F14" s="547">
        <f>'P&amp;L old'!E17</f>
        <v>0</v>
      </c>
    </row>
    <row r="15" spans="1:10" s="568" customFormat="1" ht="29.7" customHeight="1">
      <c r="A15" s="514" t="s">
        <v>836</v>
      </c>
      <c r="B15" s="549" t="s">
        <v>1286</v>
      </c>
      <c r="C15" s="548"/>
      <c r="D15" s="511" t="s">
        <v>838</v>
      </c>
      <c r="E15" s="614">
        <f>'P&amp;L old'!D18</f>
        <v>0</v>
      </c>
      <c r="F15" s="547">
        <f>'P&amp;L old'!E18</f>
        <v>0</v>
      </c>
    </row>
    <row r="16" spans="1:10" s="573" customFormat="1" ht="29.7" customHeight="1">
      <c r="A16" s="515" t="s">
        <v>818</v>
      </c>
      <c r="B16" s="551" t="s">
        <v>1285</v>
      </c>
      <c r="C16" s="550"/>
      <c r="D16" s="521" t="s">
        <v>840</v>
      </c>
      <c r="E16" s="614">
        <f>'P&amp;L old'!D19</f>
        <v>0</v>
      </c>
      <c r="F16" s="547">
        <f>'P&amp;L old'!E19</f>
        <v>0</v>
      </c>
    </row>
    <row r="17" spans="1:6" s="568" customFormat="1" ht="29.7" customHeight="1">
      <c r="A17" s="514" t="s">
        <v>663</v>
      </c>
      <c r="B17" s="549" t="s">
        <v>1284</v>
      </c>
      <c r="C17" s="548"/>
      <c r="D17" s="511" t="s">
        <v>842</v>
      </c>
      <c r="E17" s="614">
        <f>'P&amp;L old'!D20</f>
        <v>0</v>
      </c>
      <c r="F17" s="547">
        <f>'P&amp;L old'!E20</f>
        <v>0</v>
      </c>
    </row>
    <row r="18" spans="1:6" s="568" customFormat="1" ht="29.7" customHeight="1">
      <c r="A18" s="514" t="s">
        <v>666</v>
      </c>
      <c r="B18" s="549" t="s">
        <v>1283</v>
      </c>
      <c r="C18" s="548"/>
      <c r="D18" s="511" t="s">
        <v>844</v>
      </c>
      <c r="E18" s="614">
        <f>'P&amp;L old'!D21</f>
        <v>0</v>
      </c>
      <c r="F18" s="547">
        <f>'P&amp;L old'!E21</f>
        <v>0</v>
      </c>
    </row>
    <row r="19" spans="1:6" s="568" customFormat="1" ht="29.7" customHeight="1">
      <c r="A19" s="514" t="s">
        <v>836</v>
      </c>
      <c r="B19" s="549" t="s">
        <v>1282</v>
      </c>
      <c r="C19" s="548"/>
      <c r="D19" s="511" t="s">
        <v>846</v>
      </c>
      <c r="E19" s="614">
        <f>'P&amp;L old'!D22</f>
        <v>0</v>
      </c>
      <c r="F19" s="547">
        <f>'P&amp;L old'!E22</f>
        <v>0</v>
      </c>
    </row>
    <row r="20" spans="1:6" s="568" customFormat="1" ht="29.7" customHeight="1">
      <c r="A20" s="514" t="s">
        <v>847</v>
      </c>
      <c r="B20" s="549" t="s">
        <v>1281</v>
      </c>
      <c r="C20" s="548"/>
      <c r="D20" s="511" t="s">
        <v>849</v>
      </c>
      <c r="E20" s="614">
        <f>'P&amp;L old'!D23</f>
        <v>0</v>
      </c>
      <c r="F20" s="547">
        <f>'P&amp;L old'!E23</f>
        <v>0</v>
      </c>
    </row>
    <row r="21" spans="1:6" s="568" customFormat="1" ht="29.7" customHeight="1">
      <c r="A21" s="514" t="s">
        <v>850</v>
      </c>
      <c r="B21" s="549" t="s">
        <v>1280</v>
      </c>
      <c r="C21" s="548"/>
      <c r="D21" s="511" t="s">
        <v>852</v>
      </c>
      <c r="E21" s="614">
        <f>'P&amp;L old'!D24</f>
        <v>0</v>
      </c>
      <c r="F21" s="547">
        <f>'P&amp;L old'!E24</f>
        <v>0</v>
      </c>
    </row>
    <row r="22" spans="1:6" s="568" customFormat="1" ht="29.7" customHeight="1">
      <c r="A22" s="514" t="s">
        <v>853</v>
      </c>
      <c r="B22" s="549" t="s">
        <v>1279</v>
      </c>
      <c r="C22" s="548"/>
      <c r="D22" s="511" t="s">
        <v>855</v>
      </c>
      <c r="E22" s="614">
        <f>'P&amp;L old'!D25</f>
        <v>0</v>
      </c>
      <c r="F22" s="547">
        <f>'P&amp;L old'!E25</f>
        <v>0</v>
      </c>
    </row>
    <row r="23" spans="1:6" s="568" customFormat="1" ht="29.7" customHeight="1">
      <c r="A23" s="514" t="s">
        <v>856</v>
      </c>
      <c r="B23" s="549" t="s">
        <v>1278</v>
      </c>
      <c r="C23" s="548"/>
      <c r="D23" s="511" t="s">
        <v>858</v>
      </c>
      <c r="E23" s="614">
        <f>'P&amp;L old'!D26</f>
        <v>0</v>
      </c>
      <c r="F23" s="547">
        <f>'P&amp;L old'!E26</f>
        <v>0</v>
      </c>
    </row>
    <row r="24" spans="1:6" s="568" customFormat="1" ht="29.7" customHeight="1">
      <c r="A24" s="514" t="s">
        <v>859</v>
      </c>
      <c r="B24" s="549" t="s">
        <v>1277</v>
      </c>
      <c r="C24" s="548"/>
      <c r="D24" s="511" t="s">
        <v>861</v>
      </c>
      <c r="E24" s="614">
        <f>'P&amp;L old'!D27</f>
        <v>0</v>
      </c>
      <c r="F24" s="547">
        <f>'P&amp;L old'!E27</f>
        <v>0</v>
      </c>
    </row>
    <row r="25" spans="1:6" s="568" customFormat="1" ht="29.7" customHeight="1">
      <c r="A25" s="514" t="s">
        <v>862</v>
      </c>
      <c r="B25" s="549" t="s">
        <v>1276</v>
      </c>
      <c r="C25" s="548"/>
      <c r="D25" s="511" t="s">
        <v>864</v>
      </c>
      <c r="E25" s="614">
        <f>'P&amp;L old'!D28</f>
        <v>0</v>
      </c>
      <c r="F25" s="547">
        <f>'P&amp;L old'!E28</f>
        <v>0</v>
      </c>
    </row>
    <row r="26" spans="1:6" s="568" customFormat="1" ht="29.7" customHeight="1">
      <c r="A26" s="514" t="s">
        <v>865</v>
      </c>
      <c r="B26" s="577" t="s">
        <v>1275</v>
      </c>
      <c r="C26" s="576"/>
      <c r="D26" s="511" t="s">
        <v>867</v>
      </c>
      <c r="E26" s="614">
        <f>'P&amp;L old'!D29</f>
        <v>0</v>
      </c>
      <c r="F26" s="547">
        <f>'P&amp;L old'!E29</f>
        <v>0</v>
      </c>
    </row>
    <row r="27" spans="1:6" s="568" customFormat="1" ht="29.7" customHeight="1">
      <c r="A27" s="514" t="s">
        <v>868</v>
      </c>
      <c r="B27" s="549" t="s">
        <v>1274</v>
      </c>
      <c r="C27" s="548"/>
      <c r="D27" s="511" t="s">
        <v>870</v>
      </c>
      <c r="E27" s="614">
        <f>'P&amp;L old'!D30</f>
        <v>0</v>
      </c>
      <c r="F27" s="547">
        <f>'P&amp;L old'!E30</f>
        <v>0</v>
      </c>
    </row>
    <row r="28" spans="1:6" s="568" customFormat="1" ht="29.7" customHeight="1">
      <c r="A28" s="514" t="s">
        <v>871</v>
      </c>
      <c r="B28" s="577" t="s">
        <v>1273</v>
      </c>
      <c r="C28" s="576"/>
      <c r="D28" s="511" t="s">
        <v>873</v>
      </c>
      <c r="E28" s="614">
        <f>'P&amp;L old'!D31</f>
        <v>0</v>
      </c>
      <c r="F28" s="547">
        <f>'P&amp;L old'!E31</f>
        <v>0</v>
      </c>
    </row>
    <row r="29" spans="1:6" s="568" customFormat="1" ht="29.7" customHeight="1">
      <c r="A29" s="514" t="s">
        <v>874</v>
      </c>
      <c r="B29" s="549" t="s">
        <v>1272</v>
      </c>
      <c r="C29" s="548"/>
      <c r="D29" s="511" t="s">
        <v>876</v>
      </c>
      <c r="E29" s="614">
        <f>'P&amp;L old'!D32</f>
        <v>0</v>
      </c>
      <c r="F29" s="547">
        <f>'P&amp;L old'!E32</f>
        <v>0</v>
      </c>
    </row>
    <row r="30" spans="1:6" s="568" customFormat="1" ht="29.7" customHeight="1">
      <c r="A30" s="514" t="s">
        <v>877</v>
      </c>
      <c r="B30" s="549" t="s">
        <v>1271</v>
      </c>
      <c r="C30" s="548"/>
      <c r="D30" s="511" t="s">
        <v>879</v>
      </c>
      <c r="E30" s="614">
        <f>'P&amp;L old'!D33</f>
        <v>0</v>
      </c>
      <c r="F30" s="547">
        <f>'P&amp;L old'!E33</f>
        <v>0</v>
      </c>
    </row>
    <row r="31" spans="1:6" s="573" customFormat="1" ht="33.75" customHeight="1">
      <c r="A31" s="515" t="s">
        <v>880</v>
      </c>
      <c r="B31" s="575" t="s">
        <v>1270</v>
      </c>
      <c r="C31" s="574"/>
      <c r="D31" s="521" t="s">
        <v>882</v>
      </c>
      <c r="E31" s="614">
        <f>'P&amp;L old'!D34</f>
        <v>0</v>
      </c>
      <c r="F31" s="547">
        <f>'P&amp;L old'!E34</f>
        <v>0</v>
      </c>
    </row>
    <row r="32" spans="1:6" s="568" customFormat="1" ht="29.7" customHeight="1" thickBot="1">
      <c r="A32" s="572" t="s">
        <v>883</v>
      </c>
      <c r="B32" s="571" t="s">
        <v>1269</v>
      </c>
      <c r="C32" s="570"/>
      <c r="D32" s="569" t="s">
        <v>885</v>
      </c>
      <c r="E32" s="614">
        <f>'P&amp;L old'!D35</f>
        <v>0</v>
      </c>
      <c r="F32" s="547">
        <f>'P&amp;L old'!E35</f>
        <v>0</v>
      </c>
    </row>
    <row r="33" spans="1:6" ht="24.75" customHeight="1">
      <c r="A33" s="560" t="s">
        <v>886</v>
      </c>
      <c r="B33" s="559" t="s">
        <v>1268</v>
      </c>
      <c r="C33" s="558"/>
      <c r="D33" s="557" t="s">
        <v>888</v>
      </c>
      <c r="E33" s="614">
        <f>'P&amp;L old'!D36</f>
        <v>0</v>
      </c>
      <c r="F33" s="547">
        <f>'P&amp;L old'!E36</f>
        <v>0</v>
      </c>
    </row>
    <row r="34" spans="1:6" ht="30.75" customHeight="1">
      <c r="A34" s="560" t="s">
        <v>889</v>
      </c>
      <c r="B34" s="567" t="s">
        <v>1267</v>
      </c>
      <c r="C34" s="566"/>
      <c r="D34" s="557" t="s">
        <v>891</v>
      </c>
      <c r="E34" s="614">
        <f>'P&amp;L old'!D37</f>
        <v>0</v>
      </c>
      <c r="F34" s="547">
        <f>'P&amp;L old'!E37</f>
        <v>0</v>
      </c>
    </row>
    <row r="35" spans="1:6" ht="36.75" customHeight="1">
      <c r="A35" s="514" t="s">
        <v>892</v>
      </c>
      <c r="B35" s="549" t="s">
        <v>1266</v>
      </c>
      <c r="C35" s="548"/>
      <c r="D35" s="511" t="s">
        <v>894</v>
      </c>
      <c r="E35" s="614">
        <f>'P&amp;L old'!D38</f>
        <v>0</v>
      </c>
      <c r="F35" s="547">
        <f>'P&amp;L old'!E38</f>
        <v>0</v>
      </c>
    </row>
    <row r="36" spans="1:6" ht="30.75" customHeight="1">
      <c r="A36" s="514" t="s">
        <v>895</v>
      </c>
      <c r="B36" s="549" t="s">
        <v>1265</v>
      </c>
      <c r="C36" s="548"/>
      <c r="D36" s="511" t="s">
        <v>897</v>
      </c>
      <c r="E36" s="614">
        <f>'P&amp;L old'!D39</f>
        <v>0</v>
      </c>
      <c r="F36" s="547">
        <f>'P&amp;L old'!E39</f>
        <v>0</v>
      </c>
    </row>
    <row r="37" spans="1:6" ht="30" customHeight="1">
      <c r="A37" s="514" t="s">
        <v>898</v>
      </c>
      <c r="B37" s="549" t="s">
        <v>1264</v>
      </c>
      <c r="C37" s="548"/>
      <c r="D37" s="511" t="s">
        <v>900</v>
      </c>
      <c r="E37" s="614">
        <f>'P&amp;L old'!D40</f>
        <v>0</v>
      </c>
      <c r="F37" s="547">
        <f>'P&amp;L old'!E40</f>
        <v>0</v>
      </c>
    </row>
    <row r="38" spans="1:6" ht="26.25" customHeight="1">
      <c r="A38" s="514" t="s">
        <v>901</v>
      </c>
      <c r="B38" s="549" t="s">
        <v>1263</v>
      </c>
      <c r="C38" s="548"/>
      <c r="D38" s="511" t="s">
        <v>903</v>
      </c>
      <c r="E38" s="614">
        <f>'P&amp;L old'!D41</f>
        <v>0</v>
      </c>
      <c r="F38" s="547">
        <f>'P&amp;L old'!E41</f>
        <v>0</v>
      </c>
    </row>
    <row r="39" spans="1:6" ht="22.5" customHeight="1">
      <c r="A39" s="514" t="s">
        <v>904</v>
      </c>
      <c r="B39" s="549" t="s">
        <v>1262</v>
      </c>
      <c r="C39" s="548"/>
      <c r="D39" s="511" t="s">
        <v>906</v>
      </c>
      <c r="E39" s="614">
        <f>'P&amp;L old'!D42</f>
        <v>0</v>
      </c>
      <c r="F39" s="547">
        <f>'P&amp;L old'!E42</f>
        <v>0</v>
      </c>
    </row>
    <row r="40" spans="1:6" ht="30.75" customHeight="1">
      <c r="A40" s="514" t="s">
        <v>907</v>
      </c>
      <c r="B40" s="549" t="s">
        <v>1261</v>
      </c>
      <c r="C40" s="548"/>
      <c r="D40" s="511" t="s">
        <v>909</v>
      </c>
      <c r="E40" s="614">
        <f>'P&amp;L old'!D43</f>
        <v>0</v>
      </c>
      <c r="F40" s="547">
        <f>'P&amp;L old'!E43</f>
        <v>0</v>
      </c>
    </row>
    <row r="41" spans="1:6" ht="30" customHeight="1">
      <c r="A41" s="514" t="s">
        <v>910</v>
      </c>
      <c r="B41" s="549" t="s">
        <v>1260</v>
      </c>
      <c r="C41" s="548"/>
      <c r="D41" s="511" t="s">
        <v>912</v>
      </c>
      <c r="E41" s="614">
        <f>'P&amp;L old'!D44</f>
        <v>0</v>
      </c>
      <c r="F41" s="547">
        <f>'P&amp;L old'!E44</f>
        <v>0</v>
      </c>
    </row>
    <row r="42" spans="1:6" ht="32.25" customHeight="1">
      <c r="A42" s="514" t="s">
        <v>913</v>
      </c>
      <c r="B42" s="549" t="s">
        <v>1259</v>
      </c>
      <c r="C42" s="548"/>
      <c r="D42" s="511" t="s">
        <v>915</v>
      </c>
      <c r="E42" s="614">
        <f>'P&amp;L old'!D45</f>
        <v>0</v>
      </c>
      <c r="F42" s="547">
        <f>'P&amp;L old'!E45</f>
        <v>0</v>
      </c>
    </row>
    <row r="43" spans="1:6" ht="24" customHeight="1">
      <c r="A43" s="514" t="s">
        <v>916</v>
      </c>
      <c r="B43" s="549" t="s">
        <v>1258</v>
      </c>
      <c r="C43" s="548"/>
      <c r="D43" s="511" t="s">
        <v>918</v>
      </c>
      <c r="E43" s="614">
        <f>'P&amp;L old'!D46</f>
        <v>0</v>
      </c>
      <c r="F43" s="547">
        <f>'P&amp;L old'!E46</f>
        <v>0</v>
      </c>
    </row>
    <row r="44" spans="1:6" ht="26.25" customHeight="1">
      <c r="A44" s="514" t="s">
        <v>919</v>
      </c>
      <c r="B44" s="549" t="s">
        <v>1257</v>
      </c>
      <c r="C44" s="548"/>
      <c r="D44" s="511" t="s">
        <v>921</v>
      </c>
      <c r="E44" s="614">
        <f>'P&amp;L old'!D47</f>
        <v>0</v>
      </c>
      <c r="F44" s="547">
        <f>'P&amp;L old'!E47</f>
        <v>0</v>
      </c>
    </row>
    <row r="45" spans="1:6" ht="24.75" customHeight="1">
      <c r="A45" s="514" t="s">
        <v>922</v>
      </c>
      <c r="B45" s="549" t="s">
        <v>1256</v>
      </c>
      <c r="C45" s="548"/>
      <c r="D45" s="511" t="s">
        <v>924</v>
      </c>
      <c r="E45" s="614">
        <f>'P&amp;L old'!D48</f>
        <v>0</v>
      </c>
      <c r="F45" s="547">
        <f>'P&amp;L old'!E48</f>
        <v>0</v>
      </c>
    </row>
    <row r="46" spans="1:6" ht="27" customHeight="1">
      <c r="A46" s="514" t="s">
        <v>925</v>
      </c>
      <c r="B46" s="549" t="s">
        <v>1255</v>
      </c>
      <c r="C46" s="548"/>
      <c r="D46" s="511" t="s">
        <v>927</v>
      </c>
      <c r="E46" s="614">
        <f>'P&amp;L old'!D49</f>
        <v>0</v>
      </c>
      <c r="F46" s="547">
        <f>'P&amp;L old'!E49</f>
        <v>0</v>
      </c>
    </row>
    <row r="47" spans="1:6" ht="29.25" customHeight="1">
      <c r="A47" s="514" t="s">
        <v>928</v>
      </c>
      <c r="B47" s="549" t="s">
        <v>1254</v>
      </c>
      <c r="C47" s="548"/>
      <c r="D47" s="511" t="s">
        <v>930</v>
      </c>
      <c r="E47" s="614">
        <f>'P&amp;L old'!D50</f>
        <v>0</v>
      </c>
      <c r="F47" s="547">
        <f>'P&amp;L old'!E50</f>
        <v>0</v>
      </c>
    </row>
    <row r="48" spans="1:6" ht="27.75" customHeight="1">
      <c r="A48" s="514" t="s">
        <v>931</v>
      </c>
      <c r="B48" s="549" t="s">
        <v>1253</v>
      </c>
      <c r="C48" s="548"/>
      <c r="D48" s="511" t="s">
        <v>933</v>
      </c>
      <c r="E48" s="614">
        <f>'P&amp;L old'!D51</f>
        <v>0</v>
      </c>
      <c r="F48" s="547">
        <f>'P&amp;L old'!E51</f>
        <v>0</v>
      </c>
    </row>
    <row r="49" spans="1:6" ht="27.75" customHeight="1">
      <c r="A49" s="514" t="s">
        <v>934</v>
      </c>
      <c r="B49" s="549" t="s">
        <v>1252</v>
      </c>
      <c r="C49" s="548"/>
      <c r="D49" s="511" t="s">
        <v>936</v>
      </c>
      <c r="E49" s="614">
        <f>'P&amp;L old'!D52</f>
        <v>0</v>
      </c>
      <c r="F49" s="547">
        <f>'P&amp;L old'!E52</f>
        <v>0</v>
      </c>
    </row>
    <row r="50" spans="1:6" ht="27.75" customHeight="1">
      <c r="A50" s="514" t="s">
        <v>937</v>
      </c>
      <c r="B50" s="549" t="s">
        <v>1251</v>
      </c>
      <c r="C50" s="548"/>
      <c r="D50" s="511" t="s">
        <v>939</v>
      </c>
      <c r="E50" s="614">
        <f>'P&amp;L old'!D53</f>
        <v>0</v>
      </c>
      <c r="F50" s="547">
        <f>'P&amp;L old'!E53</f>
        <v>0</v>
      </c>
    </row>
    <row r="51" spans="1:6" s="544" customFormat="1" ht="44.25" customHeight="1">
      <c r="A51" s="563" t="s">
        <v>880</v>
      </c>
      <c r="B51" s="565" t="s">
        <v>1250</v>
      </c>
      <c r="C51" s="564"/>
      <c r="D51" s="521" t="s">
        <v>941</v>
      </c>
      <c r="E51" s="614">
        <f>'P&amp;L old'!D54</f>
        <v>0</v>
      </c>
      <c r="F51" s="547">
        <f>'P&amp;L old'!E54</f>
        <v>0</v>
      </c>
    </row>
    <row r="52" spans="1:6" s="544" customFormat="1" ht="29.25" customHeight="1">
      <c r="A52" s="563" t="s">
        <v>942</v>
      </c>
      <c r="B52" s="562" t="s">
        <v>1249</v>
      </c>
      <c r="C52" s="561"/>
      <c r="D52" s="521" t="s">
        <v>944</v>
      </c>
      <c r="E52" s="614">
        <f>'P&amp;L old'!D55</f>
        <v>0</v>
      </c>
      <c r="F52" s="547">
        <f>'P&amp;L old'!E55</f>
        <v>0</v>
      </c>
    </row>
    <row r="53" spans="1:6" ht="30.75" customHeight="1">
      <c r="A53" s="514" t="s">
        <v>945</v>
      </c>
      <c r="B53" s="549" t="s">
        <v>1248</v>
      </c>
      <c r="C53" s="548"/>
      <c r="D53" s="511" t="s">
        <v>947</v>
      </c>
      <c r="E53" s="614">
        <f>'P&amp;L old'!D56</f>
        <v>0</v>
      </c>
      <c r="F53" s="547">
        <f>'P&amp;L old'!E56</f>
        <v>0</v>
      </c>
    </row>
    <row r="54" spans="1:6" ht="28.5" customHeight="1">
      <c r="A54" s="556" t="s">
        <v>948</v>
      </c>
      <c r="B54" s="549" t="s">
        <v>1247</v>
      </c>
      <c r="C54" s="548"/>
      <c r="D54" s="511" t="s">
        <v>950</v>
      </c>
      <c r="E54" s="614">
        <f>'P&amp;L old'!D57</f>
        <v>0</v>
      </c>
      <c r="F54" s="547">
        <f>'P&amp;L old'!E57</f>
        <v>0</v>
      </c>
    </row>
    <row r="55" spans="1:6" ht="28.5" customHeight="1">
      <c r="A55" s="514" t="s">
        <v>836</v>
      </c>
      <c r="B55" s="549" t="s">
        <v>1246</v>
      </c>
      <c r="C55" s="548"/>
      <c r="D55" s="511" t="s">
        <v>952</v>
      </c>
      <c r="E55" s="614">
        <f>'P&amp;L old'!D58</f>
        <v>0</v>
      </c>
      <c r="F55" s="547">
        <f>'P&amp;L old'!E58</f>
        <v>0</v>
      </c>
    </row>
    <row r="56" spans="1:6" s="544" customFormat="1" ht="31.5" customHeight="1">
      <c r="A56" s="563" t="s">
        <v>942</v>
      </c>
      <c r="B56" s="562" t="s">
        <v>1245</v>
      </c>
      <c r="C56" s="561"/>
      <c r="D56" s="521" t="s">
        <v>954</v>
      </c>
      <c r="E56" s="614">
        <f>'P&amp;L old'!D59</f>
        <v>0</v>
      </c>
      <c r="F56" s="547">
        <f>'P&amp;L old'!E59</f>
        <v>0</v>
      </c>
    </row>
    <row r="57" spans="1:6" ht="29.25" customHeight="1">
      <c r="A57" s="514" t="s">
        <v>955</v>
      </c>
      <c r="B57" s="549" t="s">
        <v>1244</v>
      </c>
      <c r="C57" s="548"/>
      <c r="D57" s="511" t="s">
        <v>957</v>
      </c>
      <c r="E57" s="614">
        <f>'P&amp;L old'!D60</f>
        <v>0</v>
      </c>
      <c r="F57" s="547">
        <f>'P&amp;L old'!E60</f>
        <v>0</v>
      </c>
    </row>
    <row r="58" spans="1:6" ht="28.5" customHeight="1">
      <c r="A58" s="514" t="s">
        <v>958</v>
      </c>
      <c r="B58" s="549" t="s">
        <v>1243</v>
      </c>
      <c r="C58" s="548"/>
      <c r="D58" s="511" t="s">
        <v>960</v>
      </c>
      <c r="E58" s="614">
        <f>'P&amp;L old'!D61</f>
        <v>0</v>
      </c>
      <c r="F58" s="547">
        <f>'P&amp;L old'!E61</f>
        <v>0</v>
      </c>
    </row>
    <row r="59" spans="1:6" ht="30.75" customHeight="1" thickBot="1">
      <c r="A59" s="520" t="s">
        <v>880</v>
      </c>
      <c r="B59" s="546" t="s">
        <v>1242</v>
      </c>
      <c r="C59" s="545"/>
      <c r="D59" s="519" t="s">
        <v>962</v>
      </c>
      <c r="E59" s="614">
        <f>'P&amp;L old'!D62</f>
        <v>0</v>
      </c>
      <c r="F59" s="547">
        <f>'P&amp;L old'!E62</f>
        <v>0</v>
      </c>
    </row>
    <row r="60" spans="1:6" ht="27.75" customHeight="1">
      <c r="A60" s="560" t="s">
        <v>963</v>
      </c>
      <c r="B60" s="559" t="s">
        <v>1241</v>
      </c>
      <c r="C60" s="558"/>
      <c r="D60" s="557" t="s">
        <v>965</v>
      </c>
      <c r="E60" s="614">
        <f>'P&amp;L old'!D63</f>
        <v>0</v>
      </c>
      <c r="F60" s="547">
        <f>'P&amp;L old'!E63</f>
        <v>0</v>
      </c>
    </row>
    <row r="61" spans="1:6" ht="27.75" customHeight="1">
      <c r="A61" s="556" t="s">
        <v>966</v>
      </c>
      <c r="B61" s="549" t="s">
        <v>1240</v>
      </c>
      <c r="C61" s="548"/>
      <c r="D61" s="511" t="s">
        <v>968</v>
      </c>
      <c r="E61" s="614">
        <f>'P&amp;L old'!D64</f>
        <v>0</v>
      </c>
      <c r="F61" s="547">
        <f>'P&amp;L old'!E64</f>
        <v>0</v>
      </c>
    </row>
    <row r="62" spans="1:6" ht="27.75" customHeight="1">
      <c r="A62" s="514" t="s">
        <v>836</v>
      </c>
      <c r="B62" s="549" t="s">
        <v>1239</v>
      </c>
      <c r="C62" s="548"/>
      <c r="D62" s="511" t="s">
        <v>970</v>
      </c>
      <c r="E62" s="614">
        <f>'P&amp;L old'!D65</f>
        <v>0</v>
      </c>
      <c r="F62" s="547">
        <f>'P&amp;L old'!E65</f>
        <v>0</v>
      </c>
    </row>
    <row r="63" spans="1:6" s="544" customFormat="1" ht="27.75" customHeight="1">
      <c r="A63" s="555" t="s">
        <v>880</v>
      </c>
      <c r="B63" s="554" t="s">
        <v>1238</v>
      </c>
      <c r="C63" s="553"/>
      <c r="D63" s="552" t="s">
        <v>972</v>
      </c>
      <c r="E63" s="614">
        <f>'P&amp;L old'!D66</f>
        <v>0</v>
      </c>
      <c r="F63" s="547">
        <f>'P&amp;L old'!E66</f>
        <v>0</v>
      </c>
    </row>
    <row r="64" spans="1:6" s="544" customFormat="1" ht="27.75" customHeight="1">
      <c r="A64" s="515" t="s">
        <v>973</v>
      </c>
      <c r="B64" s="551" t="s">
        <v>1237</v>
      </c>
      <c r="C64" s="550"/>
      <c r="D64" s="521" t="s">
        <v>975</v>
      </c>
      <c r="E64" s="614">
        <f>'P&amp;L old'!D67</f>
        <v>0</v>
      </c>
      <c r="F64" s="547">
        <f>'P&amp;L old'!E67</f>
        <v>0</v>
      </c>
    </row>
    <row r="65" spans="1:6" ht="27.75" customHeight="1">
      <c r="A65" s="514" t="s">
        <v>976</v>
      </c>
      <c r="B65" s="549" t="s">
        <v>1236</v>
      </c>
      <c r="C65" s="548"/>
      <c r="D65" s="511" t="s">
        <v>978</v>
      </c>
      <c r="E65" s="614">
        <f>'P&amp;L old'!D68</f>
        <v>0</v>
      </c>
      <c r="F65" s="547">
        <f>'P&amp;L old'!E68</f>
        <v>0</v>
      </c>
    </row>
    <row r="66" spans="1:6" s="544" customFormat="1" ht="27.75" customHeight="1" thickBot="1">
      <c r="A66" s="520" t="s">
        <v>973</v>
      </c>
      <c r="B66" s="546" t="s">
        <v>1235</v>
      </c>
      <c r="C66" s="545"/>
      <c r="D66" s="519" t="s">
        <v>980</v>
      </c>
      <c r="E66" s="614">
        <f>'P&amp;L old'!D69</f>
        <v>0</v>
      </c>
      <c r="F66" s="547">
        <f>'P&amp;L old'!E69</f>
        <v>0</v>
      </c>
    </row>
  </sheetData>
  <mergeCells count="1">
    <mergeCell ref="E4:F4"/>
  </mergeCell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Footer>&amp;LMF SR č. 24219/3/2008/1&amp;RStrana &amp;P</oddFooter>
  </headerFooter>
  <rowBreaks count="2" manualBreakCount="2">
    <brk id="32" max="4" man="1"/>
    <brk id="59" max="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outlinePr summaryBelow="0" summaryRight="0"/>
  </sheetPr>
  <dimension ref="A1:AO55"/>
  <sheetViews>
    <sheetView showGridLines="0" view="pageBreakPreview" zoomScaleNormal="100" zoomScaleSheetLayoutView="100" workbookViewId="0"/>
  </sheetViews>
  <sheetFormatPr defaultColWidth="9.109375" defaultRowHeight="13.2"/>
  <cols>
    <col min="1" max="38" width="2.5546875" style="398" customWidth="1"/>
    <col min="39" max="39" width="0.88671875" style="398" customWidth="1"/>
    <col min="40"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9" s="508" customFormat="1" ht="10.5" customHeight="1">
      <c r="B1" s="509" t="s">
        <v>1234</v>
      </c>
      <c r="N1" s="2784" t="s">
        <v>1233</v>
      </c>
      <c r="O1" s="2784"/>
      <c r="P1" s="2784"/>
      <c r="Q1" s="2784"/>
      <c r="R1" s="2784"/>
      <c r="S1" s="2784"/>
      <c r="T1" s="2784"/>
      <c r="U1" s="2784"/>
      <c r="V1" s="2784"/>
      <c r="W1" s="2784"/>
      <c r="AM1" s="509"/>
    </row>
    <row r="2" spans="1:39" s="405" customFormat="1" ht="21" customHeight="1">
      <c r="B2" s="507" t="s">
        <v>1232</v>
      </c>
      <c r="C2" s="506"/>
      <c r="D2" s="506"/>
      <c r="E2" s="506"/>
      <c r="F2" s="506"/>
      <c r="G2" s="506"/>
      <c r="H2" s="506"/>
      <c r="I2" s="506"/>
      <c r="J2" s="542"/>
      <c r="K2" s="506"/>
      <c r="L2" s="506"/>
      <c r="M2" s="541"/>
      <c r="N2" s="2784"/>
      <c r="O2" s="2784"/>
      <c r="P2" s="2784"/>
      <c r="Q2" s="2784"/>
      <c r="R2" s="2784"/>
      <c r="S2" s="2784"/>
      <c r="T2" s="2784"/>
      <c r="U2" s="2784"/>
      <c r="V2" s="2784"/>
      <c r="W2" s="2784"/>
      <c r="AM2" s="540"/>
    </row>
    <row r="3" spans="1:39" ht="13.5" customHeight="1" thickBot="1">
      <c r="N3" s="2785"/>
      <c r="O3" s="2785"/>
      <c r="P3" s="2785"/>
      <c r="Q3" s="2785"/>
      <c r="R3" s="2785"/>
      <c r="S3" s="2785"/>
      <c r="T3" s="2785"/>
      <c r="U3" s="2785"/>
      <c r="V3" s="2785"/>
      <c r="W3" s="2785"/>
    </row>
    <row r="4" spans="1:39" ht="28.5" customHeight="1" thickBot="1">
      <c r="K4" s="503" t="s">
        <v>1062</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501" t="s">
        <v>1064</v>
      </c>
      <c r="W4" s="500"/>
      <c r="X4" s="500"/>
      <c r="Y4" s="500"/>
      <c r="Z4" s="499"/>
    </row>
    <row r="5" spans="1:39" ht="7.5" customHeight="1" thickBot="1"/>
    <row r="6" spans="1:39"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9"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9"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9" s="470" customFormat="1" ht="3.75" customHeight="1" thickBot="1"/>
    <row r="10" spans="1:39" s="470" customFormat="1" ht="14.25" customHeight="1">
      <c r="A10" s="472" t="s">
        <v>1068</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9"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9" s="470" customFormat="1" ht="19.5" customHeight="1" thickBot="1">
      <c r="A12" s="411" t="s">
        <v>1074</v>
      </c>
      <c r="B12" s="473"/>
      <c r="C12" s="473"/>
      <c r="D12" s="473"/>
      <c r="E12" s="473"/>
      <c r="F12" s="473"/>
      <c r="G12" s="473"/>
      <c r="H12" s="407"/>
      <c r="I12" s="407"/>
      <c r="J12" s="406"/>
      <c r="K12" s="407"/>
      <c r="L12" s="486" t="str">
        <f>IF('Input data'!D7="x","x"," ")</f>
        <v>x</v>
      </c>
      <c r="M12" s="478" t="s">
        <v>1075</v>
      </c>
      <c r="N12" s="480"/>
      <c r="O12" s="480"/>
      <c r="P12" s="480"/>
      <c r="Q12" s="480"/>
      <c r="R12" s="486" t="str">
        <f>IF('Input data'!D17="x","x"," ")</f>
        <v>x</v>
      </c>
      <c r="S12" s="478" t="s">
        <v>1076</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9"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1078</v>
      </c>
      <c r="N13" s="480"/>
      <c r="O13" s="480"/>
      <c r="P13" s="480"/>
      <c r="Q13" s="480"/>
      <c r="R13" s="483" t="str">
        <f>IF('Input data'!D18="x","x"," ")</f>
        <v xml:space="preserve"> </v>
      </c>
      <c r="S13" s="478" t="s">
        <v>1079</v>
      </c>
      <c r="T13" s="473"/>
      <c r="U13" s="473"/>
      <c r="V13" s="479"/>
      <c r="W13" s="478" t="s">
        <v>1080</v>
      </c>
      <c r="X13" s="473"/>
      <c r="Y13" s="410"/>
      <c r="Z13" s="407"/>
      <c r="AA13" s="407"/>
      <c r="AB13" s="480"/>
      <c r="AC13" s="407"/>
      <c r="AD13" s="482"/>
      <c r="AE13" s="482"/>
      <c r="AF13" s="482"/>
      <c r="AG13" s="482"/>
      <c r="AH13" s="482"/>
      <c r="AI13" s="482"/>
      <c r="AJ13" s="482"/>
      <c r="AK13" s="406"/>
    </row>
    <row r="14" spans="1:39" s="470" customFormat="1" ht="19.5" customHeight="1">
      <c r="A14" s="411" t="s">
        <v>1081</v>
      </c>
      <c r="B14" s="473"/>
      <c r="C14" s="473"/>
      <c r="D14" s="473"/>
      <c r="E14" s="473"/>
      <c r="F14" s="473"/>
      <c r="G14" s="473"/>
      <c r="H14" s="473"/>
      <c r="I14" s="407"/>
      <c r="J14" s="406"/>
      <c r="K14" s="407"/>
      <c r="L14" s="407"/>
      <c r="M14" s="478"/>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9" s="470" customFormat="1" ht="19.5" customHeight="1" thickBot="1">
      <c r="A15" s="477" t="str">
        <f>LEFT('Input data'!$F$7,1)</f>
        <v>4</v>
      </c>
      <c r="B15" s="402" t="str">
        <f>MID('Input data'!$F$7,2,1)</f>
        <v>6</v>
      </c>
      <c r="C15" s="475" t="s">
        <v>1063</v>
      </c>
      <c r="D15" s="402" t="str">
        <f>MID('Input data'!$F$7,3,1)</f>
        <v>3</v>
      </c>
      <c r="E15" s="402" t="str">
        <f>MID('Input data'!$F$7,4,1)</f>
        <v>9</v>
      </c>
      <c r="F15" s="426" t="s">
        <v>1063</v>
      </c>
      <c r="G15" s="402" t="str">
        <f>MID('Input data'!$F$7,5,1)</f>
        <v>0</v>
      </c>
      <c r="H15" s="402"/>
      <c r="I15" s="402"/>
      <c r="J15" s="401"/>
      <c r="K15" s="402"/>
      <c r="L15" s="402"/>
      <c r="M15" s="402"/>
      <c r="N15" s="402"/>
      <c r="O15" s="402"/>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9"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9"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9" s="470" customFormat="1" ht="16.2">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9"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row>
    <row r="20" spans="1:39" s="538"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39" ht="12.7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9" s="539" customFormat="1" ht="19.5" hidden="1" customHeight="1">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c r="AL22" s="398"/>
      <c r="AM22" s="398"/>
    </row>
    <row r="23" spans="1:39" s="458" customFormat="1" ht="14.25" customHeight="1">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9">
      <c r="A24" s="454" t="s">
        <v>1086</v>
      </c>
      <c r="B24" s="412"/>
      <c r="C24" s="412"/>
      <c r="D24" s="412"/>
      <c r="E24" s="412"/>
      <c r="F24" s="412"/>
      <c r="G24" s="412"/>
      <c r="H24" s="412"/>
      <c r="I24" s="412"/>
      <c r="J24" s="412"/>
      <c r="K24" s="412"/>
      <c r="L24" s="412"/>
      <c r="M24" s="412"/>
      <c r="N24" s="412"/>
      <c r="O24" s="412"/>
      <c r="P24" s="412"/>
      <c r="Q24" s="412"/>
      <c r="R24" s="412"/>
      <c r="S24" s="412"/>
      <c r="T24" s="412"/>
      <c r="U24" s="412"/>
      <c r="V24" s="412"/>
      <c r="W24" s="407"/>
      <c r="X24" s="407"/>
      <c r="Y24" s="407"/>
      <c r="Z24" s="407"/>
      <c r="AA24" s="407"/>
      <c r="AB24" s="412"/>
      <c r="AC24" s="407"/>
      <c r="AD24" s="410" t="s">
        <v>1087</v>
      </c>
      <c r="AE24" s="407"/>
      <c r="AF24" s="407"/>
      <c r="AG24" s="407"/>
      <c r="AH24" s="407"/>
      <c r="AI24" s="407"/>
      <c r="AJ24" s="407"/>
      <c r="AK24" s="406"/>
    </row>
    <row r="25" spans="1:39" s="538" customFormat="1"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56" t="str">
        <f>+MID('Input data'!$C$30,8,1)</f>
        <v/>
      </c>
    </row>
    <row r="26" spans="1:39">
      <c r="A26" s="454" t="s">
        <v>1088</v>
      </c>
      <c r="B26" s="412"/>
      <c r="C26" s="412"/>
      <c r="D26" s="412"/>
      <c r="E26" s="412"/>
      <c r="F26" s="412"/>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9" s="538"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39">
      <c r="A28" s="454" t="s">
        <v>1090</v>
      </c>
      <c r="B28" s="412"/>
      <c r="C28" s="412"/>
      <c r="D28" s="412"/>
      <c r="E28" s="412"/>
      <c r="F28" s="412"/>
      <c r="G28" s="453"/>
      <c r="H28" s="453"/>
      <c r="I28" s="453"/>
      <c r="J28" s="453"/>
      <c r="K28" s="453"/>
      <c r="L28" s="453"/>
      <c r="M28" s="453"/>
      <c r="N28" s="412"/>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9" s="538" customFormat="1"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c r="AH29" s="407"/>
      <c r="AI29" s="407"/>
      <c r="AJ29" s="407"/>
      <c r="AK29" s="406"/>
    </row>
    <row r="30" spans="1:39" s="399" customFormat="1">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9" s="538" customFormat="1"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39" s="399" customFormat="1" ht="4.5" customHeight="1" thickBot="1">
      <c r="W32" s="400"/>
      <c r="X32" s="400"/>
      <c r="Y32" s="400"/>
      <c r="Z32" s="400"/>
      <c r="AA32" s="400"/>
      <c r="AB32" s="400"/>
      <c r="AC32" s="400"/>
      <c r="AD32" s="400"/>
      <c r="AE32" s="400"/>
      <c r="AF32" s="400"/>
      <c r="AG32" s="400"/>
      <c r="AH32" s="400"/>
      <c r="AI32" s="400"/>
      <c r="AJ32" s="400"/>
      <c r="AK32" s="400"/>
    </row>
    <row r="33" spans="1:41" s="442" customFormat="1" ht="12.75" customHeight="1">
      <c r="A33" s="445" t="s">
        <v>1095</v>
      </c>
      <c r="B33" s="444"/>
      <c r="C33" s="444"/>
      <c r="D33" s="444"/>
      <c r="E33" s="444"/>
      <c r="F33" s="444"/>
      <c r="G33" s="444"/>
      <c r="H33" s="444"/>
      <c r="I33" s="444"/>
      <c r="J33" s="444"/>
      <c r="K33" s="443"/>
      <c r="L33" s="2786" t="s">
        <v>1098</v>
      </c>
      <c r="M33" s="2787"/>
      <c r="N33" s="2787"/>
      <c r="O33" s="2787"/>
      <c r="P33" s="2787"/>
      <c r="Q33" s="2787"/>
      <c r="R33" s="2787"/>
      <c r="S33" s="2787"/>
      <c r="T33" s="2788"/>
      <c r="U33" s="1712" t="s">
        <v>1097</v>
      </c>
      <c r="V33" s="1712"/>
      <c r="W33" s="1712"/>
      <c r="X33" s="1712"/>
      <c r="Y33" s="1712"/>
      <c r="Z33" s="1712"/>
      <c r="AA33" s="1712"/>
      <c r="AB33" s="2688"/>
      <c r="AC33" s="2786" t="s">
        <v>1096</v>
      </c>
      <c r="AD33" s="2787"/>
      <c r="AE33" s="2787"/>
      <c r="AF33" s="2787"/>
      <c r="AG33" s="2787"/>
      <c r="AH33" s="2787"/>
      <c r="AI33" s="2787"/>
      <c r="AJ33" s="2787"/>
      <c r="AK33" s="2792"/>
    </row>
    <row r="34" spans="1:41"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5" t="str">
        <f>MID(TEXT('Input data'!$F$34,"dd.mm.yyyy"),7,1)</f>
        <v>2</v>
      </c>
      <c r="H34" s="425" t="str">
        <f>MID(TEXT('Input data'!$F$34,"dd.mm.yyyy"),8,1)</f>
        <v>0</v>
      </c>
      <c r="I34" s="425" t="str">
        <f>MID(TEXT('Input data'!$F$34,"dd.mm.yyyy"),9,1)</f>
        <v>1</v>
      </c>
      <c r="J34" s="425" t="str">
        <f>MID(TEXT('Input data'!$F$34,"dd.mm.yyyy"),10,1)</f>
        <v>5</v>
      </c>
      <c r="K34" s="441"/>
      <c r="L34" s="2789"/>
      <c r="M34" s="2790"/>
      <c r="N34" s="2790"/>
      <c r="O34" s="2790"/>
      <c r="P34" s="2790"/>
      <c r="Q34" s="2790"/>
      <c r="R34" s="2790"/>
      <c r="S34" s="2790"/>
      <c r="T34" s="2791"/>
      <c r="U34" s="1714"/>
      <c r="V34" s="1714"/>
      <c r="W34" s="1714"/>
      <c r="X34" s="1714"/>
      <c r="Y34" s="1714"/>
      <c r="Z34" s="1714"/>
      <c r="AA34" s="1714"/>
      <c r="AB34" s="2690"/>
      <c r="AC34" s="2789"/>
      <c r="AD34" s="2790"/>
      <c r="AE34" s="2790"/>
      <c r="AF34" s="2790"/>
      <c r="AG34" s="2790"/>
      <c r="AH34" s="2790"/>
      <c r="AI34" s="2790"/>
      <c r="AJ34" s="2790"/>
      <c r="AK34" s="2793"/>
      <c r="AO34" s="537"/>
    </row>
    <row r="35" spans="1:41" s="399" customFormat="1" ht="13.5" customHeight="1">
      <c r="A35" s="440"/>
      <c r="B35" s="439"/>
      <c r="C35" s="439"/>
      <c r="D35" s="439"/>
      <c r="E35" s="439"/>
      <c r="F35" s="439"/>
      <c r="G35" s="438"/>
      <c r="H35" s="438"/>
      <c r="I35" s="438"/>
      <c r="J35" s="438"/>
      <c r="K35" s="437"/>
      <c r="L35" s="2789"/>
      <c r="M35" s="2790"/>
      <c r="N35" s="2790"/>
      <c r="O35" s="2790"/>
      <c r="P35" s="2790"/>
      <c r="Q35" s="2790"/>
      <c r="R35" s="2790"/>
      <c r="S35" s="2790"/>
      <c r="T35" s="2791"/>
      <c r="U35" s="1714"/>
      <c r="V35" s="1714"/>
      <c r="W35" s="1714"/>
      <c r="X35" s="1714"/>
      <c r="Y35" s="1714"/>
      <c r="Z35" s="1714"/>
      <c r="AA35" s="1714"/>
      <c r="AB35" s="2690"/>
      <c r="AC35" s="2789"/>
      <c r="AD35" s="2790"/>
      <c r="AE35" s="2790"/>
      <c r="AF35" s="2790"/>
      <c r="AG35" s="2790"/>
      <c r="AH35" s="2790"/>
      <c r="AI35" s="2790"/>
      <c r="AJ35" s="2790"/>
      <c r="AK35" s="2793"/>
    </row>
    <row r="36" spans="1:41" s="399" customFormat="1">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41"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10"/>
      <c r="M37" s="410"/>
      <c r="N37" s="410"/>
      <c r="O37" s="410"/>
      <c r="P37" s="410"/>
      <c r="Q37" s="410"/>
      <c r="R37" s="410"/>
      <c r="S37" s="410"/>
      <c r="T37" s="536"/>
      <c r="U37" s="410"/>
      <c r="V37" s="407"/>
      <c r="W37" s="407"/>
      <c r="X37" s="407"/>
      <c r="Y37" s="407"/>
      <c r="Z37" s="407"/>
      <c r="AA37" s="407"/>
      <c r="AB37" s="535"/>
      <c r="AC37" s="407"/>
      <c r="AD37" s="407"/>
      <c r="AE37" s="407"/>
      <c r="AF37" s="407"/>
      <c r="AG37" s="407"/>
      <c r="AH37" s="407"/>
      <c r="AI37" s="407"/>
      <c r="AJ37" s="407"/>
      <c r="AK37" s="406"/>
    </row>
    <row r="38" spans="1:41" s="405" customFormat="1" ht="12" thickBot="1">
      <c r="A38" s="420"/>
      <c r="B38" s="419"/>
      <c r="C38" s="419"/>
      <c r="D38" s="419"/>
      <c r="E38" s="419"/>
      <c r="F38" s="419"/>
      <c r="G38" s="419"/>
      <c r="H38" s="419"/>
      <c r="I38" s="419"/>
      <c r="J38" s="419"/>
      <c r="K38" s="418"/>
      <c r="L38" s="2691" t="str">
        <f>'Input data'!F40</f>
        <v>Ing. Emil Kviatkovský</v>
      </c>
      <c r="M38" s="2692"/>
      <c r="N38" s="2692"/>
      <c r="O38" s="2692"/>
      <c r="P38" s="2692"/>
      <c r="Q38" s="2692"/>
      <c r="R38" s="2692"/>
      <c r="S38" s="2692"/>
      <c r="T38" s="2693"/>
      <c r="U38" s="2691" t="e">
        <f>'Input data'!#REF!</f>
        <v>#REF!</v>
      </c>
      <c r="V38" s="2692"/>
      <c r="W38" s="2692"/>
      <c r="X38" s="2692"/>
      <c r="Y38" s="2692"/>
      <c r="Z38" s="2692"/>
      <c r="AA38" s="2692"/>
      <c r="AB38" s="2693"/>
      <c r="AC38" s="2694" t="e">
        <f>'Input data'!#REF!</f>
        <v>#REF!</v>
      </c>
      <c r="AD38" s="2692"/>
      <c r="AE38" s="2692"/>
      <c r="AF38" s="2692"/>
      <c r="AG38" s="2692"/>
      <c r="AH38" s="2692"/>
      <c r="AI38" s="2692"/>
      <c r="AJ38" s="2692"/>
      <c r="AK38" s="2695"/>
    </row>
    <row r="39" spans="1:41" s="405" customFormat="1">
      <c r="W39" s="400"/>
      <c r="X39" s="400"/>
      <c r="Y39" s="400"/>
      <c r="Z39" s="400"/>
      <c r="AA39" s="400"/>
      <c r="AB39" s="400"/>
      <c r="AC39" s="400"/>
      <c r="AD39" s="400"/>
      <c r="AE39" s="400"/>
      <c r="AF39" s="400"/>
      <c r="AG39" s="400"/>
      <c r="AH39" s="400"/>
      <c r="AI39" s="400"/>
      <c r="AJ39" s="400"/>
      <c r="AK39" s="400"/>
    </row>
    <row r="40" spans="1:41" s="405" customFormat="1">
      <c r="W40" s="400"/>
      <c r="X40" s="400"/>
      <c r="Y40" s="400"/>
      <c r="Z40" s="400"/>
      <c r="AA40" s="400"/>
      <c r="AB40" s="400"/>
      <c r="AC40" s="400"/>
      <c r="AD40" s="400"/>
      <c r="AE40" s="400"/>
      <c r="AF40" s="400"/>
      <c r="AG40" s="400"/>
      <c r="AH40" s="400"/>
      <c r="AI40" s="400"/>
      <c r="AJ40" s="400"/>
      <c r="AK40" s="400"/>
    </row>
    <row r="41" spans="1:41" s="405" customFormat="1">
      <c r="W41" s="400"/>
      <c r="X41" s="400"/>
      <c r="Y41" s="400"/>
      <c r="Z41" s="400"/>
      <c r="AA41" s="400"/>
      <c r="AB41" s="400"/>
      <c r="AC41" s="400"/>
      <c r="AD41" s="400"/>
      <c r="AE41" s="400"/>
      <c r="AF41" s="400"/>
      <c r="AG41" s="400"/>
      <c r="AH41" s="400"/>
      <c r="AI41" s="400"/>
      <c r="AJ41" s="400"/>
      <c r="AK41" s="400"/>
    </row>
    <row r="42" spans="1:41" ht="13.8" thickBot="1">
      <c r="W42" s="400"/>
      <c r="X42" s="400"/>
      <c r="Y42" s="400"/>
      <c r="Z42" s="400"/>
      <c r="AA42" s="400"/>
      <c r="AB42" s="400"/>
      <c r="AC42" s="400"/>
      <c r="AD42" s="400"/>
      <c r="AE42" s="400"/>
      <c r="AF42" s="400"/>
      <c r="AG42" s="400"/>
      <c r="AH42" s="400"/>
      <c r="AI42" s="400"/>
      <c r="AJ42" s="400"/>
      <c r="AK42" s="400"/>
    </row>
    <row r="43" spans="1:41" s="405" customFormat="1">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41"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41">
      <c r="B45" s="413"/>
      <c r="C45" s="412"/>
      <c r="D45" s="412"/>
      <c r="E45" s="412"/>
      <c r="F45" s="412"/>
      <c r="G45" s="412"/>
      <c r="H45" s="412"/>
      <c r="I45" s="412"/>
      <c r="J45" s="412"/>
      <c r="K45" s="412"/>
      <c r="L45" s="412"/>
      <c r="M45" s="412"/>
      <c r="N45" s="412"/>
      <c r="O45" s="412"/>
      <c r="P45" s="412"/>
      <c r="Q45" s="412"/>
      <c r="R45" s="412"/>
      <c r="S45" s="412"/>
      <c r="T45" s="412"/>
      <c r="U45" s="412"/>
      <c r="V45" s="412"/>
      <c r="W45" s="407"/>
      <c r="X45" s="407"/>
      <c r="Y45" s="407"/>
      <c r="Z45" s="407"/>
      <c r="AA45" s="407"/>
      <c r="AB45" s="407"/>
      <c r="AC45" s="407"/>
      <c r="AD45" s="407"/>
      <c r="AE45" s="407"/>
      <c r="AF45" s="407"/>
      <c r="AG45" s="407"/>
      <c r="AH45" s="407"/>
      <c r="AI45" s="407"/>
      <c r="AJ45" s="406"/>
      <c r="AK45" s="400"/>
    </row>
    <row r="46" spans="1:41"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41"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41"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1:39"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1:39"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1:39"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1:39"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1:39" s="399" customFormat="1" ht="13.8" thickBot="1">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row r="55" spans="1:39">
      <c r="A55" s="508"/>
      <c r="B55" s="508"/>
      <c r="C55" s="509"/>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row>
  </sheetData>
  <mergeCells count="7">
    <mergeCell ref="L38:T38"/>
    <mergeCell ref="U38:AB38"/>
    <mergeCell ref="AC38:AK38"/>
    <mergeCell ref="U33:AB35"/>
    <mergeCell ref="N1:W3"/>
    <mergeCell ref="L33:T35"/>
    <mergeCell ref="AC33:AK35"/>
  </mergeCells>
  <pageMargins left="0.39370078740157483" right="0.39370078740157483" top="0.35433070866141736" bottom="0.35433070866141736" header="0.23622047244094491" footer="0.23622047244094491"/>
  <pageSetup scale="98" orientation="portrait" r:id="rId1"/>
  <headerFooter alignWithMargins="0">
    <oddFooter>&amp;LMF SR č. 24219/3/2008/1&amp;RStrana 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2">
    <tabColor rgb="FF92D050"/>
  </sheetPr>
  <dimension ref="B2:I208"/>
  <sheetViews>
    <sheetView showGridLines="0" zoomScale="60" zoomScaleNormal="60" workbookViewId="0">
      <selection activeCell="M10" sqref="M10"/>
    </sheetView>
  </sheetViews>
  <sheetFormatPr defaultColWidth="10.33203125" defaultRowHeight="17.399999999999999"/>
  <cols>
    <col min="1" max="1" width="5" style="297" customWidth="1"/>
    <col min="2" max="2" width="10.44140625" style="291" customWidth="1"/>
    <col min="3" max="3" width="140.44140625" style="293" customWidth="1"/>
    <col min="4" max="4" width="21.6640625" style="294" customWidth="1"/>
    <col min="5" max="5" width="22.88671875" style="294" customWidth="1"/>
    <col min="6" max="6" width="5" style="291" customWidth="1"/>
    <col min="7" max="7" width="57.109375" style="291" hidden="1" customWidth="1"/>
    <col min="8" max="8" width="11.5546875" style="295" bestFit="1" customWidth="1"/>
    <col min="9" max="9" width="11.5546875" style="297" bestFit="1" customWidth="1"/>
    <col min="10" max="16384" width="10.33203125" style="297"/>
  </cols>
  <sheetData>
    <row r="2" spans="2:9" ht="33">
      <c r="C2" s="292" t="s">
        <v>981</v>
      </c>
      <c r="I2" s="296"/>
    </row>
    <row r="3" spans="2:9" ht="24" customHeight="1">
      <c r="C3" s="298" t="s">
        <v>3030</v>
      </c>
      <c r="D3" s="299"/>
      <c r="F3" s="300"/>
      <c r="G3" s="301"/>
    </row>
    <row r="4" spans="2:9" ht="24" customHeight="1">
      <c r="C4" s="302" t="s">
        <v>982</v>
      </c>
      <c r="D4" s="299"/>
      <c r="F4" s="300"/>
      <c r="G4" s="301"/>
      <c r="H4" s="296"/>
      <c r="I4" s="296"/>
    </row>
    <row r="5" spans="2:9" ht="24" customHeight="1">
      <c r="C5" s="302"/>
      <c r="D5" s="299"/>
      <c r="F5" s="300"/>
      <c r="G5" s="301"/>
      <c r="H5" s="296"/>
      <c r="I5" s="296"/>
    </row>
    <row r="6" spans="2:9" ht="20.100000000000001" customHeight="1">
      <c r="B6" s="303"/>
      <c r="C6" s="304"/>
      <c r="F6" s="305"/>
      <c r="G6" s="304"/>
    </row>
    <row r="7" spans="2:9" s="306" customFormat="1" ht="20.25" customHeight="1">
      <c r="B7" s="2795" t="s">
        <v>2650</v>
      </c>
      <c r="C7" s="2795" t="s">
        <v>1</v>
      </c>
      <c r="D7" s="2798" t="s">
        <v>2651</v>
      </c>
      <c r="E7" s="2799"/>
      <c r="F7" s="307"/>
      <c r="G7" s="308"/>
      <c r="H7" s="295"/>
    </row>
    <row r="8" spans="2:9" s="306" customFormat="1" ht="20.25" customHeight="1">
      <c r="B8" s="2796"/>
      <c r="C8" s="2796"/>
      <c r="D8" s="1033" t="s">
        <v>2652</v>
      </c>
      <c r="E8" s="1033" t="s">
        <v>2653</v>
      </c>
      <c r="F8" s="307"/>
      <c r="G8" s="308"/>
      <c r="H8" s="295"/>
    </row>
    <row r="9" spans="2:9" s="306" customFormat="1" ht="20.25" customHeight="1">
      <c r="B9" s="2797"/>
      <c r="C9" s="2797"/>
      <c r="D9" s="1034" t="s">
        <v>1083</v>
      </c>
      <c r="E9" s="1034" t="s">
        <v>1083</v>
      </c>
      <c r="F9" s="307"/>
      <c r="G9" s="308"/>
      <c r="H9" s="295"/>
    </row>
    <row r="10" spans="2:9" s="306" customFormat="1" ht="20.25" customHeight="1">
      <c r="B10" s="1035" t="s">
        <v>2654</v>
      </c>
      <c r="C10" s="1036"/>
      <c r="D10" s="1037"/>
      <c r="E10" s="1038"/>
      <c r="F10" s="307"/>
      <c r="G10" s="308"/>
      <c r="H10" s="295"/>
    </row>
    <row r="11" spans="2:9" s="306" customFormat="1">
      <c r="B11" s="1039" t="s">
        <v>984</v>
      </c>
      <c r="C11" s="1040" t="s">
        <v>2468</v>
      </c>
      <c r="D11" s="1041">
        <f>'P&amp;L'!D64</f>
        <v>724189</v>
      </c>
      <c r="E11" s="1041">
        <f>'P&amp;L'!E64</f>
        <v>794459</v>
      </c>
      <c r="F11" s="307"/>
      <c r="G11" s="308"/>
      <c r="H11" s="295"/>
    </row>
    <row r="12" spans="2:9" s="306" customFormat="1" ht="21.9" customHeight="1">
      <c r="B12" s="311"/>
      <c r="C12" s="312"/>
      <c r="D12" s="1032"/>
      <c r="E12" s="1032"/>
      <c r="F12" s="307"/>
      <c r="G12" s="308"/>
      <c r="H12" s="295"/>
    </row>
    <row r="13" spans="2:9" s="306" customFormat="1" ht="39.75" customHeight="1">
      <c r="B13" s="314" t="s">
        <v>985</v>
      </c>
      <c r="C13" s="984" t="s">
        <v>2469</v>
      </c>
      <c r="D13" s="1031">
        <f>SUM(D14:D26)</f>
        <v>0</v>
      </c>
      <c r="E13" s="1031">
        <f>SUM(E14:E26)</f>
        <v>0</v>
      </c>
      <c r="F13" s="317"/>
      <c r="G13" s="318"/>
      <c r="H13" s="295"/>
    </row>
    <row r="14" spans="2:9" s="306" customFormat="1" ht="21.9" customHeight="1">
      <c r="B14" s="314" t="s">
        <v>986</v>
      </c>
      <c r="C14" s="315" t="s">
        <v>2470</v>
      </c>
      <c r="D14" s="319"/>
      <c r="E14" s="319"/>
      <c r="F14" s="317"/>
      <c r="G14" s="318"/>
      <c r="H14" s="295"/>
    </row>
    <row r="15" spans="2:9" s="306" customFormat="1" ht="39.75" customHeight="1">
      <c r="B15" s="314" t="s">
        <v>987</v>
      </c>
      <c r="C15" s="985" t="s">
        <v>2471</v>
      </c>
      <c r="D15" s="319"/>
      <c r="E15" s="319"/>
      <c r="F15" s="317"/>
      <c r="G15" s="318"/>
      <c r="H15" s="295"/>
    </row>
    <row r="16" spans="2:9" s="306" customFormat="1" ht="21.9" customHeight="1">
      <c r="B16" s="314" t="s">
        <v>988</v>
      </c>
      <c r="C16" s="315" t="s">
        <v>2472</v>
      </c>
      <c r="D16" s="319"/>
      <c r="E16" s="319"/>
      <c r="F16" s="317"/>
      <c r="G16" s="318"/>
      <c r="H16" s="295"/>
      <c r="I16" s="320"/>
    </row>
    <row r="17" spans="2:9" s="306" customFormat="1" ht="21.9" customHeight="1">
      <c r="B17" s="314" t="s">
        <v>989</v>
      </c>
      <c r="C17" s="315" t="s">
        <v>2473</v>
      </c>
      <c r="D17" s="319"/>
      <c r="E17" s="319"/>
      <c r="F17" s="317"/>
      <c r="G17" s="318"/>
      <c r="H17" s="295"/>
      <c r="I17" s="320"/>
    </row>
    <row r="18" spans="2:9" s="306" customFormat="1" ht="21.9" customHeight="1">
      <c r="B18" s="314" t="s">
        <v>990</v>
      </c>
      <c r="C18" s="315" t="s">
        <v>2474</v>
      </c>
      <c r="D18" s="319"/>
      <c r="E18" s="319"/>
      <c r="F18" s="317"/>
      <c r="G18" s="318"/>
      <c r="H18" s="295"/>
      <c r="I18" s="320"/>
    </row>
    <row r="19" spans="2:9" s="306" customFormat="1" ht="21.9" customHeight="1">
      <c r="B19" s="314" t="s">
        <v>991</v>
      </c>
      <c r="C19" s="315" t="s">
        <v>2475</v>
      </c>
      <c r="D19" s="319"/>
      <c r="E19" s="319"/>
      <c r="F19" s="317"/>
      <c r="G19" s="318"/>
      <c r="H19" s="295"/>
      <c r="I19" s="320"/>
    </row>
    <row r="20" spans="2:9" s="306" customFormat="1" ht="21.9" customHeight="1">
      <c r="B20" s="314" t="s">
        <v>992</v>
      </c>
      <c r="C20" s="315" t="s">
        <v>2476</v>
      </c>
      <c r="D20" s="319"/>
      <c r="E20" s="319"/>
      <c r="F20" s="317"/>
      <c r="G20" s="318"/>
      <c r="H20" s="295"/>
      <c r="I20" s="320"/>
    </row>
    <row r="21" spans="2:9" s="306" customFormat="1" ht="21.9" customHeight="1">
      <c r="B21" s="314" t="s">
        <v>993</v>
      </c>
      <c r="C21" s="985" t="s">
        <v>2477</v>
      </c>
      <c r="D21" s="319"/>
      <c r="E21" s="319"/>
      <c r="F21" s="317"/>
      <c r="G21" s="318"/>
      <c r="H21" s="295"/>
      <c r="I21" s="320"/>
    </row>
    <row r="22" spans="2:9" s="306" customFormat="1" ht="21.9" customHeight="1">
      <c r="B22" s="314" t="s">
        <v>994</v>
      </c>
      <c r="C22" s="985" t="s">
        <v>2478</v>
      </c>
      <c r="D22" s="319"/>
      <c r="E22" s="319"/>
      <c r="F22" s="317"/>
      <c r="G22" s="318"/>
      <c r="H22" s="295"/>
      <c r="I22" s="320"/>
    </row>
    <row r="23" spans="2:9" s="306" customFormat="1" ht="39.75" customHeight="1">
      <c r="B23" s="314" t="s">
        <v>995</v>
      </c>
      <c r="C23" s="984" t="s">
        <v>2479</v>
      </c>
      <c r="D23" s="319"/>
      <c r="E23" s="319"/>
      <c r="F23" s="317"/>
      <c r="G23" s="318"/>
      <c r="H23" s="295"/>
      <c r="I23" s="320"/>
    </row>
    <row r="24" spans="2:9" s="306" customFormat="1" ht="41.25" customHeight="1">
      <c r="B24" s="314" t="s">
        <v>996</v>
      </c>
      <c r="C24" s="984" t="s">
        <v>2480</v>
      </c>
      <c r="D24" s="319"/>
      <c r="E24" s="319"/>
      <c r="F24" s="317"/>
      <c r="G24" s="318"/>
      <c r="H24" s="295"/>
      <c r="I24" s="320"/>
    </row>
    <row r="25" spans="2:9" s="306" customFormat="1" ht="21.9" customHeight="1">
      <c r="B25" s="314" t="s">
        <v>997</v>
      </c>
      <c r="C25" s="315" t="s">
        <v>2481</v>
      </c>
      <c r="D25" s="319"/>
      <c r="E25" s="319"/>
      <c r="F25" s="317"/>
      <c r="G25" s="318"/>
      <c r="H25" s="295"/>
      <c r="I25" s="320"/>
    </row>
    <row r="26" spans="2:9" s="306" customFormat="1" ht="42.75" customHeight="1">
      <c r="B26" s="314" t="s">
        <v>998</v>
      </c>
      <c r="C26" s="984" t="s">
        <v>2482</v>
      </c>
      <c r="D26" s="319"/>
      <c r="E26" s="319"/>
      <c r="F26" s="317"/>
      <c r="G26" s="318"/>
      <c r="H26" s="295"/>
      <c r="I26" s="320"/>
    </row>
    <row r="27" spans="2:9" s="306" customFormat="1" ht="59.25" customHeight="1">
      <c r="B27" s="314" t="s">
        <v>999</v>
      </c>
      <c r="C27" s="984" t="s">
        <v>2483</v>
      </c>
      <c r="D27" s="1031">
        <f>SUM(D28:D31)</f>
        <v>0</v>
      </c>
      <c r="E27" s="1031">
        <f>SUM(E28:E31)</f>
        <v>0</v>
      </c>
      <c r="F27" s="307"/>
      <c r="G27" s="308"/>
      <c r="H27" s="321"/>
    </row>
    <row r="28" spans="2:9" s="306" customFormat="1" ht="21.9" customHeight="1">
      <c r="B28" s="314" t="s">
        <v>1000</v>
      </c>
      <c r="C28" s="315" t="s">
        <v>2484</v>
      </c>
      <c r="D28" s="319"/>
      <c r="E28" s="319"/>
      <c r="F28" s="307"/>
      <c r="G28" s="308"/>
      <c r="H28" s="321"/>
      <c r="I28" s="322"/>
    </row>
    <row r="29" spans="2:9" s="306" customFormat="1" ht="21.9" customHeight="1">
      <c r="B29" s="314" t="s">
        <v>1001</v>
      </c>
      <c r="C29" s="985" t="s">
        <v>2485</v>
      </c>
      <c r="D29" s="319"/>
      <c r="E29" s="319"/>
      <c r="F29" s="307"/>
      <c r="G29" s="308"/>
      <c r="H29" s="321"/>
    </row>
    <row r="30" spans="2:9" s="306" customFormat="1" ht="21.9" customHeight="1">
      <c r="B30" s="314" t="s">
        <v>1002</v>
      </c>
      <c r="C30" s="985" t="s">
        <v>2486</v>
      </c>
      <c r="D30" s="319"/>
      <c r="E30" s="319"/>
      <c r="F30" s="307"/>
      <c r="G30" s="308"/>
      <c r="H30" s="321"/>
    </row>
    <row r="31" spans="2:9" s="306" customFormat="1" ht="38.25" customHeight="1">
      <c r="B31" s="314" t="s">
        <v>1003</v>
      </c>
      <c r="C31" s="985" t="s">
        <v>2487</v>
      </c>
      <c r="D31" s="319"/>
      <c r="E31" s="319"/>
      <c r="F31" s="307"/>
      <c r="G31" s="308"/>
      <c r="H31" s="321"/>
    </row>
    <row r="32" spans="2:9" s="306" customFormat="1" ht="38.25" customHeight="1">
      <c r="B32" s="314"/>
      <c r="C32" s="986" t="s">
        <v>2488</v>
      </c>
      <c r="D32" s="1470">
        <f>D11+D13+D27</f>
        <v>724189</v>
      </c>
      <c r="E32" s="1470">
        <f>E11+E13+E27</f>
        <v>794459</v>
      </c>
      <c r="F32" s="307"/>
      <c r="G32" s="308"/>
      <c r="H32" s="321"/>
    </row>
    <row r="33" spans="2:8" s="306" customFormat="1" ht="21.9" customHeight="1">
      <c r="B33" s="987" t="s">
        <v>1004</v>
      </c>
      <c r="C33" s="988" t="s">
        <v>2489</v>
      </c>
      <c r="D33" s="319"/>
      <c r="E33" s="319"/>
      <c r="F33" s="307"/>
      <c r="G33" s="308"/>
      <c r="H33" s="321"/>
    </row>
    <row r="34" spans="2:8" s="306" customFormat="1" ht="21.9" customHeight="1">
      <c r="B34" s="987" t="s">
        <v>1005</v>
      </c>
      <c r="C34" s="988" t="s">
        <v>2490</v>
      </c>
      <c r="D34" s="319"/>
      <c r="E34" s="319"/>
      <c r="F34" s="307"/>
      <c r="G34" s="308"/>
      <c r="H34" s="321"/>
    </row>
    <row r="35" spans="2:8" s="306" customFormat="1">
      <c r="B35" s="987" t="s">
        <v>1006</v>
      </c>
      <c r="C35" s="988" t="s">
        <v>2491</v>
      </c>
      <c r="D35" s="319"/>
      <c r="E35" s="319"/>
      <c r="F35" s="307"/>
      <c r="G35" s="308"/>
      <c r="H35" s="321"/>
    </row>
    <row r="36" spans="2:8" s="306" customFormat="1">
      <c r="B36" s="987" t="s">
        <v>1007</v>
      </c>
      <c r="C36" s="988" t="s">
        <v>2492</v>
      </c>
      <c r="D36" s="319"/>
      <c r="E36" s="319"/>
      <c r="F36" s="307"/>
      <c r="G36" s="308"/>
      <c r="H36" s="321"/>
    </row>
    <row r="37" spans="2:8" s="306" customFormat="1" ht="21.9" customHeight="1">
      <c r="B37" s="987"/>
      <c r="C37" s="989" t="s">
        <v>2493</v>
      </c>
      <c r="D37" s="319">
        <f>SUM(D32:D36)</f>
        <v>724189</v>
      </c>
      <c r="E37" s="319">
        <f>SUM(E32:E36)</f>
        <v>794459</v>
      </c>
      <c r="F37" s="307"/>
      <c r="G37" s="308"/>
      <c r="H37" s="321"/>
    </row>
    <row r="38" spans="2:8" s="306" customFormat="1" ht="34.799999999999997">
      <c r="B38" s="987" t="s">
        <v>1008</v>
      </c>
      <c r="C38" s="988" t="s">
        <v>2494</v>
      </c>
      <c r="D38" s="319"/>
      <c r="E38" s="319"/>
      <c r="F38" s="307"/>
      <c r="G38" s="308"/>
      <c r="H38" s="321"/>
    </row>
    <row r="39" spans="2:8" s="306" customFormat="1" ht="21.9" customHeight="1">
      <c r="B39" s="987" t="s">
        <v>1009</v>
      </c>
      <c r="C39" s="988" t="s">
        <v>2495</v>
      </c>
      <c r="D39" s="319"/>
      <c r="E39" s="319"/>
      <c r="F39" s="307"/>
      <c r="G39" s="308"/>
      <c r="H39" s="321"/>
    </row>
    <row r="40" spans="2:8" s="306" customFormat="1" ht="21.9" customHeight="1">
      <c r="B40" s="987" t="s">
        <v>1010</v>
      </c>
      <c r="C40" s="988" t="s">
        <v>2496</v>
      </c>
      <c r="D40" s="319"/>
      <c r="E40" s="319"/>
      <c r="F40" s="307"/>
      <c r="G40" s="308"/>
      <c r="H40" s="321"/>
    </row>
    <row r="41" spans="2:8" s="326" customFormat="1">
      <c r="B41" s="309" t="s">
        <v>523</v>
      </c>
      <c r="C41" s="986" t="s">
        <v>2497</v>
      </c>
      <c r="D41" s="310">
        <f>SUM(D37:D40)</f>
        <v>724189</v>
      </c>
      <c r="E41" s="310">
        <f>SUM(E37:E40)</f>
        <v>794459</v>
      </c>
      <c r="F41" s="323"/>
      <c r="G41" s="324"/>
      <c r="H41" s="325"/>
    </row>
    <row r="42" spans="2:8" s="326" customFormat="1" ht="27.9" customHeight="1">
      <c r="B42" s="991"/>
      <c r="C42" s="993"/>
      <c r="D42" s="990"/>
      <c r="E42" s="990"/>
      <c r="F42" s="323"/>
      <c r="G42" s="324"/>
      <c r="H42" s="325"/>
    </row>
    <row r="43" spans="2:8" s="326" customFormat="1" ht="27.9" customHeight="1">
      <c r="B43" s="991"/>
      <c r="C43" s="994" t="s">
        <v>2499</v>
      </c>
      <c r="D43" s="990"/>
      <c r="E43" s="990"/>
      <c r="F43" s="323"/>
      <c r="G43" s="324"/>
      <c r="H43" s="325"/>
    </row>
    <row r="44" spans="2:8" s="306" customFormat="1">
      <c r="B44" s="992" t="s">
        <v>833</v>
      </c>
      <c r="C44" s="995" t="s">
        <v>2500</v>
      </c>
      <c r="D44" s="313"/>
      <c r="E44" s="313"/>
      <c r="F44" s="307"/>
      <c r="G44" s="324"/>
      <c r="H44" s="321"/>
    </row>
    <row r="45" spans="2:8" s="306" customFormat="1" ht="21.9" customHeight="1">
      <c r="B45" s="992" t="s">
        <v>1011</v>
      </c>
      <c r="C45" s="995" t="s">
        <v>2501</v>
      </c>
      <c r="D45" s="313"/>
      <c r="E45" s="313"/>
      <c r="F45" s="307"/>
      <c r="G45" s="324"/>
      <c r="H45" s="321"/>
    </row>
    <row r="46" spans="2:8" s="306" customFormat="1" ht="34.799999999999997">
      <c r="B46" s="992" t="s">
        <v>1012</v>
      </c>
      <c r="C46" s="995" t="s">
        <v>2502</v>
      </c>
      <c r="D46" s="313"/>
      <c r="E46" s="313"/>
      <c r="F46" s="307"/>
      <c r="G46" s="324"/>
      <c r="H46" s="321"/>
    </row>
    <row r="47" spans="2:8" s="306" customFormat="1" ht="21.9" customHeight="1">
      <c r="B47" s="992" t="s">
        <v>1013</v>
      </c>
      <c r="C47" s="995" t="s">
        <v>2503</v>
      </c>
      <c r="D47" s="313"/>
      <c r="E47" s="313"/>
      <c r="F47" s="307"/>
      <c r="G47" s="324"/>
      <c r="H47" s="321"/>
    </row>
    <row r="48" spans="2:8" s="306" customFormat="1" ht="21.9" customHeight="1">
      <c r="B48" s="992" t="s">
        <v>1014</v>
      </c>
      <c r="C48" s="995" t="s">
        <v>2504</v>
      </c>
      <c r="D48" s="313"/>
      <c r="E48" s="313"/>
      <c r="F48" s="307"/>
      <c r="G48" s="324"/>
      <c r="H48" s="321"/>
    </row>
    <row r="49" spans="2:9" s="306" customFormat="1" ht="34.799999999999997">
      <c r="B49" s="992" t="s">
        <v>1015</v>
      </c>
      <c r="C49" s="995" t="s">
        <v>2505</v>
      </c>
      <c r="D49" s="313"/>
      <c r="E49" s="313"/>
      <c r="F49" s="307"/>
      <c r="G49" s="324"/>
      <c r="H49" s="321"/>
    </row>
    <row r="50" spans="2:9" s="306" customFormat="1" ht="34.799999999999997">
      <c r="B50" s="992" t="s">
        <v>1016</v>
      </c>
      <c r="C50" s="995" t="s">
        <v>2506</v>
      </c>
      <c r="D50" s="313"/>
      <c r="E50" s="313"/>
      <c r="F50" s="307"/>
      <c r="G50" s="308"/>
      <c r="H50" s="321"/>
      <c r="I50" s="322"/>
    </row>
    <row r="51" spans="2:9" s="306" customFormat="1" ht="34.799999999999997">
      <c r="B51" s="992" t="s">
        <v>1017</v>
      </c>
      <c r="C51" s="995" t="s">
        <v>2507</v>
      </c>
      <c r="D51" s="313"/>
      <c r="E51" s="313"/>
      <c r="F51" s="307"/>
      <c r="G51" s="308"/>
      <c r="H51" s="321"/>
    </row>
    <row r="52" spans="2:9" s="306" customFormat="1" ht="34.799999999999997">
      <c r="B52" s="992" t="s">
        <v>1018</v>
      </c>
      <c r="C52" s="995" t="s">
        <v>2508</v>
      </c>
      <c r="D52" s="313"/>
      <c r="E52" s="313"/>
      <c r="F52" s="307"/>
      <c r="G52" s="308"/>
      <c r="H52" s="321"/>
    </row>
    <row r="53" spans="2:9" s="306" customFormat="1" ht="34.799999999999997">
      <c r="B53" s="992" t="s">
        <v>1019</v>
      </c>
      <c r="C53" s="995" t="s">
        <v>2509</v>
      </c>
      <c r="D53" s="313"/>
      <c r="E53" s="313"/>
      <c r="F53" s="307"/>
      <c r="G53" s="308"/>
      <c r="H53" s="321"/>
    </row>
    <row r="54" spans="2:9" s="306" customFormat="1" ht="21.9" customHeight="1">
      <c r="B54" s="992" t="s">
        <v>1020</v>
      </c>
      <c r="C54" s="995" t="s">
        <v>2510</v>
      </c>
      <c r="D54" s="313"/>
      <c r="E54" s="313"/>
      <c r="F54" s="307"/>
      <c r="G54" s="308"/>
      <c r="H54" s="321"/>
    </row>
    <row r="55" spans="2:9" s="306" customFormat="1" ht="21.9" customHeight="1">
      <c r="B55" s="992" t="s">
        <v>1021</v>
      </c>
      <c r="C55" s="995" t="s">
        <v>2511</v>
      </c>
      <c r="D55" s="313"/>
      <c r="E55" s="313"/>
      <c r="F55" s="307"/>
      <c r="G55" s="308"/>
      <c r="H55" s="321"/>
    </row>
    <row r="56" spans="2:9" s="306" customFormat="1">
      <c r="B56" s="992" t="s">
        <v>1022</v>
      </c>
      <c r="C56" s="995" t="s">
        <v>2512</v>
      </c>
      <c r="D56" s="313"/>
      <c r="E56" s="313"/>
      <c r="F56" s="307"/>
      <c r="G56" s="308"/>
      <c r="H56" s="321"/>
    </row>
    <row r="57" spans="2:9" s="306" customFormat="1" ht="34.799999999999997">
      <c r="B57" s="992" t="s">
        <v>1023</v>
      </c>
      <c r="C57" s="995" t="s">
        <v>2513</v>
      </c>
      <c r="D57" s="313"/>
      <c r="E57" s="313"/>
      <c r="F57" s="307"/>
      <c r="G57" s="308"/>
      <c r="H57" s="321"/>
    </row>
    <row r="58" spans="2:9" s="306" customFormat="1" ht="34.799999999999997">
      <c r="B58" s="992" t="s">
        <v>1024</v>
      </c>
      <c r="C58" s="995" t="s">
        <v>2514</v>
      </c>
      <c r="D58" s="313"/>
      <c r="E58" s="313"/>
      <c r="F58" s="307"/>
      <c r="G58" s="308"/>
      <c r="H58" s="321"/>
    </row>
    <row r="59" spans="2:9" s="306" customFormat="1" ht="21.9" customHeight="1">
      <c r="B59" s="992" t="s">
        <v>1025</v>
      </c>
      <c r="C59" s="995" t="s">
        <v>2515</v>
      </c>
      <c r="D59" s="313"/>
      <c r="E59" s="313"/>
      <c r="F59" s="307"/>
      <c r="G59" s="308"/>
      <c r="H59" s="321"/>
    </row>
    <row r="60" spans="2:9" s="306" customFormat="1" ht="21.9" customHeight="1">
      <c r="B60" s="992" t="s">
        <v>1026</v>
      </c>
      <c r="C60" s="995" t="s">
        <v>2516</v>
      </c>
      <c r="D60" s="313"/>
      <c r="E60" s="313"/>
      <c r="F60" s="307"/>
      <c r="G60" s="308"/>
      <c r="H60" s="321"/>
    </row>
    <row r="61" spans="2:9" s="306" customFormat="1" ht="21.9" customHeight="1">
      <c r="B61" s="992" t="s">
        <v>1027</v>
      </c>
      <c r="C61" s="995" t="s">
        <v>2517</v>
      </c>
      <c r="D61" s="313"/>
      <c r="E61" s="313"/>
      <c r="F61" s="307"/>
      <c r="G61" s="308"/>
      <c r="H61" s="321"/>
    </row>
    <row r="62" spans="2:9" s="306" customFormat="1" ht="21.9" customHeight="1">
      <c r="B62" s="992" t="s">
        <v>1028</v>
      </c>
      <c r="C62" s="995" t="s">
        <v>2518</v>
      </c>
      <c r="D62" s="313"/>
      <c r="E62" s="313"/>
      <c r="F62" s="307"/>
      <c r="G62" s="308"/>
      <c r="H62" s="321"/>
    </row>
    <row r="63" spans="2:9" s="306" customFormat="1" ht="21.9" customHeight="1">
      <c r="B63" s="992" t="s">
        <v>2498</v>
      </c>
      <c r="C63" s="995" t="s">
        <v>2519</v>
      </c>
      <c r="D63" s="313"/>
      <c r="E63" s="313"/>
      <c r="F63" s="307"/>
      <c r="G63" s="308"/>
      <c r="H63" s="321"/>
    </row>
    <row r="64" spans="2:9" s="326" customFormat="1" ht="27.9" customHeight="1">
      <c r="B64" s="996" t="s">
        <v>594</v>
      </c>
      <c r="C64" s="986" t="s">
        <v>2520</v>
      </c>
      <c r="D64" s="310">
        <f>SUM(D44:D63)</f>
        <v>0</v>
      </c>
      <c r="E64" s="310">
        <f>SUM(E44:E62)</f>
        <v>0</v>
      </c>
      <c r="F64" s="323"/>
      <c r="G64" s="324"/>
      <c r="H64" s="325"/>
    </row>
    <row r="65" spans="2:8" s="326" customFormat="1" ht="27.9" customHeight="1">
      <c r="B65" s="997"/>
      <c r="C65" s="998"/>
      <c r="D65" s="990"/>
      <c r="E65" s="990"/>
      <c r="F65" s="323"/>
      <c r="G65" s="324"/>
      <c r="H65" s="325"/>
    </row>
    <row r="66" spans="2:8" s="326" customFormat="1" ht="27.9" customHeight="1">
      <c r="B66" s="997"/>
      <c r="C66" s="999" t="s">
        <v>2522</v>
      </c>
      <c r="D66" s="990"/>
      <c r="E66" s="990"/>
      <c r="F66" s="323"/>
      <c r="G66" s="324"/>
      <c r="H66" s="325"/>
    </row>
    <row r="67" spans="2:8" s="326" customFormat="1">
      <c r="B67" s="995" t="s">
        <v>666</v>
      </c>
      <c r="C67" s="995" t="s">
        <v>2523</v>
      </c>
      <c r="D67" s="316">
        <f>SUM(D68:D75)</f>
        <v>0</v>
      </c>
      <c r="E67" s="316">
        <f>SUM(E68:E75)</f>
        <v>0</v>
      </c>
      <c r="F67" s="323"/>
      <c r="G67" s="324"/>
      <c r="H67" s="325"/>
    </row>
    <row r="68" spans="2:8" s="326" customFormat="1">
      <c r="B68" s="992" t="s">
        <v>1029</v>
      </c>
      <c r="C68" s="995" t="s">
        <v>2524</v>
      </c>
      <c r="D68" s="327"/>
      <c r="E68" s="327"/>
      <c r="F68" s="323"/>
      <c r="G68" s="324"/>
      <c r="H68" s="325"/>
    </row>
    <row r="69" spans="2:8" s="326" customFormat="1">
      <c r="B69" s="992" t="s">
        <v>1030</v>
      </c>
      <c r="C69" s="995" t="s">
        <v>2525</v>
      </c>
      <c r="D69" s="327"/>
      <c r="E69" s="327"/>
      <c r="F69" s="323"/>
      <c r="G69" s="324"/>
      <c r="H69" s="325"/>
    </row>
    <row r="70" spans="2:8" s="326" customFormat="1">
      <c r="B70" s="992" t="s">
        <v>1031</v>
      </c>
      <c r="C70" s="995" t="s">
        <v>2526</v>
      </c>
      <c r="D70" s="327"/>
      <c r="E70" s="327"/>
      <c r="F70" s="323"/>
      <c r="G70" s="324"/>
      <c r="H70" s="325"/>
    </row>
    <row r="71" spans="2:8" s="326" customFormat="1">
      <c r="B71" s="992" t="s">
        <v>1032</v>
      </c>
      <c r="C71" s="995" t="s">
        <v>2527</v>
      </c>
      <c r="D71" s="327"/>
      <c r="E71" s="327"/>
      <c r="F71" s="323"/>
      <c r="G71" s="324"/>
      <c r="H71" s="325"/>
    </row>
    <row r="72" spans="2:8" s="326" customFormat="1">
      <c r="B72" s="992" t="s">
        <v>1033</v>
      </c>
      <c r="C72" s="995" t="s">
        <v>2528</v>
      </c>
      <c r="D72" s="327"/>
      <c r="E72" s="327"/>
      <c r="F72" s="323"/>
      <c r="G72" s="324"/>
      <c r="H72" s="325"/>
    </row>
    <row r="73" spans="2:8" s="326" customFormat="1">
      <c r="B73" s="992" t="s">
        <v>1034</v>
      </c>
      <c r="C73" s="995" t="s">
        <v>2529</v>
      </c>
      <c r="D73" s="327"/>
      <c r="E73" s="327"/>
      <c r="F73" s="323"/>
      <c r="G73" s="324"/>
      <c r="H73" s="325"/>
    </row>
    <row r="74" spans="2:8" s="326" customFormat="1" ht="34.799999999999997">
      <c r="B74" s="992" t="s">
        <v>1035</v>
      </c>
      <c r="C74" s="995" t="s">
        <v>2530</v>
      </c>
      <c r="D74" s="327"/>
      <c r="E74" s="327"/>
      <c r="F74" s="323"/>
      <c r="G74" s="324"/>
      <c r="H74" s="325"/>
    </row>
    <row r="75" spans="2:8" s="326" customFormat="1">
      <c r="B75" s="992" t="s">
        <v>1036</v>
      </c>
      <c r="C75" s="995" t="s">
        <v>2531</v>
      </c>
      <c r="D75" s="327"/>
      <c r="E75" s="327"/>
      <c r="F75" s="323"/>
      <c r="G75" s="324"/>
      <c r="H75" s="325"/>
    </row>
    <row r="76" spans="2:8" s="326" customFormat="1">
      <c r="B76" s="992" t="s">
        <v>1037</v>
      </c>
      <c r="C76" s="995" t="s">
        <v>2532</v>
      </c>
      <c r="D76" s="1031">
        <f>SUM(D77:D85)</f>
        <v>0</v>
      </c>
      <c r="E76" s="1031">
        <f>SUM(E77:E85)</f>
        <v>0</v>
      </c>
      <c r="F76" s="323"/>
      <c r="G76" s="324"/>
      <c r="H76" s="325"/>
    </row>
    <row r="77" spans="2:8" s="326" customFormat="1">
      <c r="B77" s="992" t="s">
        <v>1038</v>
      </c>
      <c r="C77" s="995" t="s">
        <v>2533</v>
      </c>
      <c r="D77" s="327"/>
      <c r="E77" s="327"/>
      <c r="F77" s="323"/>
      <c r="G77" s="324"/>
      <c r="H77" s="325"/>
    </row>
    <row r="78" spans="2:8" s="326" customFormat="1">
      <c r="B78" s="992" t="s">
        <v>1039</v>
      </c>
      <c r="C78" s="995" t="s">
        <v>2534</v>
      </c>
      <c r="D78" s="327"/>
      <c r="E78" s="327"/>
      <c r="F78" s="323"/>
      <c r="G78" s="324"/>
      <c r="H78" s="325"/>
    </row>
    <row r="79" spans="2:8" s="326" customFormat="1" ht="34.799999999999997">
      <c r="B79" s="992" t="s">
        <v>1040</v>
      </c>
      <c r="C79" s="995" t="s">
        <v>2535</v>
      </c>
      <c r="D79" s="327"/>
      <c r="E79" s="327"/>
      <c r="F79" s="323"/>
      <c r="G79" s="324"/>
      <c r="H79" s="325"/>
    </row>
    <row r="80" spans="2:8" s="326" customFormat="1" ht="34.799999999999997">
      <c r="B80" s="992" t="s">
        <v>1041</v>
      </c>
      <c r="C80" s="995" t="s">
        <v>2536</v>
      </c>
      <c r="D80" s="327"/>
      <c r="E80" s="327"/>
      <c r="F80" s="323"/>
      <c r="G80" s="324"/>
      <c r="H80" s="325"/>
    </row>
    <row r="81" spans="2:8" s="326" customFormat="1">
      <c r="B81" s="992" t="s">
        <v>1042</v>
      </c>
      <c r="C81" s="995" t="s">
        <v>2537</v>
      </c>
      <c r="D81" s="327"/>
      <c r="E81" s="327"/>
      <c r="F81" s="323"/>
      <c r="G81" s="324"/>
      <c r="H81" s="325"/>
    </row>
    <row r="82" spans="2:8" s="326" customFormat="1">
      <c r="B82" s="992" t="s">
        <v>1043</v>
      </c>
      <c r="C82" s="995" t="s">
        <v>2538</v>
      </c>
      <c r="D82" s="327"/>
      <c r="E82" s="327"/>
      <c r="F82" s="323"/>
      <c r="G82" s="324"/>
      <c r="H82" s="325"/>
    </row>
    <row r="83" spans="2:8" s="326" customFormat="1">
      <c r="B83" s="992" t="s">
        <v>1044</v>
      </c>
      <c r="C83" s="995" t="s">
        <v>2539</v>
      </c>
      <c r="D83" s="327"/>
      <c r="E83" s="327"/>
      <c r="F83" s="323"/>
      <c r="G83" s="324"/>
      <c r="H83" s="325"/>
    </row>
    <row r="84" spans="2:8" s="326" customFormat="1" ht="34.799999999999997">
      <c r="B84" s="992" t="s">
        <v>1045</v>
      </c>
      <c r="C84" s="995" t="s">
        <v>2540</v>
      </c>
      <c r="D84" s="327"/>
      <c r="E84" s="327"/>
      <c r="F84" s="323"/>
      <c r="G84" s="324"/>
      <c r="H84" s="325"/>
    </row>
    <row r="85" spans="2:8" s="326" customFormat="1" ht="34.799999999999997">
      <c r="B85" s="992" t="s">
        <v>1046</v>
      </c>
      <c r="C85" s="995" t="s">
        <v>2541</v>
      </c>
      <c r="D85" s="327"/>
      <c r="E85" s="327"/>
      <c r="F85" s="323"/>
      <c r="G85" s="324"/>
      <c r="H85" s="325"/>
    </row>
    <row r="86" spans="2:8" s="326" customFormat="1" ht="34.799999999999997">
      <c r="B86" s="992" t="s">
        <v>2521</v>
      </c>
      <c r="C86" s="995" t="s">
        <v>2542</v>
      </c>
      <c r="D86" s="327"/>
      <c r="E86" s="327"/>
      <c r="F86" s="323"/>
      <c r="G86" s="324"/>
      <c r="H86" s="325"/>
    </row>
    <row r="87" spans="2:8" s="326" customFormat="1">
      <c r="B87" s="992" t="s">
        <v>1047</v>
      </c>
      <c r="C87" s="995" t="s">
        <v>2543</v>
      </c>
      <c r="D87" s="327"/>
      <c r="E87" s="327"/>
      <c r="F87" s="323"/>
      <c r="G87" s="324"/>
      <c r="H87" s="325"/>
    </row>
    <row r="88" spans="2:8" s="326" customFormat="1">
      <c r="B88" s="992" t="s">
        <v>1048</v>
      </c>
      <c r="C88" s="995" t="s">
        <v>2544</v>
      </c>
      <c r="D88" s="327"/>
      <c r="E88" s="327"/>
      <c r="F88" s="323"/>
      <c r="G88" s="324"/>
      <c r="H88" s="325"/>
    </row>
    <row r="89" spans="2:8" s="326" customFormat="1" ht="34.799999999999997">
      <c r="B89" s="992" t="s">
        <v>1049</v>
      </c>
      <c r="C89" s="995" t="s">
        <v>2545</v>
      </c>
      <c r="D89" s="327"/>
      <c r="E89" s="327"/>
      <c r="F89" s="323"/>
      <c r="G89" s="324"/>
      <c r="H89" s="325"/>
    </row>
    <row r="90" spans="2:8" s="326" customFormat="1" ht="34.799999999999997">
      <c r="B90" s="992" t="s">
        <v>1050</v>
      </c>
      <c r="C90" s="995" t="s">
        <v>2546</v>
      </c>
      <c r="D90" s="327"/>
      <c r="E90" s="327"/>
      <c r="F90" s="323"/>
      <c r="G90" s="324"/>
      <c r="H90" s="325"/>
    </row>
    <row r="91" spans="2:8" s="326" customFormat="1">
      <c r="B91" s="992" t="s">
        <v>1051</v>
      </c>
      <c r="C91" s="995" t="s">
        <v>2547</v>
      </c>
      <c r="D91" s="327"/>
      <c r="E91" s="327"/>
      <c r="F91" s="323"/>
      <c r="G91" s="324"/>
      <c r="H91" s="325"/>
    </row>
    <row r="92" spans="2:8" s="326" customFormat="1">
      <c r="B92" s="992" t="s">
        <v>1052</v>
      </c>
      <c r="C92" s="995" t="s">
        <v>2548</v>
      </c>
      <c r="D92" s="327"/>
      <c r="E92" s="327"/>
      <c r="F92" s="323"/>
      <c r="G92" s="324"/>
      <c r="H92" s="325"/>
    </row>
    <row r="93" spans="2:8" s="326" customFormat="1">
      <c r="B93" s="992" t="s">
        <v>1053</v>
      </c>
      <c r="C93" s="995" t="s">
        <v>2549</v>
      </c>
      <c r="D93" s="327"/>
      <c r="E93" s="327"/>
      <c r="F93" s="323"/>
      <c r="G93" s="324"/>
      <c r="H93" s="325"/>
    </row>
    <row r="94" spans="2:8" s="326" customFormat="1">
      <c r="B94" s="996" t="s">
        <v>663</v>
      </c>
      <c r="C94" s="1000" t="s">
        <v>1054</v>
      </c>
      <c r="D94" s="310">
        <f>D67+D76+SUM(D87:D93)</f>
        <v>0</v>
      </c>
      <c r="E94" s="310">
        <f>E67+E76+SUM(E87:E93)</f>
        <v>0</v>
      </c>
      <c r="F94" s="323"/>
      <c r="G94" s="324"/>
      <c r="H94" s="325"/>
    </row>
    <row r="95" spans="2:8" s="326" customFormat="1">
      <c r="B95" s="991"/>
      <c r="C95" s="997"/>
      <c r="D95" s="990"/>
      <c r="E95" s="990"/>
      <c r="F95" s="323"/>
      <c r="G95" s="324"/>
      <c r="H95" s="325"/>
    </row>
    <row r="96" spans="2:8" s="306" customFormat="1">
      <c r="B96" s="996" t="s">
        <v>853</v>
      </c>
      <c r="C96" s="1000" t="s">
        <v>2550</v>
      </c>
      <c r="D96" s="310">
        <f>D41+D64+D94</f>
        <v>724189</v>
      </c>
      <c r="E96" s="310">
        <f>E41+E64+E94</f>
        <v>794459</v>
      </c>
      <c r="F96" s="307"/>
      <c r="G96" s="308"/>
      <c r="H96" s="321"/>
    </row>
    <row r="97" spans="2:8" s="326" customFormat="1">
      <c r="B97" s="996" t="s">
        <v>856</v>
      </c>
      <c r="C97" s="1000" t="s">
        <v>2551</v>
      </c>
      <c r="D97" s="310"/>
      <c r="E97" s="310"/>
      <c r="F97" s="323"/>
      <c r="G97" s="324"/>
      <c r="H97" s="325"/>
    </row>
    <row r="98" spans="2:8" s="326" customFormat="1" ht="34.799999999999997">
      <c r="B98" s="996" t="s">
        <v>862</v>
      </c>
      <c r="C98" s="1000" t="s">
        <v>2552</v>
      </c>
      <c r="D98" s="310"/>
      <c r="E98" s="310"/>
      <c r="F98" s="323"/>
      <c r="G98" s="328"/>
      <c r="H98" s="325"/>
    </row>
    <row r="99" spans="2:8" s="306" customFormat="1" ht="34.799999999999997">
      <c r="B99" s="996" t="s">
        <v>865</v>
      </c>
      <c r="C99" s="1002" t="s">
        <v>2553</v>
      </c>
      <c r="D99" s="1042"/>
      <c r="E99" s="1042"/>
      <c r="F99" s="307"/>
      <c r="G99" s="308"/>
      <c r="H99" s="321"/>
    </row>
    <row r="100" spans="2:8" s="326" customFormat="1" ht="35.4" thickBot="1">
      <c r="B100" s="1001" t="s">
        <v>871</v>
      </c>
      <c r="C100" s="1003" t="s">
        <v>2554</v>
      </c>
      <c r="D100" s="310">
        <f>D96+D97+D99</f>
        <v>724189</v>
      </c>
      <c r="E100" s="310">
        <f>E96+E97+E99</f>
        <v>794459</v>
      </c>
      <c r="F100" s="323"/>
      <c r="G100" s="329"/>
      <c r="H100" s="325"/>
    </row>
    <row r="101" spans="2:8" s="306" customFormat="1" ht="21.75" customHeight="1">
      <c r="B101" s="307"/>
      <c r="C101" s="330"/>
      <c r="D101" s="331"/>
      <c r="E101" s="332"/>
      <c r="F101" s="307"/>
      <c r="G101" s="333"/>
      <c r="H101" s="321"/>
    </row>
    <row r="102" spans="2:8" s="306" customFormat="1" ht="14.1" customHeight="1">
      <c r="B102" s="307"/>
      <c r="C102" s="307"/>
      <c r="D102" s="331"/>
      <c r="E102" s="332"/>
      <c r="F102" s="307"/>
      <c r="G102" s="333"/>
      <c r="H102" s="321"/>
    </row>
    <row r="103" spans="2:8" s="306" customFormat="1" ht="14.1" customHeight="1">
      <c r="B103" s="333"/>
      <c r="C103" s="334"/>
      <c r="D103" s="335"/>
      <c r="E103" s="336"/>
      <c r="F103" s="307"/>
      <c r="G103" s="333"/>
      <c r="H103" s="321"/>
    </row>
    <row r="104" spans="2:8" s="306" customFormat="1" ht="14.1" customHeight="1">
      <c r="B104" s="333"/>
      <c r="C104" s="334"/>
      <c r="D104" s="335"/>
      <c r="E104" s="336"/>
      <c r="F104" s="307"/>
      <c r="G104" s="333"/>
      <c r="H104" s="321"/>
    </row>
    <row r="105" spans="2:8" s="306" customFormat="1" ht="14.1" customHeight="1">
      <c r="B105" s="333"/>
      <c r="C105" s="334"/>
      <c r="D105" s="335"/>
      <c r="E105" s="336"/>
      <c r="F105" s="307"/>
      <c r="G105" s="333"/>
      <c r="H105" s="321"/>
    </row>
    <row r="106" spans="2:8" s="306" customFormat="1" ht="20.25" customHeight="1">
      <c r="B106" s="333"/>
      <c r="C106" s="337" t="s">
        <v>1055</v>
      </c>
      <c r="D106" s="338">
        <f>D98-D100</f>
        <v>-724189</v>
      </c>
      <c r="E106" s="338">
        <f>E98-E100</f>
        <v>-794459</v>
      </c>
      <c r="F106" s="307"/>
      <c r="G106" s="333"/>
      <c r="H106" s="321"/>
    </row>
    <row r="107" spans="2:8" s="306" customFormat="1" ht="14.1" customHeight="1">
      <c r="B107" s="333"/>
      <c r="C107" s="334"/>
      <c r="D107" s="335"/>
      <c r="E107" s="336"/>
      <c r="F107" s="307"/>
      <c r="G107" s="333"/>
      <c r="H107" s="321"/>
    </row>
    <row r="108" spans="2:8" s="306" customFormat="1" ht="14.1" customHeight="1">
      <c r="B108" s="333"/>
      <c r="C108" s="334"/>
      <c r="D108" s="335"/>
      <c r="E108" s="336"/>
      <c r="F108" s="307"/>
      <c r="G108" s="333"/>
      <c r="H108" s="321"/>
    </row>
    <row r="109" spans="2:8" s="306" customFormat="1" ht="14.1" customHeight="1">
      <c r="B109" s="333"/>
      <c r="C109" s="334"/>
      <c r="D109" s="335"/>
      <c r="E109" s="336"/>
      <c r="F109" s="307"/>
      <c r="G109" s="333"/>
      <c r="H109" s="321"/>
    </row>
    <row r="110" spans="2:8" s="306" customFormat="1" ht="14.1" customHeight="1">
      <c r="B110" s="333"/>
      <c r="C110" s="334"/>
      <c r="D110" s="335"/>
      <c r="E110" s="336"/>
      <c r="F110" s="307"/>
      <c r="G110" s="333"/>
      <c r="H110" s="321"/>
    </row>
    <row r="111" spans="2:8" s="306" customFormat="1" ht="14.1" customHeight="1">
      <c r="B111" s="333"/>
      <c r="C111" s="334"/>
      <c r="D111" s="335"/>
      <c r="E111" s="336"/>
      <c r="F111" s="307"/>
      <c r="G111" s="333"/>
      <c r="H111" s="321"/>
    </row>
    <row r="112" spans="2:8" s="306" customFormat="1" ht="14.1" customHeight="1">
      <c r="B112" s="333"/>
      <c r="C112" s="334"/>
      <c r="D112" s="335"/>
      <c r="E112" s="336"/>
      <c r="F112" s="307"/>
      <c r="G112" s="333"/>
      <c r="H112" s="321"/>
    </row>
    <row r="113" spans="2:8" s="306" customFormat="1" ht="14.1" customHeight="1">
      <c r="B113" s="333"/>
      <c r="C113" s="334"/>
      <c r="D113" s="335"/>
      <c r="E113" s="336"/>
      <c r="F113" s="307"/>
      <c r="G113" s="333"/>
      <c r="H113" s="321"/>
    </row>
    <row r="114" spans="2:8" s="306" customFormat="1" ht="14.1" customHeight="1">
      <c r="B114" s="333"/>
      <c r="C114" s="334"/>
      <c r="D114" s="335"/>
      <c r="E114" s="336"/>
      <c r="F114" s="307"/>
      <c r="G114" s="333"/>
      <c r="H114" s="321"/>
    </row>
    <row r="115" spans="2:8" s="306" customFormat="1" ht="14.1" customHeight="1">
      <c r="B115" s="333"/>
      <c r="C115" s="334"/>
      <c r="D115" s="335"/>
      <c r="E115" s="336"/>
      <c r="F115" s="307"/>
      <c r="G115" s="333"/>
      <c r="H115" s="321"/>
    </row>
    <row r="116" spans="2:8" s="306" customFormat="1" ht="14.1" customHeight="1">
      <c r="B116" s="333"/>
      <c r="C116" s="334"/>
      <c r="D116" s="335"/>
      <c r="E116" s="336"/>
      <c r="F116" s="307"/>
      <c r="G116" s="333"/>
      <c r="H116" s="321"/>
    </row>
    <row r="117" spans="2:8" s="306" customFormat="1" ht="14.1" customHeight="1">
      <c r="B117" s="333"/>
      <c r="C117" s="334"/>
      <c r="D117" s="335"/>
      <c r="E117" s="336"/>
      <c r="F117" s="307"/>
      <c r="G117" s="333"/>
      <c r="H117" s="321"/>
    </row>
    <row r="118" spans="2:8" s="306" customFormat="1" ht="14.1" customHeight="1">
      <c r="B118" s="333"/>
      <c r="C118" s="334"/>
      <c r="D118" s="335"/>
      <c r="E118" s="336"/>
      <c r="F118" s="307"/>
      <c r="G118" s="333"/>
      <c r="H118" s="321"/>
    </row>
    <row r="119" spans="2:8" s="306" customFormat="1" ht="14.1" customHeight="1">
      <c r="B119" s="333"/>
      <c r="C119" s="334"/>
      <c r="D119" s="335"/>
      <c r="E119" s="336"/>
      <c r="F119" s="307"/>
      <c r="G119" s="333"/>
      <c r="H119" s="321"/>
    </row>
    <row r="120" spans="2:8" s="306" customFormat="1" ht="14.1" customHeight="1">
      <c r="B120" s="333"/>
      <c r="C120" s="334"/>
      <c r="D120" s="335"/>
      <c r="E120" s="336"/>
      <c r="F120" s="307"/>
      <c r="G120" s="333"/>
      <c r="H120" s="321"/>
    </row>
    <row r="121" spans="2:8" s="306" customFormat="1" ht="14.1" customHeight="1">
      <c r="B121" s="333"/>
      <c r="C121" s="334"/>
      <c r="D121" s="335"/>
      <c r="E121" s="336"/>
      <c r="F121" s="307"/>
      <c r="G121" s="333"/>
      <c r="H121" s="321"/>
    </row>
    <row r="122" spans="2:8" s="306" customFormat="1" ht="14.1" customHeight="1">
      <c r="B122" s="333"/>
      <c r="C122" s="334"/>
      <c r="D122" s="335"/>
      <c r="E122" s="336"/>
      <c r="F122" s="307"/>
      <c r="G122" s="333"/>
      <c r="H122" s="321"/>
    </row>
    <row r="123" spans="2:8" s="306" customFormat="1" ht="14.1" customHeight="1">
      <c r="B123" s="2794"/>
      <c r="C123" s="2794"/>
      <c r="D123" s="2794"/>
      <c r="E123" s="2794"/>
      <c r="F123" s="307"/>
      <c r="G123" s="333"/>
      <c r="H123" s="321"/>
    </row>
    <row r="124" spans="2:8">
      <c r="B124" s="339"/>
      <c r="C124" s="340"/>
      <c r="D124" s="336"/>
      <c r="E124" s="336"/>
      <c r="F124" s="341"/>
      <c r="G124" s="339"/>
      <c r="H124" s="321"/>
    </row>
    <row r="125" spans="2:8">
      <c r="B125" s="339"/>
      <c r="C125" s="340"/>
      <c r="D125" s="336"/>
      <c r="E125" s="336"/>
      <c r="F125" s="341"/>
      <c r="G125" s="339"/>
      <c r="H125" s="321"/>
    </row>
    <row r="126" spans="2:8">
      <c r="B126" s="339"/>
      <c r="C126" s="340"/>
      <c r="D126" s="336"/>
      <c r="E126" s="336"/>
      <c r="F126" s="341"/>
      <c r="G126" s="339"/>
      <c r="H126" s="321"/>
    </row>
    <row r="127" spans="2:8">
      <c r="B127" s="339"/>
      <c r="C127" s="340"/>
      <c r="D127" s="336"/>
      <c r="E127" s="336"/>
      <c r="F127" s="341"/>
      <c r="G127" s="339"/>
      <c r="H127" s="321"/>
    </row>
    <row r="128" spans="2:8">
      <c r="B128" s="339"/>
      <c r="C128" s="340"/>
      <c r="D128" s="336"/>
      <c r="E128" s="336"/>
      <c r="F128" s="341"/>
      <c r="G128" s="339"/>
      <c r="H128" s="321"/>
    </row>
    <row r="129" spans="2:8">
      <c r="B129" s="339"/>
      <c r="C129" s="340"/>
      <c r="D129" s="336"/>
      <c r="E129" s="336"/>
      <c r="F129" s="341"/>
      <c r="G129" s="339"/>
      <c r="H129" s="321"/>
    </row>
    <row r="130" spans="2:8">
      <c r="B130" s="339"/>
      <c r="C130" s="340"/>
      <c r="D130" s="336"/>
      <c r="E130" s="336"/>
      <c r="F130" s="341"/>
      <c r="G130" s="339"/>
      <c r="H130" s="321"/>
    </row>
    <row r="131" spans="2:8">
      <c r="B131" s="339"/>
      <c r="C131" s="340"/>
      <c r="D131" s="336"/>
      <c r="E131" s="336"/>
      <c r="F131" s="341"/>
      <c r="G131" s="339"/>
      <c r="H131" s="321"/>
    </row>
    <row r="132" spans="2:8">
      <c r="B132" s="339"/>
      <c r="C132" s="340"/>
      <c r="D132" s="336"/>
      <c r="E132" s="336"/>
      <c r="F132" s="341"/>
      <c r="G132" s="339"/>
      <c r="H132" s="321"/>
    </row>
    <row r="133" spans="2:8">
      <c r="B133" s="339"/>
      <c r="C133" s="340"/>
      <c r="D133" s="336"/>
      <c r="E133" s="336"/>
      <c r="F133" s="339"/>
      <c r="G133" s="339"/>
      <c r="H133" s="321"/>
    </row>
    <row r="134" spans="2:8">
      <c r="B134" s="339"/>
      <c r="C134" s="340"/>
      <c r="D134" s="336"/>
      <c r="E134" s="336"/>
      <c r="F134" s="339"/>
      <c r="G134" s="339"/>
      <c r="H134" s="321"/>
    </row>
    <row r="135" spans="2:8">
      <c r="B135" s="339"/>
      <c r="C135" s="340"/>
      <c r="D135" s="336"/>
      <c r="E135" s="336"/>
      <c r="F135" s="339"/>
      <c r="G135" s="339"/>
      <c r="H135" s="321"/>
    </row>
    <row r="136" spans="2:8">
      <c r="B136" s="339"/>
      <c r="C136" s="340"/>
      <c r="D136" s="336"/>
      <c r="E136" s="336"/>
      <c r="F136" s="339"/>
      <c r="G136" s="339"/>
      <c r="H136" s="321"/>
    </row>
    <row r="137" spans="2:8">
      <c r="B137" s="339"/>
      <c r="C137" s="340"/>
      <c r="D137" s="336"/>
      <c r="E137" s="336"/>
      <c r="F137" s="339"/>
      <c r="G137" s="339"/>
      <c r="H137" s="321"/>
    </row>
    <row r="138" spans="2:8">
      <c r="B138" s="339"/>
      <c r="C138" s="340"/>
      <c r="D138" s="336"/>
      <c r="E138" s="336"/>
      <c r="F138" s="339"/>
      <c r="G138" s="339"/>
      <c r="H138" s="321"/>
    </row>
    <row r="139" spans="2:8">
      <c r="B139" s="339"/>
      <c r="C139" s="340"/>
      <c r="D139" s="336"/>
      <c r="E139" s="336"/>
      <c r="F139" s="339"/>
      <c r="G139" s="339"/>
      <c r="H139" s="321"/>
    </row>
    <row r="140" spans="2:8">
      <c r="B140" s="339"/>
      <c r="C140" s="340"/>
      <c r="D140" s="336"/>
      <c r="E140" s="336"/>
      <c r="F140" s="339"/>
      <c r="G140" s="339"/>
      <c r="H140" s="321"/>
    </row>
    <row r="141" spans="2:8">
      <c r="B141" s="339"/>
      <c r="C141" s="340"/>
      <c r="D141" s="336"/>
      <c r="E141" s="336"/>
      <c r="F141" s="339"/>
      <c r="G141" s="339"/>
      <c r="H141" s="321"/>
    </row>
    <row r="142" spans="2:8">
      <c r="B142" s="339"/>
      <c r="C142" s="340"/>
      <c r="D142" s="336"/>
      <c r="E142" s="336"/>
      <c r="F142" s="339"/>
      <c r="G142" s="339"/>
      <c r="H142" s="321"/>
    </row>
    <row r="143" spans="2:8">
      <c r="B143" s="339"/>
      <c r="C143" s="340"/>
      <c r="D143" s="336"/>
      <c r="E143" s="336"/>
      <c r="F143" s="339"/>
      <c r="G143" s="339"/>
      <c r="H143" s="321"/>
    </row>
    <row r="144" spans="2:8">
      <c r="B144" s="339"/>
      <c r="C144" s="340"/>
      <c r="D144" s="336"/>
      <c r="E144" s="336"/>
      <c r="F144" s="339"/>
      <c r="G144" s="339"/>
      <c r="H144" s="321"/>
    </row>
    <row r="145" spans="2:8">
      <c r="B145" s="339"/>
      <c r="C145" s="340"/>
      <c r="D145" s="336"/>
      <c r="E145" s="336"/>
      <c r="F145" s="339"/>
      <c r="G145" s="339"/>
      <c r="H145" s="321"/>
    </row>
    <row r="146" spans="2:8">
      <c r="B146" s="339"/>
      <c r="C146" s="340"/>
      <c r="D146" s="336"/>
      <c r="E146" s="336"/>
      <c r="F146" s="339"/>
      <c r="G146" s="339"/>
      <c r="H146" s="321"/>
    </row>
    <row r="147" spans="2:8">
      <c r="B147" s="339"/>
      <c r="C147" s="340"/>
      <c r="D147" s="336"/>
      <c r="E147" s="336"/>
      <c r="F147" s="339"/>
      <c r="G147" s="339"/>
      <c r="H147" s="321"/>
    </row>
    <row r="148" spans="2:8">
      <c r="B148" s="339"/>
      <c r="C148" s="340"/>
      <c r="D148" s="336"/>
      <c r="E148" s="336"/>
      <c r="F148" s="339"/>
      <c r="G148" s="339"/>
      <c r="H148" s="321"/>
    </row>
    <row r="149" spans="2:8">
      <c r="B149" s="339"/>
      <c r="C149" s="340"/>
      <c r="D149" s="336"/>
      <c r="E149" s="336"/>
      <c r="F149" s="339"/>
      <c r="G149" s="339"/>
      <c r="H149" s="321"/>
    </row>
    <row r="150" spans="2:8">
      <c r="B150" s="339"/>
      <c r="C150" s="340"/>
      <c r="D150" s="336"/>
      <c r="E150" s="336"/>
      <c r="F150" s="339"/>
      <c r="G150" s="339"/>
      <c r="H150" s="321"/>
    </row>
    <row r="151" spans="2:8">
      <c r="B151" s="339"/>
      <c r="C151" s="340"/>
      <c r="D151" s="336"/>
      <c r="E151" s="336"/>
      <c r="F151" s="339"/>
      <c r="G151" s="339"/>
      <c r="H151" s="321"/>
    </row>
    <row r="152" spans="2:8">
      <c r="B152" s="339"/>
      <c r="C152" s="340"/>
      <c r="D152" s="336"/>
      <c r="E152" s="336"/>
      <c r="F152" s="339"/>
      <c r="G152" s="339"/>
      <c r="H152" s="321"/>
    </row>
    <row r="153" spans="2:8">
      <c r="B153" s="339"/>
      <c r="C153" s="340"/>
      <c r="D153" s="336"/>
      <c r="E153" s="336"/>
      <c r="F153" s="339"/>
      <c r="G153" s="339"/>
      <c r="H153" s="321"/>
    </row>
    <row r="154" spans="2:8">
      <c r="B154" s="339"/>
      <c r="C154" s="340"/>
      <c r="D154" s="336"/>
      <c r="E154" s="336"/>
      <c r="F154" s="339"/>
      <c r="G154" s="339"/>
      <c r="H154" s="321"/>
    </row>
    <row r="155" spans="2:8">
      <c r="B155" s="339"/>
      <c r="C155" s="340"/>
      <c r="D155" s="336"/>
      <c r="E155" s="336"/>
      <c r="F155" s="339"/>
      <c r="G155" s="339"/>
      <c r="H155" s="321"/>
    </row>
    <row r="156" spans="2:8">
      <c r="B156" s="339"/>
      <c r="C156" s="340"/>
      <c r="D156" s="336"/>
      <c r="E156" s="336"/>
      <c r="F156" s="339"/>
      <c r="G156" s="339"/>
      <c r="H156" s="321"/>
    </row>
    <row r="157" spans="2:8">
      <c r="B157" s="339"/>
      <c r="C157" s="340"/>
      <c r="D157" s="336"/>
      <c r="E157" s="336"/>
      <c r="F157" s="339"/>
      <c r="G157" s="339"/>
      <c r="H157" s="321"/>
    </row>
    <row r="158" spans="2:8">
      <c r="B158" s="339"/>
      <c r="C158" s="340"/>
      <c r="D158" s="336"/>
      <c r="E158" s="336"/>
      <c r="F158" s="339"/>
      <c r="G158" s="339"/>
      <c r="H158" s="321"/>
    </row>
    <row r="159" spans="2:8">
      <c r="B159" s="339"/>
      <c r="C159" s="340"/>
      <c r="D159" s="336"/>
      <c r="E159" s="336"/>
      <c r="F159" s="339"/>
      <c r="G159" s="339"/>
      <c r="H159" s="321"/>
    </row>
    <row r="160" spans="2:8">
      <c r="B160" s="339"/>
      <c r="C160" s="340"/>
      <c r="D160" s="336"/>
      <c r="E160" s="336"/>
      <c r="F160" s="339"/>
      <c r="G160" s="339"/>
      <c r="H160" s="321"/>
    </row>
    <row r="161" spans="2:8">
      <c r="B161" s="339"/>
      <c r="C161" s="340"/>
      <c r="D161" s="336"/>
      <c r="E161" s="336"/>
      <c r="F161" s="339"/>
      <c r="G161" s="339"/>
      <c r="H161" s="321"/>
    </row>
    <row r="162" spans="2:8">
      <c r="B162" s="339"/>
      <c r="C162" s="340"/>
      <c r="D162" s="336"/>
      <c r="E162" s="336"/>
      <c r="F162" s="339"/>
      <c r="G162" s="339"/>
      <c r="H162" s="321"/>
    </row>
    <row r="163" spans="2:8">
      <c r="B163" s="339"/>
      <c r="C163" s="340"/>
      <c r="D163" s="336"/>
      <c r="E163" s="336"/>
      <c r="F163" s="339"/>
      <c r="G163" s="339"/>
      <c r="H163" s="321"/>
    </row>
    <row r="164" spans="2:8">
      <c r="B164" s="339"/>
      <c r="C164" s="340"/>
      <c r="D164" s="336"/>
      <c r="E164" s="336"/>
      <c r="F164" s="339"/>
      <c r="G164" s="339"/>
      <c r="H164" s="321"/>
    </row>
    <row r="165" spans="2:8">
      <c r="B165" s="339"/>
      <c r="C165" s="340"/>
      <c r="D165" s="336"/>
      <c r="E165" s="336"/>
      <c r="F165" s="339"/>
      <c r="G165" s="339"/>
      <c r="H165" s="321"/>
    </row>
    <row r="166" spans="2:8">
      <c r="B166" s="339"/>
      <c r="C166" s="340"/>
      <c r="D166" s="336"/>
      <c r="E166" s="336"/>
      <c r="F166" s="339"/>
      <c r="G166" s="339"/>
      <c r="H166" s="321"/>
    </row>
    <row r="167" spans="2:8">
      <c r="B167" s="339"/>
      <c r="C167" s="340"/>
      <c r="D167" s="336"/>
      <c r="E167" s="336"/>
      <c r="F167" s="339"/>
      <c r="G167" s="339"/>
      <c r="H167" s="321"/>
    </row>
    <row r="168" spans="2:8">
      <c r="B168" s="339"/>
      <c r="C168" s="340"/>
      <c r="D168" s="336"/>
      <c r="E168" s="336"/>
      <c r="F168" s="339"/>
      <c r="G168" s="339"/>
      <c r="H168" s="321"/>
    </row>
    <row r="169" spans="2:8">
      <c r="B169" s="339"/>
      <c r="C169" s="340"/>
      <c r="D169" s="336"/>
      <c r="E169" s="336"/>
      <c r="F169" s="339"/>
      <c r="G169" s="339"/>
      <c r="H169" s="321"/>
    </row>
    <row r="170" spans="2:8">
      <c r="B170" s="339"/>
      <c r="C170" s="340"/>
      <c r="D170" s="336"/>
      <c r="E170" s="336"/>
      <c r="F170" s="339"/>
      <c r="G170" s="339"/>
      <c r="H170" s="321"/>
    </row>
    <row r="171" spans="2:8">
      <c r="B171" s="339"/>
      <c r="C171" s="340"/>
      <c r="D171" s="336"/>
      <c r="E171" s="336"/>
      <c r="F171" s="339"/>
      <c r="G171" s="339"/>
      <c r="H171" s="321"/>
    </row>
    <row r="172" spans="2:8">
      <c r="B172" s="339"/>
      <c r="C172" s="340"/>
      <c r="D172" s="336"/>
      <c r="E172" s="336"/>
      <c r="F172" s="339"/>
      <c r="G172" s="339"/>
      <c r="H172" s="321"/>
    </row>
    <row r="173" spans="2:8">
      <c r="B173" s="339"/>
      <c r="C173" s="340"/>
      <c r="D173" s="336"/>
      <c r="E173" s="336"/>
      <c r="F173" s="339"/>
      <c r="G173" s="339"/>
      <c r="H173" s="321"/>
    </row>
    <row r="174" spans="2:8">
      <c r="B174" s="339"/>
      <c r="C174" s="340"/>
      <c r="D174" s="336"/>
      <c r="E174" s="336"/>
      <c r="F174" s="339"/>
      <c r="G174" s="339"/>
      <c r="H174" s="321"/>
    </row>
    <row r="175" spans="2:8">
      <c r="B175" s="339"/>
      <c r="C175" s="340"/>
      <c r="D175" s="336"/>
      <c r="E175" s="336"/>
      <c r="F175" s="339"/>
      <c r="G175" s="339"/>
      <c r="H175" s="321"/>
    </row>
    <row r="176" spans="2:8">
      <c r="B176" s="339"/>
      <c r="C176" s="340"/>
      <c r="D176" s="336"/>
      <c r="E176" s="336"/>
      <c r="F176" s="339"/>
      <c r="G176" s="339"/>
      <c r="H176" s="321"/>
    </row>
    <row r="177" spans="2:8">
      <c r="B177" s="339"/>
      <c r="C177" s="340"/>
      <c r="D177" s="336"/>
      <c r="E177" s="336"/>
      <c r="F177" s="339"/>
      <c r="G177" s="339"/>
      <c r="H177" s="321"/>
    </row>
    <row r="178" spans="2:8">
      <c r="B178" s="339"/>
      <c r="C178" s="340"/>
      <c r="D178" s="336"/>
      <c r="E178" s="336"/>
      <c r="F178" s="339"/>
      <c r="G178" s="339"/>
      <c r="H178" s="321"/>
    </row>
    <row r="179" spans="2:8">
      <c r="B179" s="339"/>
      <c r="C179" s="340"/>
      <c r="D179" s="336"/>
      <c r="E179" s="336"/>
      <c r="F179" s="339"/>
      <c r="G179" s="339"/>
      <c r="H179" s="321"/>
    </row>
    <row r="180" spans="2:8">
      <c r="B180" s="339"/>
      <c r="C180" s="340"/>
      <c r="D180" s="336"/>
      <c r="E180" s="336"/>
      <c r="F180" s="339"/>
      <c r="G180" s="339"/>
      <c r="H180" s="321"/>
    </row>
    <row r="181" spans="2:8">
      <c r="B181" s="339"/>
      <c r="C181" s="340"/>
      <c r="D181" s="336"/>
      <c r="E181" s="336"/>
      <c r="F181" s="339"/>
      <c r="G181" s="339"/>
      <c r="H181" s="321"/>
    </row>
    <row r="182" spans="2:8">
      <c r="B182" s="339"/>
      <c r="C182" s="340"/>
      <c r="D182" s="336"/>
      <c r="E182" s="336"/>
      <c r="F182" s="339"/>
      <c r="G182" s="339"/>
      <c r="H182" s="321"/>
    </row>
    <row r="183" spans="2:8">
      <c r="B183" s="339"/>
      <c r="C183" s="340"/>
      <c r="D183" s="336"/>
      <c r="E183" s="336"/>
      <c r="F183" s="339"/>
      <c r="G183" s="339"/>
      <c r="H183" s="321"/>
    </row>
    <row r="184" spans="2:8">
      <c r="B184" s="339"/>
      <c r="C184" s="340"/>
      <c r="D184" s="336"/>
      <c r="E184" s="336"/>
      <c r="F184" s="339"/>
      <c r="G184" s="339"/>
      <c r="H184" s="321"/>
    </row>
    <row r="185" spans="2:8">
      <c r="B185" s="339"/>
      <c r="C185" s="340"/>
      <c r="D185" s="336"/>
      <c r="E185" s="336"/>
      <c r="F185" s="339"/>
      <c r="G185" s="339"/>
      <c r="H185" s="321"/>
    </row>
    <row r="186" spans="2:8">
      <c r="B186" s="339"/>
      <c r="C186" s="340"/>
      <c r="D186" s="336"/>
      <c r="E186" s="336"/>
      <c r="F186" s="339"/>
      <c r="G186" s="339"/>
      <c r="H186" s="321"/>
    </row>
    <row r="187" spans="2:8">
      <c r="B187" s="339"/>
      <c r="C187" s="340"/>
      <c r="D187" s="336"/>
      <c r="E187" s="336"/>
      <c r="F187" s="339"/>
      <c r="G187" s="339"/>
      <c r="H187" s="321"/>
    </row>
    <row r="188" spans="2:8">
      <c r="B188" s="339"/>
      <c r="C188" s="340"/>
      <c r="D188" s="336"/>
      <c r="E188" s="336"/>
      <c r="F188" s="339"/>
      <c r="G188" s="339"/>
      <c r="H188" s="321"/>
    </row>
    <row r="189" spans="2:8">
      <c r="B189" s="339"/>
      <c r="C189" s="340"/>
      <c r="D189" s="336"/>
      <c r="E189" s="336"/>
      <c r="F189" s="339"/>
      <c r="G189" s="339"/>
      <c r="H189" s="321"/>
    </row>
    <row r="190" spans="2:8">
      <c r="B190" s="339"/>
      <c r="C190" s="340"/>
      <c r="D190" s="336"/>
      <c r="E190" s="336"/>
      <c r="F190" s="339"/>
      <c r="G190" s="339"/>
      <c r="H190" s="321"/>
    </row>
    <row r="191" spans="2:8">
      <c r="B191" s="339"/>
      <c r="C191" s="340"/>
      <c r="D191" s="336"/>
      <c r="E191" s="336"/>
      <c r="F191" s="339"/>
      <c r="G191" s="339"/>
      <c r="H191" s="321"/>
    </row>
    <row r="192" spans="2:8">
      <c r="B192" s="339"/>
      <c r="C192" s="340"/>
      <c r="D192" s="336"/>
      <c r="E192" s="336"/>
      <c r="F192" s="339"/>
      <c r="G192" s="339"/>
      <c r="H192" s="321"/>
    </row>
    <row r="193" spans="2:8">
      <c r="B193" s="339"/>
      <c r="C193" s="340"/>
      <c r="D193" s="336"/>
      <c r="E193" s="336"/>
      <c r="F193" s="339"/>
      <c r="G193" s="339"/>
      <c r="H193" s="321"/>
    </row>
    <row r="194" spans="2:8">
      <c r="B194" s="339"/>
      <c r="C194" s="340"/>
      <c r="D194" s="336"/>
      <c r="E194" s="336"/>
      <c r="F194" s="339"/>
      <c r="G194" s="339"/>
      <c r="H194" s="321"/>
    </row>
    <row r="195" spans="2:8">
      <c r="B195" s="339"/>
      <c r="C195" s="340"/>
      <c r="D195" s="336"/>
      <c r="E195" s="336"/>
      <c r="F195" s="339"/>
      <c r="G195" s="339"/>
      <c r="H195" s="321"/>
    </row>
    <row r="196" spans="2:8">
      <c r="B196" s="339"/>
      <c r="C196" s="340"/>
      <c r="D196" s="336"/>
      <c r="E196" s="336"/>
      <c r="F196" s="339"/>
      <c r="G196" s="339"/>
      <c r="H196" s="321"/>
    </row>
    <row r="197" spans="2:8">
      <c r="B197" s="339"/>
      <c r="C197" s="340"/>
      <c r="D197" s="336"/>
      <c r="E197" s="336"/>
      <c r="F197" s="339"/>
      <c r="G197" s="339"/>
      <c r="H197" s="321"/>
    </row>
    <row r="198" spans="2:8">
      <c r="B198" s="339"/>
      <c r="C198" s="340"/>
      <c r="D198" s="336"/>
      <c r="E198" s="336"/>
      <c r="F198" s="339"/>
      <c r="G198" s="339"/>
      <c r="H198" s="321"/>
    </row>
    <row r="199" spans="2:8">
      <c r="B199" s="339"/>
      <c r="C199" s="340"/>
      <c r="D199" s="336"/>
      <c r="E199" s="336"/>
      <c r="F199" s="339"/>
      <c r="G199" s="339"/>
      <c r="H199" s="321"/>
    </row>
    <row r="200" spans="2:8">
      <c r="B200" s="339"/>
      <c r="C200" s="340"/>
      <c r="D200" s="336"/>
      <c r="E200" s="336"/>
      <c r="F200" s="339"/>
      <c r="G200" s="339"/>
      <c r="H200" s="321"/>
    </row>
    <row r="201" spans="2:8">
      <c r="B201" s="339"/>
      <c r="C201" s="340"/>
      <c r="D201" s="336"/>
      <c r="E201" s="336"/>
      <c r="F201" s="339"/>
      <c r="G201" s="339"/>
      <c r="H201" s="321"/>
    </row>
    <row r="202" spans="2:8">
      <c r="B202" s="339"/>
      <c r="C202" s="340"/>
      <c r="D202" s="336"/>
      <c r="E202" s="336"/>
      <c r="F202" s="339"/>
      <c r="G202" s="339"/>
      <c r="H202" s="321"/>
    </row>
    <row r="203" spans="2:8">
      <c r="B203" s="339"/>
      <c r="C203" s="340"/>
      <c r="D203" s="336"/>
      <c r="E203" s="336"/>
      <c r="F203" s="339"/>
      <c r="G203" s="339"/>
      <c r="H203" s="321"/>
    </row>
    <row r="204" spans="2:8">
      <c r="B204" s="339"/>
      <c r="C204" s="340"/>
      <c r="D204" s="336"/>
      <c r="E204" s="336"/>
      <c r="F204" s="339"/>
      <c r="G204" s="339"/>
      <c r="H204" s="321"/>
    </row>
    <row r="205" spans="2:8">
      <c r="B205" s="339"/>
      <c r="C205" s="340"/>
      <c r="D205" s="336"/>
      <c r="E205" s="336"/>
      <c r="F205" s="339"/>
      <c r="G205" s="339"/>
      <c r="H205" s="321"/>
    </row>
    <row r="206" spans="2:8">
      <c r="B206" s="339"/>
      <c r="C206" s="340"/>
      <c r="D206" s="336"/>
      <c r="E206" s="336"/>
      <c r="F206" s="339"/>
      <c r="G206" s="339"/>
      <c r="H206" s="321"/>
    </row>
    <row r="207" spans="2:8">
      <c r="B207" s="339"/>
      <c r="C207" s="340"/>
      <c r="D207" s="336"/>
      <c r="E207" s="336"/>
      <c r="F207" s="339"/>
      <c r="G207" s="339"/>
      <c r="H207" s="321"/>
    </row>
    <row r="208" spans="2:8">
      <c r="B208" s="339"/>
      <c r="C208" s="340"/>
      <c r="D208" s="336"/>
      <c r="E208" s="336"/>
      <c r="F208" s="339"/>
      <c r="G208" s="339"/>
      <c r="H208" s="321"/>
    </row>
  </sheetData>
  <mergeCells count="4">
    <mergeCell ref="B123:E123"/>
    <mergeCell ref="B7:B9"/>
    <mergeCell ref="C7:C9"/>
    <mergeCell ref="D7:E7"/>
  </mergeCells>
  <pageMargins left="0.39370078740157483" right="0.27559055118110237" top="0.74803149606299213" bottom="0.47244094488188981" header="0.11811023622047245" footer="0.51181102362204722"/>
  <pageSetup paperSize="9" scale="44" fitToHeight="2" orientation="portrait" r:id="rId1"/>
  <headerFooter alignWithMargins="0"/>
  <rowBreaks count="1" manualBreakCount="1">
    <brk id="64"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outlinePr summaryBelow="0" summaryRight="0"/>
  </sheetPr>
  <dimension ref="A1:AK54"/>
  <sheetViews>
    <sheetView showGridLines="0" view="pageBreakPreview" topLeftCell="A22" zoomScaleNormal="100" zoomScaleSheetLayoutView="100" workbookViewId="0"/>
  </sheetViews>
  <sheetFormatPr defaultColWidth="9.109375" defaultRowHeight="13.2"/>
  <cols>
    <col min="1" max="37" width="2.5546875" style="1319" customWidth="1"/>
    <col min="38" max="38" width="1.88671875" style="1319" customWidth="1"/>
    <col min="39" max="45" width="2.5546875" style="1319" customWidth="1"/>
    <col min="46" max="46" width="7.6640625" style="1319" customWidth="1"/>
    <col min="47" max="61" width="2.5546875" style="1319" customWidth="1"/>
    <col min="62" max="16384" width="9.109375" style="1319"/>
  </cols>
  <sheetData>
    <row r="1" spans="1:37" s="508" customFormat="1" ht="9.6">
      <c r="C1" s="509" t="s">
        <v>2665</v>
      </c>
    </row>
    <row r="2" spans="1:37" s="405" customFormat="1" ht="21" customHeight="1">
      <c r="C2" s="507" t="s">
        <v>2666</v>
      </c>
      <c r="D2" s="506"/>
      <c r="E2" s="506"/>
      <c r="F2" s="506"/>
      <c r="G2" s="506"/>
      <c r="H2" s="506"/>
      <c r="I2" s="506"/>
      <c r="J2" s="505"/>
      <c r="M2" s="504" t="s">
        <v>3079</v>
      </c>
    </row>
    <row r="3" spans="1:37" ht="13.8" thickBot="1">
      <c r="M3" s="1336" t="s">
        <v>3080</v>
      </c>
      <c r="O3" s="1320"/>
      <c r="P3" s="1320"/>
    </row>
    <row r="4" spans="1:37" ht="28.5" customHeight="1" thickBot="1">
      <c r="M4" s="1321" t="s">
        <v>1488</v>
      </c>
      <c r="N4" s="1322"/>
      <c r="O4" s="1322"/>
      <c r="P4" s="1322"/>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3016</v>
      </c>
      <c r="R10" s="471"/>
      <c r="S10" s="415"/>
      <c r="T10" s="471"/>
      <c r="U10" s="471"/>
      <c r="V10" s="487"/>
      <c r="W10" s="1337"/>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133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1497</v>
      </c>
      <c r="B12" s="473"/>
      <c r="C12" s="473"/>
      <c r="D12" s="473"/>
      <c r="E12" s="473"/>
      <c r="F12" s="473"/>
      <c r="G12" s="473"/>
      <c r="H12" s="407"/>
      <c r="I12" s="407"/>
      <c r="J12" s="406"/>
      <c r="K12" s="407"/>
      <c r="L12" s="486" t="str">
        <f>IF('Input data'!D7="x","x"," ")</f>
        <v>x</v>
      </c>
      <c r="M12" s="478" t="s">
        <v>1498</v>
      </c>
      <c r="N12" s="480"/>
      <c r="O12" s="480"/>
      <c r="P12" s="480"/>
      <c r="Q12" s="480"/>
      <c r="R12" s="486" t="str">
        <f>IF('Input data'!D17="x","x"," ")</f>
        <v>x</v>
      </c>
      <c r="S12" s="1483" t="s">
        <v>2679</v>
      </c>
      <c r="T12" s="473"/>
      <c r="U12" s="473"/>
      <c r="V12" s="479"/>
      <c r="W12" s="485"/>
      <c r="X12" s="475"/>
      <c r="Y12" s="475"/>
      <c r="Z12" s="475"/>
      <c r="AA12" s="475"/>
      <c r="AB12" s="474" t="s">
        <v>1500</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1501</v>
      </c>
      <c r="N13" s="480"/>
      <c r="O13" s="480"/>
      <c r="P13" s="480"/>
      <c r="Q13" s="480"/>
      <c r="R13" s="483" t="str">
        <f>IF('Input data'!D18="x","x"," ")</f>
        <v xml:space="preserve"> </v>
      </c>
      <c r="S13" s="1483" t="s">
        <v>2680</v>
      </c>
      <c r="T13" s="473"/>
      <c r="U13" s="473"/>
      <c r="V13" s="479"/>
      <c r="W13" s="2800" t="s">
        <v>1503</v>
      </c>
      <c r="X13" s="2801"/>
      <c r="Y13" s="2801"/>
      <c r="Z13" s="2801"/>
      <c r="AA13" s="2801"/>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IF('Input data'!D9="x","x"," ")</f>
        <v xml:space="preserve"> </v>
      </c>
      <c r="M14" s="478" t="s">
        <v>3017</v>
      </c>
      <c r="N14" s="480"/>
      <c r="O14" s="480"/>
      <c r="P14" s="480"/>
      <c r="Q14" s="480"/>
      <c r="R14" s="481" t="s">
        <v>1504</v>
      </c>
      <c r="S14" s="480"/>
      <c r="T14" s="473"/>
      <c r="U14" s="473"/>
      <c r="V14" s="479"/>
      <c r="W14" s="2802"/>
      <c r="X14" s="2803"/>
      <c r="Y14" s="2803"/>
      <c r="Z14" s="2803"/>
      <c r="AA14" s="2803"/>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861" t="s">
        <v>1063</v>
      </c>
      <c r="G15" s="402" t="str">
        <f>MID('Input data'!$F$7,5,1)</f>
        <v>0</v>
      </c>
      <c r="H15" s="402"/>
      <c r="I15" s="402"/>
      <c r="J15" s="401"/>
      <c r="K15" s="402"/>
      <c r="L15" s="1060" t="str">
        <f>IF('Input data'!D10="x","x", "")</f>
        <v/>
      </c>
      <c r="M15" s="474"/>
      <c r="N15" s="1061"/>
      <c r="O15" s="1061"/>
      <c r="P15" s="402"/>
      <c r="Q15" s="402"/>
      <c r="R15" s="402"/>
      <c r="S15" s="402"/>
      <c r="T15" s="475"/>
      <c r="U15" s="475"/>
      <c r="V15" s="476"/>
      <c r="W15" s="2804"/>
      <c r="X15" s="2805"/>
      <c r="Y15" s="2805"/>
      <c r="Z15" s="2805"/>
      <c r="AA15" s="2805"/>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3.75" customHeight="1" thickBo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c r="A17" s="472" t="s">
        <v>3025</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c r="A18" s="1064"/>
      <c r="B18" s="486" t="str">
        <f>IF('Input data'!D12="x","x"," ")</f>
        <v>x</v>
      </c>
      <c r="C18" s="478" t="s">
        <v>3022</v>
      </c>
      <c r="D18" s="480"/>
      <c r="E18" s="473"/>
      <c r="F18" s="473"/>
      <c r="G18" s="473"/>
      <c r="H18" s="407"/>
      <c r="I18" s="407"/>
      <c r="J18" s="407"/>
      <c r="K18" s="473"/>
      <c r="L18" s="473"/>
      <c r="M18" s="473"/>
      <c r="N18" s="486" t="str">
        <f>IF('Input data'!D13="x","x"," ")</f>
        <v>x</v>
      </c>
      <c r="O18" s="478" t="s">
        <v>3018</v>
      </c>
      <c r="P18" s="407"/>
      <c r="Q18" s="407"/>
      <c r="R18" s="407"/>
      <c r="S18" s="407"/>
      <c r="T18" s="407"/>
      <c r="U18" s="407"/>
      <c r="V18" s="407"/>
      <c r="W18" s="473"/>
      <c r="X18" s="473"/>
      <c r="Y18" s="473"/>
      <c r="Z18" s="486" t="str">
        <f>IF('Input data'!D14="x","x"," ")</f>
        <v>x</v>
      </c>
      <c r="AA18" s="478" t="s">
        <v>3019</v>
      </c>
      <c r="AB18" s="478"/>
      <c r="AC18" s="407"/>
      <c r="AD18" s="407"/>
      <c r="AE18" s="407"/>
      <c r="AF18" s="407"/>
      <c r="AG18" s="407"/>
      <c r="AH18" s="407"/>
      <c r="AI18" s="407"/>
      <c r="AJ18" s="407"/>
      <c r="AK18" s="406"/>
    </row>
    <row r="19" spans="1:37" s="470" customFormat="1" ht="17.100000000000001" customHeight="1" thickBot="1">
      <c r="A19" s="1065"/>
      <c r="B19" s="475"/>
      <c r="C19" s="1066" t="s">
        <v>3020</v>
      </c>
      <c r="D19" s="475"/>
      <c r="E19" s="475"/>
      <c r="F19" s="475"/>
      <c r="G19" s="475"/>
      <c r="H19" s="402"/>
      <c r="I19" s="402"/>
      <c r="J19" s="402"/>
      <c r="K19" s="475"/>
      <c r="L19" s="475"/>
      <c r="M19" s="475"/>
      <c r="N19" s="402"/>
      <c r="O19" s="1066" t="s">
        <v>3020</v>
      </c>
      <c r="P19" s="402"/>
      <c r="Q19" s="402"/>
      <c r="R19" s="402"/>
      <c r="S19" s="402"/>
      <c r="T19" s="402"/>
      <c r="U19" s="402"/>
      <c r="V19" s="402"/>
      <c r="W19" s="475"/>
      <c r="X19" s="475"/>
      <c r="Y19" s="475"/>
      <c r="Z19" s="402"/>
      <c r="AA19" s="1066" t="s">
        <v>3021</v>
      </c>
      <c r="AB19" s="1066"/>
      <c r="AC19" s="402"/>
      <c r="AD19" s="402"/>
      <c r="AE19" s="402"/>
      <c r="AF19" s="402"/>
      <c r="AG19" s="402"/>
      <c r="AH19" s="402"/>
      <c r="AI19" s="402"/>
      <c r="AJ19" s="402"/>
      <c r="AK19" s="401"/>
    </row>
    <row r="20" spans="1:37" s="470" customFormat="1" ht="3.75" customHeight="1" thickBot="1">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2">
      <c r="A21" s="472" t="s">
        <v>1505</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c r="A22" s="457" t="str">
        <f>+LEFT('Input data'!$F$3,1)</f>
        <v>E</v>
      </c>
      <c r="B22" s="449" t="str">
        <f>+MID('Input data'!$F$3,2,1)</f>
        <v>K</v>
      </c>
      <c r="C22" s="449" t="str">
        <f>+MID('Input data'!$F$3,3,1)</f>
        <v>V</v>
      </c>
      <c r="D22" s="449" t="str">
        <f>+MID('Input data'!$F$3,4,1)</f>
        <v>I</v>
      </c>
      <c r="E22" s="449" t="str">
        <f>+MID('Input data'!$F$3,5,1)</f>
        <v>A</v>
      </c>
      <c r="F22" s="449" t="str">
        <f>+MID('Input data'!$F$3,6,1)</f>
        <v xml:space="preserve"> </v>
      </c>
      <c r="G22" s="449" t="str">
        <f>+MID('Input data'!$F$3,7,1)</f>
        <v>s</v>
      </c>
      <c r="H22" s="449" t="str">
        <f>+MID('Input data'!$F$3,8,1)</f>
        <v>.</v>
      </c>
      <c r="I22" s="449" t="str">
        <f>+MID('Input data'!$F$3,9,1)</f>
        <v>r</v>
      </c>
      <c r="J22" s="449" t="str">
        <f>+MID('Input data'!$F$3,10,1)</f>
        <v>.</v>
      </c>
      <c r="K22" s="449" t="str">
        <f>+MID('Input data'!$F$3,11,1)</f>
        <v>o</v>
      </c>
      <c r="L22" s="449" t="str">
        <f>+MID('Input data'!$F$3,12,1)</f>
        <v>.</v>
      </c>
      <c r="M22" s="449" t="str">
        <f>+MID('Input data'!$F$3,13,1)</f>
        <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c r="A26" s="462" t="s">
        <v>1506</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c r="A27" s="454" t="s">
        <v>1507</v>
      </c>
      <c r="B27" s="1320"/>
      <c r="C27" s="1320"/>
      <c r="D27" s="1320"/>
      <c r="E27" s="1320"/>
      <c r="F27" s="1320"/>
      <c r="G27" s="1320"/>
      <c r="H27" s="1320"/>
      <c r="I27" s="1320"/>
      <c r="J27" s="1320"/>
      <c r="K27" s="1320"/>
      <c r="L27" s="1320"/>
      <c r="M27" s="1320"/>
      <c r="N27" s="1320"/>
      <c r="O27" s="1320"/>
      <c r="P27" s="1320"/>
      <c r="Q27" s="1320"/>
      <c r="R27" s="1320"/>
      <c r="S27" s="1320"/>
      <c r="T27" s="1320"/>
      <c r="U27" s="1320"/>
      <c r="V27" s="1320"/>
      <c r="W27" s="407"/>
      <c r="X27" s="407"/>
      <c r="Y27" s="407"/>
      <c r="Z27" s="407"/>
      <c r="AA27" s="407"/>
      <c r="AB27" s="1320"/>
      <c r="AC27" s="407"/>
      <c r="AD27" s="410" t="s">
        <v>1508</v>
      </c>
      <c r="AE27" s="407"/>
      <c r="AF27" s="407"/>
      <c r="AG27" s="407"/>
      <c r="AH27" s="407"/>
      <c r="AI27" s="407"/>
      <c r="AJ27" s="407"/>
      <c r="AK27" s="406"/>
    </row>
    <row r="28" spans="1:37" ht="19.5" customHeight="1">
      <c r="A28" s="457" t="str">
        <f>+LEFT('Input data'!$C$28,1)</f>
        <v>P</v>
      </c>
      <c r="B28" s="449" t="str">
        <f>+MID('Input data'!$C$28,2,1)</f>
        <v>r</v>
      </c>
      <c r="C28" s="449" t="str">
        <f>+MID('Input data'!$C$28,3,1)</f>
        <v>i</v>
      </c>
      <c r="D28" s="449" t="str">
        <f>+MID('Input data'!$C$28,4,1)</f>
        <v>e</v>
      </c>
      <c r="E28" s="449" t="str">
        <f>+MID('Input data'!$C$28,5,1)</f>
        <v>m</v>
      </c>
      <c r="F28" s="449" t="str">
        <f>+MID('Input data'!$C$28,6,1)</f>
        <v>y</v>
      </c>
      <c r="G28" s="449" t="str">
        <f>+MID('Input data'!$C$28,7,1)</f>
        <v>s</v>
      </c>
      <c r="H28" s="449" t="str">
        <f>+MID('Input data'!$C$28,8,1)</f>
        <v>e</v>
      </c>
      <c r="I28" s="449" t="str">
        <f>+MID('Input data'!$C$28,9,1)</f>
        <v>l</v>
      </c>
      <c r="J28" s="449" t="str">
        <f>+MID('Input data'!$C$28,10,1)</f>
        <v>n</v>
      </c>
      <c r="K28" s="449" t="str">
        <f>+MID('Input data'!$C$28,11,1)</f>
        <v>á</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1</v>
      </c>
      <c r="AE28" s="449" t="str">
        <f>+MID('Input data'!$C$30,2,1)</f>
        <v>1</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c r="A29" s="454" t="s">
        <v>1509</v>
      </c>
      <c r="B29" s="1320"/>
      <c r="C29" s="1320"/>
      <c r="D29" s="1320"/>
      <c r="E29" s="1320"/>
      <c r="F29" s="1320"/>
      <c r="G29" s="453" t="s">
        <v>1510</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c r="A30" s="457" t="str">
        <f>+LEFT('Input data'!$C$32,1)</f>
        <v>9</v>
      </c>
      <c r="B30" s="449" t="str">
        <f>+MID('Input data'!$C$32,2,1)</f>
        <v>4</v>
      </c>
      <c r="C30" s="449" t="str">
        <f>+MID('Input data'!$C$32,3,1)</f>
        <v>9</v>
      </c>
      <c r="D30" s="449" t="str">
        <f>+MID('Input data'!$C$32,4,1)</f>
        <v>0</v>
      </c>
      <c r="E30" s="449" t="str">
        <f>+MID('Input data'!$C$32,5,1)</f>
        <v>1</v>
      </c>
      <c r="F30" s="449"/>
      <c r="G30" s="449" t="str">
        <f>+LEFT('Input data'!$C$34,1)</f>
        <v>N</v>
      </c>
      <c r="H30" s="449" t="str">
        <f>+MID('Input data'!$C$34,2,1)</f>
        <v>I</v>
      </c>
      <c r="I30" s="449" t="str">
        <f>+MID('Input data'!$C$34,3,1)</f>
        <v>T</v>
      </c>
      <c r="J30" s="449" t="str">
        <f>+MID('Input data'!$C$34,4,1)</f>
        <v>R</v>
      </c>
      <c r="K30" s="449" t="str">
        <f>+MID('Input data'!$C$34,5,1)</f>
        <v>A</v>
      </c>
      <c r="L30" s="449" t="str">
        <f>+MID('Input data'!$C$34,6,1)</f>
        <v/>
      </c>
      <c r="M30" s="449" t="str">
        <f>+MID('Input data'!$C$34,7,1)</f>
        <v/>
      </c>
      <c r="N30" s="449" t="str">
        <f>+MID('Input data'!$C$34,8,1)</f>
        <v/>
      </c>
      <c r="O30" s="449" t="str">
        <f>+MID('Input data'!$C$34,9,1)</f>
        <v/>
      </c>
      <c r="P30" s="449" t="str">
        <f>+MID('Input data'!$C$34,10,1)</f>
        <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c r="A31" s="454" t="s">
        <v>3023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c r="A32" s="457" t="str">
        <f>+LEFT('Input data'!$F$22,1)</f>
        <v>O</v>
      </c>
      <c r="B32" s="449" t="str">
        <f>+MID('Input data'!$F$22,2,1)</f>
        <v>b</v>
      </c>
      <c r="C32" s="449" t="str">
        <f>+MID('Input data'!$F$22,3,1)</f>
        <v>c</v>
      </c>
      <c r="D32" s="449" t="str">
        <f>+MID('Input data'!$F$22,4,1)</f>
        <v>h</v>
      </c>
      <c r="E32" s="449" t="str">
        <f>+MID('Input data'!$F$22,5,1)</f>
        <v>o</v>
      </c>
      <c r="F32" s="449" t="str">
        <f>+MID('Input data'!$F$22,6,1)</f>
        <v>d</v>
      </c>
      <c r="G32" s="449" t="str">
        <f>+MID('Input data'!$F$22,7,1)</f>
        <v>n</v>
      </c>
      <c r="H32" s="449" t="str">
        <f>+MID('Input data'!$F$22,8,1)</f>
        <v>ý</v>
      </c>
      <c r="I32" s="449" t="str">
        <f>+MID('Input data'!$F$22,9,1)</f>
        <v xml:space="preserve"> </v>
      </c>
      <c r="J32" s="449" t="str">
        <f>+MID('Input data'!$F$22,10,1)</f>
        <v>r</v>
      </c>
      <c r="K32" s="449" t="str">
        <f>+MID('Input data'!$F$22,11,1)</f>
        <v>e</v>
      </c>
      <c r="L32" s="449" t="str">
        <f>+MID('Input data'!$F$22,12,1)</f>
        <v>g</v>
      </c>
      <c r="M32" s="449" t="str">
        <f>+MID('Input data'!$F$22,13,1)</f>
        <v>i</v>
      </c>
      <c r="N32" s="449" t="str">
        <f>+MID('Input data'!$F$22,14,1)</f>
        <v>s</v>
      </c>
      <c r="O32" s="449" t="str">
        <f>+MID('Input data'!$F$22,15,1)</f>
        <v>t</v>
      </c>
      <c r="P32" s="449" t="str">
        <f>+MID('Input data'!$F$22,16,1)</f>
        <v>e</v>
      </c>
      <c r="Q32" s="449" t="str">
        <f>+MID('Input data'!$F$22,17,1)</f>
        <v>r</v>
      </c>
      <c r="R32" s="449" t="str">
        <f>+MID('Input data'!$F$22,18,1)</f>
        <v xml:space="preserve"> </v>
      </c>
      <c r="S32" s="449" t="str">
        <f>+MID('Input data'!$F$22,19,1)</f>
        <v>O</v>
      </c>
      <c r="T32" s="449" t="str">
        <f>+MID('Input data'!$F$22,20,1)</f>
        <v>k</v>
      </c>
      <c r="U32" s="449" t="str">
        <f>+MID('Input data'!$F$22,21,1)</f>
        <v>r</v>
      </c>
      <c r="V32" s="449" t="str">
        <f>+MID('Input data'!$F$22,22,1)</f>
        <v>.</v>
      </c>
      <c r="W32" s="449" t="str">
        <f>+MID('Input data'!$F$22,23,1)</f>
        <v xml:space="preserve"> </v>
      </c>
      <c r="X32" s="449" t="str">
        <f>+MID('Input data'!$F$22,24,1)</f>
        <v>S</v>
      </c>
      <c r="Y32" s="449" t="str">
        <f>+MID('Input data'!$F$22,25,1)</f>
        <v>ú</v>
      </c>
      <c r="Z32" s="449" t="str">
        <f>+MID('Input data'!$F$22,26,1)</f>
        <v>d</v>
      </c>
      <c r="AA32" s="449" t="str">
        <f>+MID('Input data'!$F$22,27,1)</f>
        <v>u</v>
      </c>
      <c r="AB32" s="449" t="str">
        <f>+MID('Input data'!$F$22,28,1)</f>
        <v xml:space="preserve"> </v>
      </c>
      <c r="AC32" s="449" t="str">
        <f>+MID('Input data'!$F$22,29,1)</f>
        <v>N</v>
      </c>
      <c r="AD32" s="449" t="str">
        <f>+MID('Input data'!$F$22,30,1)</f>
        <v>i</v>
      </c>
      <c r="AE32" s="449" t="str">
        <f>+MID('Input data'!$F$22,31,1)</f>
        <v>t</v>
      </c>
      <c r="AF32" s="449" t="str">
        <f>+MID('Input data'!$F$22,32,1)</f>
        <v>r</v>
      </c>
      <c r="AG32" s="449" t="str">
        <f>+MID('Input data'!$F$22,33,1)</f>
        <v>a</v>
      </c>
      <c r="AH32" s="449" t="str">
        <f>+MID('Input data'!$F$22,34,1)</f>
        <v>,</v>
      </c>
      <c r="AI32" s="449" t="str">
        <f>+MID('Input data'!$F$22,35,1)</f>
        <v xml:space="preserve"> </v>
      </c>
      <c r="AJ32" s="449" t="str">
        <f>+MID('Input data'!$F$22,36,1)</f>
        <v xml:space="preserve"> </v>
      </c>
      <c r="AK32" s="456" t="str">
        <f>+MID('Input data'!$F$22,37,1)</f>
        <v xml:space="preserve"> </v>
      </c>
    </row>
    <row r="33" spans="1:37" s="455" customFormat="1" ht="19.5" customHeight="1">
      <c r="A33" s="457" t="str">
        <f>+MID('Input data'!$F$22,38,1)</f>
        <v xml:space="preserve"> </v>
      </c>
      <c r="B33" s="449" t="str">
        <f>+MID('Input data'!$F$22,39,1)</f>
        <v>o</v>
      </c>
      <c r="C33" s="449" t="str">
        <f>+MID('Input data'!$F$22,40,1)</f>
        <v>d</v>
      </c>
      <c r="D33" s="449" t="str">
        <f>+MID('Input data'!$F$22,41,1)</f>
        <v>d</v>
      </c>
      <c r="E33" s="449" t="str">
        <f>+MID('Input data'!$F$22,42,1)</f>
        <v>.</v>
      </c>
      <c r="F33" s="449" t="str">
        <f>+MID('Input data'!$F$22,43,1)</f>
        <v xml:space="preserve"> </v>
      </c>
      <c r="G33" s="449" t="str">
        <f>+MID('Input data'!$F$22,44,1)</f>
        <v>S</v>
      </c>
      <c r="H33" s="449" t="str">
        <f>+MID('Input data'!$F$22,45,1)</f>
        <v>r</v>
      </c>
      <c r="I33" s="449" t="str">
        <f>+MID('Input data'!$F$22,46,1)</f>
        <v>o</v>
      </c>
      <c r="J33" s="449" t="str">
        <f>+MID('Input data'!$F$22,47,1)</f>
        <v>,</v>
      </c>
      <c r="K33" s="449" t="str">
        <f>+MID('Input data'!$F$22,48,1)</f>
        <v xml:space="preserve"> </v>
      </c>
      <c r="L33" s="449" t="str">
        <f>+MID('Input data'!$F$22,49,1)</f>
        <v xml:space="preserve"> </v>
      </c>
      <c r="M33" s="449" t="str">
        <f>+MID('Input data'!$F$22,50,1)</f>
        <v>v</v>
      </c>
      <c r="N33" s="449" t="str">
        <f>+MID('Input data'!$F$22,51,1)</f>
        <v>l</v>
      </c>
      <c r="O33" s="449" t="str">
        <f>+MID('Input data'!$F$22,52,1)</f>
        <v>.</v>
      </c>
      <c r="P33" s="449" t="str">
        <f>+MID('Input data'!$F$22,53,1)</f>
        <v xml:space="preserve"> </v>
      </c>
      <c r="Q33" s="449" t="str">
        <f>+MID('Input data'!$F$22,54,1)</f>
        <v>1</v>
      </c>
      <c r="R33" s="449" t="str">
        <f>+MID('Input data'!$F$22,55,1)</f>
        <v>1</v>
      </c>
      <c r="S33" s="449" t="str">
        <f>+MID('Input data'!$F$22,56,1)</f>
        <v>4</v>
      </c>
      <c r="T33" s="449" t="str">
        <f>+MID('Input data'!$F$22,57,1)</f>
        <v>0</v>
      </c>
      <c r="U33" s="449" t="str">
        <f>+MID('Input data'!$F$22,58,1)</f>
        <v>/</v>
      </c>
      <c r="V33" s="449" t="str">
        <f>+MID('Input data'!$F$22,59,1)</f>
        <v>N</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c r="A34" s="454" t="s">
        <v>1511</v>
      </c>
      <c r="B34" s="1320"/>
      <c r="C34" s="1320"/>
      <c r="D34" s="1320"/>
      <c r="E34" s="1320"/>
      <c r="F34" s="1320"/>
      <c r="G34" s="453"/>
      <c r="H34" s="453"/>
      <c r="I34" s="453"/>
      <c r="J34" s="453"/>
      <c r="K34" s="453"/>
      <c r="L34" s="453"/>
      <c r="M34" s="453"/>
      <c r="N34" s="1320"/>
      <c r="O34" s="453" t="s">
        <v>1512</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c r="A35" s="452">
        <v>0</v>
      </c>
      <c r="B35" s="449" t="str">
        <f>+LEFT('Input data'!$C$36,1)</f>
        <v>3</v>
      </c>
      <c r="C35" s="449" t="str">
        <f>+MID('Input data'!$C$36,2,1)</f>
        <v>7</v>
      </c>
      <c r="D35" s="449" t="str">
        <f>+MID('Input data'!$C$36,3,1)</f>
        <v/>
      </c>
      <c r="E35" s="449" t="s">
        <v>1092</v>
      </c>
      <c r="F35" s="449" t="str">
        <f>+LEFT('Input data'!$C$38,1)</f>
        <v>6</v>
      </c>
      <c r="G35" s="449" t="str">
        <f>+MID('Input data'!$C$38,2,1)</f>
        <v>9</v>
      </c>
      <c r="H35" s="449" t="str">
        <f>+MID('Input data'!$C$38,3,1)</f>
        <v>6</v>
      </c>
      <c r="I35" s="449" t="str">
        <f>+MID('Input data'!$C$38,4,1)</f>
        <v>9</v>
      </c>
      <c r="J35" s="449" t="str">
        <f>+MID('Input data'!$C$38,5,1)</f>
        <v>9</v>
      </c>
      <c r="K35" s="449" t="str">
        <f>+MID('Input data'!$C$38,6,1)</f>
        <v>0</v>
      </c>
      <c r="L35" s="449" t="str">
        <f>+MID('Input data'!$C$38,7,1)</f>
        <v>1</v>
      </c>
      <c r="M35" s="449" t="str">
        <f>+MID('Input data'!$C$38,8,1)</f>
        <v/>
      </c>
      <c r="N35" s="451"/>
      <c r="O35" s="450">
        <v>0</v>
      </c>
      <c r="P35" s="449" t="str">
        <f>+LEFT('Input data'!$C$36,1)</f>
        <v>3</v>
      </c>
      <c r="Q35" s="449" t="str">
        <f>+MID('Input data'!$C$36,2,1)</f>
        <v>7</v>
      </c>
      <c r="R35" s="449" t="str">
        <f>+MID('Input data'!$C$36,3,1)</f>
        <v/>
      </c>
      <c r="S35" s="449" t="s">
        <v>1092</v>
      </c>
      <c r="T35" s="449" t="str">
        <f>+LEFT('Input data'!$C$40,1)</f>
        <v>6</v>
      </c>
      <c r="U35" s="449" t="str">
        <f>+MID('Input data'!$C$40,2,1)</f>
        <v>9</v>
      </c>
      <c r="V35" s="449" t="str">
        <f>+MID('Input data'!$C$40,3,1)</f>
        <v>6</v>
      </c>
      <c r="W35" s="449" t="str">
        <f>+MID('Input data'!$C$40,4,1)</f>
        <v>9</v>
      </c>
      <c r="X35" s="449" t="str">
        <f>+MID('Input data'!$C$40,5,1)</f>
        <v>9</v>
      </c>
      <c r="Y35" s="449" t="str">
        <f>+MID('Input data'!$C$40,6,1)</f>
        <v>0</v>
      </c>
      <c r="Z35" s="449" t="str">
        <f>+MID('Input data'!$C$40,7,1)</f>
        <v>2</v>
      </c>
      <c r="AA35" s="449" t="str">
        <f>+MID('Input data'!$C$40,8,1)</f>
        <v>7</v>
      </c>
      <c r="AB35" s="449"/>
      <c r="AC35" s="449"/>
      <c r="AD35" s="449"/>
      <c r="AE35" s="407"/>
      <c r="AF35" s="407"/>
      <c r="AG35" s="407" t="s">
        <v>1093</v>
      </c>
      <c r="AH35" s="407"/>
      <c r="AI35" s="407"/>
      <c r="AJ35" s="407"/>
      <c r="AK35" s="406"/>
    </row>
    <row r="36" spans="1:37" s="399" customFormat="1">
      <c r="A36" s="411" t="s">
        <v>1513</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c r="A37" s="448" t="str">
        <f>+LEFT('Input data'!$B$42,1)</f>
        <v>u</v>
      </c>
      <c r="B37" s="447" t="str">
        <f>+MID('Input data'!$B$42,2,1)</f>
        <v>c</v>
      </c>
      <c r="C37" s="447" t="str">
        <f>+MID('Input data'!$B$42,3,1)</f>
        <v>t</v>
      </c>
      <c r="D37" s="447" t="str">
        <f>+MID('Input data'!$B$42,4,1)</f>
        <v>o</v>
      </c>
      <c r="E37" s="447" t="str">
        <f>+MID('Input data'!$B$42,5,1)</f>
        <v>@</v>
      </c>
      <c r="F37" s="447" t="str">
        <f>+MID('Input data'!$B$42,6,1)</f>
        <v>e</v>
      </c>
      <c r="G37" s="447" t="str">
        <f>+MID('Input data'!$B$42,7,1)</f>
        <v>k</v>
      </c>
      <c r="H37" s="447" t="str">
        <f>+MID('Input data'!$B$42,8,1)</f>
        <v>v</v>
      </c>
      <c r="I37" s="447" t="str">
        <f>+MID('Input data'!$B$42,9,1)</f>
        <v>i</v>
      </c>
      <c r="J37" s="447" t="str">
        <f>+MID('Input data'!$B$42,10,1)</f>
        <v>a</v>
      </c>
      <c r="K37" s="447" t="str">
        <f>+MID('Input data'!$B$42,11,1)</f>
        <v>.</v>
      </c>
      <c r="L37" s="447" t="str">
        <f>+MID('Input data'!$B$42,12,1)</f>
        <v>s</v>
      </c>
      <c r="M37" s="447" t="str">
        <f>+MID('Input data'!$B$42,13,1)</f>
        <v>k</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c r="W38" s="400"/>
      <c r="X38" s="400"/>
      <c r="Y38" s="400"/>
      <c r="Z38" s="400"/>
      <c r="AA38" s="400"/>
      <c r="AB38" s="400"/>
      <c r="AC38" s="400"/>
      <c r="AD38" s="400"/>
      <c r="AE38" s="400"/>
      <c r="AF38" s="400"/>
      <c r="AG38" s="400"/>
      <c r="AH38" s="400"/>
      <c r="AI38" s="400"/>
      <c r="AJ38" s="400"/>
      <c r="AK38" s="400"/>
    </row>
    <row r="39" spans="1:37" s="442" customFormat="1" ht="12.75" customHeight="1">
      <c r="A39" s="445" t="s">
        <v>1311</v>
      </c>
      <c r="B39" s="444"/>
      <c r="C39" s="444"/>
      <c r="D39" s="444"/>
      <c r="E39" s="444"/>
      <c r="F39" s="444"/>
      <c r="G39" s="444"/>
      <c r="H39" s="444"/>
      <c r="I39" s="444"/>
      <c r="J39" s="444"/>
      <c r="K39" s="845"/>
      <c r="L39" s="1339" t="s">
        <v>1309</v>
      </c>
      <c r="M39" s="444"/>
      <c r="N39" s="444"/>
      <c r="O39" s="444"/>
      <c r="P39" s="444"/>
      <c r="Q39" s="444"/>
      <c r="R39" s="444"/>
      <c r="S39" s="444"/>
      <c r="T39" s="444"/>
      <c r="U39" s="444"/>
      <c r="V39" s="443"/>
      <c r="W39" s="1712" t="s">
        <v>3024</v>
      </c>
      <c r="X39" s="1712"/>
      <c r="Y39" s="1712"/>
      <c r="Z39" s="1712"/>
      <c r="AA39" s="1712"/>
      <c r="AB39" s="1712"/>
      <c r="AC39" s="1712"/>
      <c r="AD39" s="1712"/>
      <c r="AE39" s="1712"/>
      <c r="AF39" s="1712"/>
      <c r="AG39" s="1712"/>
      <c r="AH39" s="1712"/>
      <c r="AI39" s="1712"/>
      <c r="AJ39" s="1712"/>
      <c r="AK39" s="1713"/>
    </row>
    <row r="40" spans="1:37" s="399" customFormat="1" ht="31.5" customHeight="1">
      <c r="A40" s="428" t="str">
        <f>MID(TEXT('Input data'!$F$34,"dd.mm.yyyy"),1,1)</f>
        <v>2</v>
      </c>
      <c r="B40" s="427" t="str">
        <f>MID(TEXT('Input data'!$F$34,"dd.mm.yyyy"),2,1)</f>
        <v>9</v>
      </c>
      <c r="C40" s="426" t="s">
        <v>1063</v>
      </c>
      <c r="D40" s="427" t="str">
        <f>MID(TEXT('Input data'!$F$34,"dd.mm.yyyy"),4,1)</f>
        <v>0</v>
      </c>
      <c r="E40" s="427" t="str">
        <f>MID(TEXT('Input data'!$F$34,"dd.mm.yyyy"),5,1)</f>
        <v>3</v>
      </c>
      <c r="F40" s="426" t="s">
        <v>1063</v>
      </c>
      <c r="G40" s="425" t="str">
        <f>MID(TEXT('Input data'!$F$34,"dd.mm.yyyy"),7,1)</f>
        <v>2</v>
      </c>
      <c r="H40" s="425" t="str">
        <f>MID(TEXT('Input data'!$F$34,"dd.mm.yyyy"),8,1)</f>
        <v>0</v>
      </c>
      <c r="I40" s="425" t="str">
        <f>MID(TEXT('Input data'!$F$34,"dd.mm.yyyy"),9,1)</f>
        <v>1</v>
      </c>
      <c r="J40" s="425" t="str">
        <f>MID(TEXT('Input data'!$F$34,"dd.mm.yyyy"),10,1)</f>
        <v>5</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714"/>
      <c r="X40" s="1714"/>
      <c r="Y40" s="1714"/>
      <c r="Z40" s="1714"/>
      <c r="AA40" s="1714"/>
      <c r="AB40" s="1714"/>
      <c r="AC40" s="1714"/>
      <c r="AD40" s="1714"/>
      <c r="AE40" s="1714"/>
      <c r="AF40" s="1714"/>
      <c r="AG40" s="1714"/>
      <c r="AH40" s="1714"/>
      <c r="AI40" s="1714"/>
      <c r="AJ40" s="1714"/>
      <c r="AK40" s="1715"/>
    </row>
    <row r="41" spans="1:37" s="399" customFormat="1" ht="13.5" customHeight="1">
      <c r="A41" s="411"/>
      <c r="B41" s="410"/>
      <c r="C41" s="410"/>
      <c r="D41" s="410"/>
      <c r="E41" s="410"/>
      <c r="F41" s="410"/>
      <c r="G41" s="436"/>
      <c r="H41" s="436"/>
      <c r="I41" s="436"/>
      <c r="J41" s="436"/>
      <c r="K41" s="435"/>
      <c r="L41" s="410"/>
      <c r="M41" s="410"/>
      <c r="N41" s="410"/>
      <c r="O41" s="410"/>
      <c r="P41" s="410"/>
      <c r="Q41" s="410"/>
      <c r="R41" s="436"/>
      <c r="S41" s="436"/>
      <c r="T41" s="436"/>
      <c r="U41" s="436"/>
      <c r="V41" s="435"/>
      <c r="W41" s="1716" t="str">
        <f>'Input data'!F40</f>
        <v>Ing. Emil Kviatkovský</v>
      </c>
      <c r="X41" s="1717"/>
      <c r="Y41" s="1717"/>
      <c r="Z41" s="1717"/>
      <c r="AA41" s="1717"/>
      <c r="AB41" s="1717"/>
      <c r="AC41" s="1717"/>
      <c r="AD41" s="1717"/>
      <c r="AE41" s="1717"/>
      <c r="AF41" s="1717"/>
      <c r="AG41" s="1717"/>
      <c r="AH41" s="1717"/>
      <c r="AI41" s="1717"/>
      <c r="AJ41" s="1717"/>
      <c r="AK41" s="1718"/>
    </row>
    <row r="42" spans="1:37" s="399" customFormat="1" ht="15.75" customHeight="1" thickBot="1">
      <c r="A42" s="404"/>
      <c r="B42" s="403"/>
      <c r="C42" s="403"/>
      <c r="D42" s="403"/>
      <c r="E42" s="403"/>
      <c r="F42" s="403"/>
      <c r="G42" s="1076"/>
      <c r="H42" s="1076"/>
      <c r="I42" s="1076"/>
      <c r="J42" s="1076"/>
      <c r="K42" s="1077"/>
      <c r="L42" s="1078"/>
      <c r="M42" s="1078"/>
      <c r="N42" s="1078"/>
      <c r="O42" s="1078"/>
      <c r="P42" s="1078"/>
      <c r="Q42" s="1078"/>
      <c r="R42" s="1078"/>
      <c r="S42" s="403"/>
      <c r="T42" s="1079"/>
      <c r="U42" s="1079"/>
      <c r="V42" s="1080"/>
      <c r="W42" s="1719"/>
      <c r="X42" s="1720"/>
      <c r="Y42" s="1720"/>
      <c r="Z42" s="1720"/>
      <c r="AA42" s="1720"/>
      <c r="AB42" s="1720"/>
      <c r="AC42" s="1720"/>
      <c r="AD42" s="1720"/>
      <c r="AE42" s="1720"/>
      <c r="AF42" s="1720"/>
      <c r="AG42" s="1720"/>
      <c r="AH42" s="1720"/>
      <c r="AI42" s="1720"/>
      <c r="AJ42" s="1720"/>
      <c r="AK42" s="1721"/>
    </row>
    <row r="43" spans="1:37" s="405" customFormat="1" ht="5.25" customHeight="1" thickBot="1">
      <c r="A43" s="408"/>
      <c r="B43" s="408"/>
      <c r="C43" s="408"/>
      <c r="D43" s="408"/>
      <c r="E43" s="408"/>
      <c r="F43" s="408"/>
      <c r="G43" s="408"/>
      <c r="H43" s="408"/>
      <c r="I43" s="408"/>
      <c r="J43" s="408"/>
      <c r="K43" s="408"/>
      <c r="L43" s="1062"/>
      <c r="M43" s="1062"/>
      <c r="N43" s="1062"/>
      <c r="O43" s="1062"/>
      <c r="P43" s="1062"/>
      <c r="Q43" s="1062"/>
      <c r="R43" s="1062"/>
      <c r="S43" s="1062"/>
      <c r="T43" s="1062"/>
      <c r="U43" s="1062"/>
      <c r="V43" s="1062"/>
      <c r="W43" s="1062"/>
      <c r="X43" s="1062"/>
      <c r="Y43" s="1062"/>
      <c r="Z43" s="1062"/>
      <c r="AA43" s="1062"/>
      <c r="AB43" s="1062"/>
      <c r="AC43" s="1063"/>
      <c r="AD43" s="1063"/>
      <c r="AE43" s="1063"/>
      <c r="AF43" s="1063"/>
      <c r="AG43" s="1063"/>
      <c r="AH43" s="1063"/>
      <c r="AI43" s="1063"/>
      <c r="AJ43" s="1063"/>
      <c r="AK43" s="1063"/>
    </row>
    <row r="44" spans="1:37" s="405" customFormat="1">
      <c r="B44" s="417" t="s">
        <v>1517</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c r="B46" s="413"/>
      <c r="C46" s="1320"/>
      <c r="D46" s="1320"/>
      <c r="E46" s="1320"/>
      <c r="F46" s="1320"/>
      <c r="G46" s="1320"/>
      <c r="H46" s="1320"/>
      <c r="I46" s="1320"/>
      <c r="J46" s="1320"/>
      <c r="K46" s="1320"/>
      <c r="L46" s="1320"/>
      <c r="M46" s="1320"/>
      <c r="N46" s="1320"/>
      <c r="O46" s="1320"/>
      <c r="P46" s="1320"/>
      <c r="Q46" s="1320"/>
      <c r="R46" s="1320"/>
      <c r="S46" s="1320"/>
      <c r="T46" s="1320"/>
      <c r="U46" s="1320"/>
      <c r="V46" s="1320"/>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8" thickBot="1">
      <c r="B53" s="420"/>
      <c r="C53" s="419"/>
      <c r="D53" s="419"/>
      <c r="E53" s="419"/>
      <c r="F53" s="419"/>
      <c r="G53" s="403" t="s">
        <v>1518</v>
      </c>
      <c r="H53" s="419"/>
      <c r="I53" s="419"/>
      <c r="J53" s="419"/>
      <c r="K53" s="419"/>
      <c r="L53" s="419"/>
      <c r="M53" s="419"/>
      <c r="N53" s="419"/>
      <c r="O53" s="419"/>
      <c r="P53" s="419"/>
      <c r="Q53" s="419"/>
      <c r="R53" s="419"/>
      <c r="S53" s="419"/>
      <c r="T53" s="419"/>
      <c r="U53" s="403" t="s">
        <v>1519</v>
      </c>
      <c r="V53" s="419"/>
      <c r="W53" s="402"/>
      <c r="X53" s="402"/>
      <c r="Y53" s="402"/>
      <c r="Z53" s="402"/>
      <c r="AA53" s="402"/>
      <c r="AB53" s="402"/>
      <c r="AC53" s="402"/>
      <c r="AD53" s="402"/>
      <c r="AE53" s="402"/>
      <c r="AF53" s="402"/>
      <c r="AG53" s="402"/>
      <c r="AH53" s="402"/>
      <c r="AI53" s="402"/>
      <c r="AJ53" s="401"/>
      <c r="AK53" s="400"/>
    </row>
    <row r="54" spans="2:37" s="399" customFormat="1" ht="4.5" customHeight="1">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mergeCells count="3">
    <mergeCell ref="W39:AK40"/>
    <mergeCell ref="W41:AK42"/>
    <mergeCell ref="W13:AA15"/>
  </mergeCells>
  <pageMargins left="0.39370078740157483" right="0.39370078740157483" top="0.35433070866141736" bottom="0.35433070866141736" header="0.23622047244094491" footer="0.23622047244094491"/>
  <pageSetup paperSize="9" scale="98" orientation="portrait" r:id="rId1"/>
  <headerFooter alignWithMargins="0">
    <oddFooter>&amp;LMF SR No. 18009/2014&amp;CTHIS IS A TRANSLATION OF THE ORIGINAL SLOVAK DOCUMENT.&amp;RPage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K49"/>
  <sheetViews>
    <sheetView showGridLines="0" zoomScale="90" zoomScaleNormal="90" workbookViewId="0">
      <pane xSplit="1" ySplit="4" topLeftCell="B5" activePane="bottomRight" state="frozen"/>
      <selection pane="topRight" activeCell="B1" sqref="B1"/>
      <selection pane="bottomLeft" activeCell="A5" sqref="A5"/>
      <selection pane="bottomRight" activeCell="T7" sqref="T7"/>
    </sheetView>
  </sheetViews>
  <sheetFormatPr defaultRowHeight="14.4" outlineLevelCol="1"/>
  <cols>
    <col min="1" max="1" width="29.44140625" customWidth="1"/>
    <col min="2" max="9" width="12.5546875" customWidth="1"/>
    <col min="10" max="10" width="9.109375" style="348"/>
    <col min="11" max="11" width="9.109375" style="619" customWidth="1" outlineLevel="1"/>
    <col min="12" max="17" width="9.109375" style="620" customWidth="1" outlineLevel="1"/>
    <col min="18" max="18" width="18.33203125" style="632" customWidth="1"/>
    <col min="19" max="19" width="9.109375" style="644"/>
    <col min="20" max="20" width="9.109375" style="620" customWidth="1" outlineLevel="1"/>
    <col min="21" max="26" width="9.109375" style="18" customWidth="1" outlineLevel="1"/>
    <col min="27" max="27" width="26.88671875" style="632" customWidth="1"/>
    <col min="28" max="28" width="9.109375" style="632"/>
    <col min="29" max="29" width="9.109375" style="619" customWidth="1" outlineLevel="1"/>
    <col min="30" max="35" width="9.109375" style="18" customWidth="1" outlineLevel="1"/>
    <col min="36" max="36" width="26.6640625" style="632" customWidth="1"/>
  </cols>
  <sheetData>
    <row r="1" spans="1:36">
      <c r="A1" s="1" t="s">
        <v>19</v>
      </c>
      <c r="K1" s="1666" t="s">
        <v>1056</v>
      </c>
      <c r="L1" s="1667"/>
      <c r="M1" s="1667"/>
      <c r="N1" s="1667"/>
      <c r="O1" s="1667"/>
      <c r="P1" s="1667"/>
      <c r="Q1" s="1667"/>
      <c r="R1" s="1668"/>
      <c r="T1" s="1666" t="s">
        <v>1057</v>
      </c>
      <c r="U1" s="1667"/>
      <c r="V1" s="1667"/>
      <c r="W1" s="1667"/>
      <c r="X1" s="1667"/>
      <c r="Y1" s="1667"/>
      <c r="Z1" s="1667"/>
      <c r="AA1" s="1668"/>
      <c r="AC1" s="1666" t="s">
        <v>1058</v>
      </c>
      <c r="AD1" s="1667"/>
      <c r="AE1" s="1667"/>
      <c r="AF1" s="1667"/>
      <c r="AG1" s="1667"/>
      <c r="AH1" s="1667"/>
      <c r="AI1" s="1667"/>
      <c r="AJ1" s="1668"/>
    </row>
    <row r="2" spans="1:36" ht="15" thickBot="1">
      <c r="A2" s="2" t="s">
        <v>8</v>
      </c>
    </row>
    <row r="3" spans="1:36" ht="15" customHeight="1" thickTop="1" thickBot="1">
      <c r="A3" s="1662" t="s">
        <v>20</v>
      </c>
      <c r="B3" s="1664" t="s">
        <v>2</v>
      </c>
      <c r="C3" s="1670"/>
      <c r="D3" s="1670"/>
      <c r="E3" s="1670"/>
      <c r="F3" s="1670"/>
      <c r="G3" s="1670"/>
      <c r="H3" s="1670"/>
      <c r="I3" s="1665"/>
    </row>
    <row r="4" spans="1:36" ht="35.25" customHeight="1" thickTop="1" thickBot="1">
      <c r="A4" s="1669"/>
      <c r="B4" s="40" t="s">
        <v>441</v>
      </c>
      <c r="C4" s="11" t="s">
        <v>21</v>
      </c>
      <c r="D4" s="11" t="s">
        <v>442</v>
      </c>
      <c r="E4" s="10" t="s">
        <v>22</v>
      </c>
      <c r="F4" s="40" t="s">
        <v>23</v>
      </c>
      <c r="G4" s="11" t="s">
        <v>443</v>
      </c>
      <c r="H4" s="11" t="s">
        <v>24</v>
      </c>
      <c r="I4" s="11" t="s">
        <v>14</v>
      </c>
      <c r="J4" s="393"/>
      <c r="K4" s="59" t="s">
        <v>441</v>
      </c>
      <c r="L4" s="775" t="s">
        <v>21</v>
      </c>
      <c r="M4" s="775" t="s">
        <v>442</v>
      </c>
      <c r="N4" s="59" t="s">
        <v>22</v>
      </c>
      <c r="O4" s="775" t="s">
        <v>23</v>
      </c>
      <c r="P4" s="775" t="s">
        <v>443</v>
      </c>
      <c r="Q4" s="775" t="s">
        <v>24</v>
      </c>
      <c r="R4" s="775" t="s">
        <v>14</v>
      </c>
      <c r="S4" s="620"/>
      <c r="T4" s="59" t="s">
        <v>441</v>
      </c>
      <c r="U4" s="775" t="s">
        <v>21</v>
      </c>
      <c r="V4" s="775" t="s">
        <v>442</v>
      </c>
      <c r="W4" s="59" t="s">
        <v>22</v>
      </c>
      <c r="X4" s="775" t="s">
        <v>23</v>
      </c>
      <c r="Y4" s="775" t="s">
        <v>443</v>
      </c>
      <c r="Z4" s="775" t="s">
        <v>24</v>
      </c>
      <c r="AA4" s="775" t="s">
        <v>14</v>
      </c>
      <c r="AB4" s="620"/>
      <c r="AC4" s="59" t="s">
        <v>441</v>
      </c>
      <c r="AD4" s="775" t="s">
        <v>21</v>
      </c>
      <c r="AE4" s="775" t="s">
        <v>442</v>
      </c>
      <c r="AF4" s="59" t="s">
        <v>22</v>
      </c>
      <c r="AG4" s="775" t="s">
        <v>23</v>
      </c>
      <c r="AH4" s="775" t="s">
        <v>443</v>
      </c>
      <c r="AI4" s="775" t="s">
        <v>24</v>
      </c>
      <c r="AJ4" s="775" t="s">
        <v>14</v>
      </c>
    </row>
    <row r="5" spans="1:36" ht="15" customHeight="1" thickTop="1" thickBot="1">
      <c r="A5" s="41" t="s">
        <v>25</v>
      </c>
      <c r="B5" s="42"/>
      <c r="C5" s="42"/>
      <c r="D5" s="42"/>
      <c r="E5" s="42"/>
      <c r="F5" s="42"/>
      <c r="G5" s="42"/>
      <c r="H5" s="42"/>
      <c r="I5" s="43"/>
    </row>
    <row r="6" spans="1:36" ht="15" customHeight="1" thickTop="1" thickBot="1">
      <c r="A6" s="44" t="s">
        <v>26</v>
      </c>
      <c r="B6" s="22"/>
      <c r="C6" s="22"/>
      <c r="D6" s="22"/>
      <c r="E6" s="22"/>
      <c r="F6" s="45"/>
      <c r="G6" s="22"/>
      <c r="H6" s="22"/>
      <c r="I6" s="15">
        <f>SUM(B6:H6)</f>
        <v>0</v>
      </c>
      <c r="R6" s="621">
        <f>SUM(B6:H6)-I6</f>
        <v>0</v>
      </c>
      <c r="T6" s="670">
        <f>B6-B35</f>
        <v>0</v>
      </c>
      <c r="U6" s="684">
        <f t="shared" ref="U6:AA6" si="0">C6-C35</f>
        <v>0</v>
      </c>
      <c r="V6" s="684">
        <f t="shared" si="0"/>
        <v>0</v>
      </c>
      <c r="W6" s="684">
        <f t="shared" si="0"/>
        <v>0</v>
      </c>
      <c r="X6" s="684">
        <f t="shared" si="0"/>
        <v>0</v>
      </c>
      <c r="Y6" s="684">
        <f t="shared" si="0"/>
        <v>0</v>
      </c>
      <c r="Z6" s="684">
        <f t="shared" si="0"/>
        <v>0</v>
      </c>
      <c r="AA6" s="621">
        <f t="shared" si="0"/>
        <v>0</v>
      </c>
    </row>
    <row r="7" spans="1:36" ht="15" customHeight="1" thickBot="1">
      <c r="A7" s="14" t="s">
        <v>27</v>
      </c>
      <c r="B7" s="22"/>
      <c r="C7" s="22"/>
      <c r="D7" s="22"/>
      <c r="E7" s="22"/>
      <c r="F7" s="46"/>
      <c r="G7" s="22"/>
      <c r="H7" s="22"/>
      <c r="I7" s="15">
        <f>SUM(B7:H7)</f>
        <v>0</v>
      </c>
      <c r="R7" s="621">
        <f t="shared" ref="R7:R22" si="1">SUM(B7:H7)-I7</f>
        <v>0</v>
      </c>
    </row>
    <row r="8" spans="1:36" ht="15" customHeight="1" thickBot="1">
      <c r="A8" s="14" t="s">
        <v>28</v>
      </c>
      <c r="B8" s="22"/>
      <c r="C8" s="22"/>
      <c r="D8" s="22"/>
      <c r="E8" s="22"/>
      <c r="F8" s="46"/>
      <c r="G8" s="22"/>
      <c r="H8" s="22"/>
      <c r="I8" s="15">
        <f>SUM(B8:H8)</f>
        <v>0</v>
      </c>
      <c r="R8" s="621">
        <f t="shared" si="1"/>
        <v>0</v>
      </c>
    </row>
    <row r="9" spans="1:36" ht="15" customHeight="1" thickBot="1">
      <c r="A9" s="14" t="s">
        <v>29</v>
      </c>
      <c r="B9" s="22"/>
      <c r="C9" s="22"/>
      <c r="D9" s="22"/>
      <c r="E9" s="22"/>
      <c r="F9" s="46"/>
      <c r="G9" s="22"/>
      <c r="H9" s="22"/>
      <c r="I9" s="15">
        <f>SUM(B9:H9)</f>
        <v>0</v>
      </c>
      <c r="R9" s="621">
        <f t="shared" si="1"/>
        <v>0</v>
      </c>
    </row>
    <row r="10" spans="1:36" ht="15" customHeight="1" thickBot="1">
      <c r="A10" s="25" t="s">
        <v>30</v>
      </c>
      <c r="B10" s="26">
        <f t="shared" ref="B10:I10" si="2">B6+B7-B8+B9</f>
        <v>0</v>
      </c>
      <c r="C10" s="26">
        <f t="shared" si="2"/>
        <v>0</v>
      </c>
      <c r="D10" s="26">
        <f t="shared" si="2"/>
        <v>0</v>
      </c>
      <c r="E10" s="26">
        <f t="shared" si="2"/>
        <v>0</v>
      </c>
      <c r="F10" s="26">
        <f t="shared" si="2"/>
        <v>0</v>
      </c>
      <c r="G10" s="26">
        <f t="shared" si="2"/>
        <v>0</v>
      </c>
      <c r="H10" s="26">
        <f t="shared" si="2"/>
        <v>0</v>
      </c>
      <c r="I10" s="17">
        <f t="shared" si="2"/>
        <v>0</v>
      </c>
      <c r="K10" s="634">
        <f>B6+B7-B8+B9-B10</f>
        <v>0</v>
      </c>
      <c r="L10" s="670">
        <f t="shared" ref="L10:R10" si="3">C6+C7-C8+C9-C10</f>
        <v>0</v>
      </c>
      <c r="M10" s="670">
        <f t="shared" si="3"/>
        <v>0</v>
      </c>
      <c r="N10" s="670">
        <f t="shared" si="3"/>
        <v>0</v>
      </c>
      <c r="O10" s="670">
        <f t="shared" si="3"/>
        <v>0</v>
      </c>
      <c r="P10" s="670">
        <f t="shared" si="3"/>
        <v>0</v>
      </c>
      <c r="Q10" s="670">
        <f t="shared" si="3"/>
        <v>0</v>
      </c>
      <c r="R10" s="670">
        <f t="shared" si="3"/>
        <v>0</v>
      </c>
      <c r="AC10" s="634">
        <f>B10-'BS old'!$D$13</f>
        <v>0</v>
      </c>
      <c r="AD10" s="684">
        <f>C10-'BS old'!$D$14</f>
        <v>0</v>
      </c>
      <c r="AE10" s="684">
        <f>D10-'BS old'!$D$15</f>
        <v>0</v>
      </c>
      <c r="AF10" s="684">
        <f>E10-'BS old'!$D$16</f>
        <v>0</v>
      </c>
      <c r="AG10" s="684">
        <f>F10-'BS old'!$D$17</f>
        <v>0</v>
      </c>
      <c r="AH10" s="684">
        <f>G10-'BS old'!$D$18</f>
        <v>0</v>
      </c>
      <c r="AI10" s="684">
        <f>H10-'BS old'!$D$19</f>
        <v>0</v>
      </c>
      <c r="AJ10" s="621">
        <f>I10-'BS old'!$D$12</f>
        <v>0</v>
      </c>
    </row>
    <row r="11" spans="1:36" ht="15" customHeight="1" thickTop="1" thickBot="1">
      <c r="A11" s="41" t="s">
        <v>31</v>
      </c>
      <c r="B11" s="42"/>
      <c r="C11" s="42"/>
      <c r="D11" s="42"/>
      <c r="E11" s="42"/>
      <c r="F11" s="42"/>
      <c r="G11" s="42"/>
      <c r="H11" s="42"/>
      <c r="I11" s="43"/>
      <c r="R11" s="621"/>
    </row>
    <row r="12" spans="1:36" ht="15" customHeight="1" thickTop="1" thickBot="1">
      <c r="A12" s="44" t="s">
        <v>32</v>
      </c>
      <c r="B12" s="22"/>
      <c r="C12" s="22"/>
      <c r="D12" s="22"/>
      <c r="E12" s="22"/>
      <c r="F12" s="22"/>
      <c r="G12" s="22"/>
      <c r="H12" s="22"/>
      <c r="I12" s="15">
        <f>SUM(B12:H12)</f>
        <v>0</v>
      </c>
      <c r="R12" s="621">
        <f t="shared" si="1"/>
        <v>0</v>
      </c>
      <c r="T12" s="670">
        <f>B12-B40</f>
        <v>0</v>
      </c>
      <c r="U12" s="684">
        <f t="shared" ref="U12:AA12" si="4">C12-C40</f>
        <v>0</v>
      </c>
      <c r="V12" s="684">
        <f t="shared" si="4"/>
        <v>0</v>
      </c>
      <c r="W12" s="684">
        <f t="shared" si="4"/>
        <v>0</v>
      </c>
      <c r="X12" s="684">
        <f t="shared" si="4"/>
        <v>0</v>
      </c>
      <c r="Y12" s="684">
        <f t="shared" si="4"/>
        <v>0</v>
      </c>
      <c r="Z12" s="684">
        <f t="shared" si="4"/>
        <v>0</v>
      </c>
      <c r="AA12" s="621">
        <f t="shared" si="4"/>
        <v>0</v>
      </c>
    </row>
    <row r="13" spans="1:36" ht="15" customHeight="1" thickBot="1">
      <c r="A13" s="14" t="s">
        <v>27</v>
      </c>
      <c r="B13" s="22"/>
      <c r="C13" s="22"/>
      <c r="D13" s="22"/>
      <c r="E13" s="22"/>
      <c r="F13" s="22"/>
      <c r="G13" s="22"/>
      <c r="H13" s="22"/>
      <c r="I13" s="15">
        <f>SUM(B13:H13)</f>
        <v>0</v>
      </c>
      <c r="R13" s="621">
        <f t="shared" si="1"/>
        <v>0</v>
      </c>
    </row>
    <row r="14" spans="1:36" ht="15" customHeight="1" thickBot="1">
      <c r="A14" s="14" t="s">
        <v>28</v>
      </c>
      <c r="B14" s="22"/>
      <c r="C14" s="22"/>
      <c r="D14" s="22"/>
      <c r="E14" s="22"/>
      <c r="F14" s="22"/>
      <c r="G14" s="22"/>
      <c r="H14" s="22"/>
      <c r="I14" s="15">
        <f>SUM(B14:H14)</f>
        <v>0</v>
      </c>
      <c r="R14" s="621">
        <f t="shared" si="1"/>
        <v>0</v>
      </c>
      <c r="AC14" s="685" t="s">
        <v>1059</v>
      </c>
    </row>
    <row r="15" spans="1:36" ht="15" customHeight="1" thickBot="1">
      <c r="A15" s="25" t="s">
        <v>30</v>
      </c>
      <c r="B15" s="26">
        <f t="shared" ref="B15:I15" si="5">B12+B13-B14</f>
        <v>0</v>
      </c>
      <c r="C15" s="26">
        <f t="shared" si="5"/>
        <v>0</v>
      </c>
      <c r="D15" s="26">
        <f t="shared" si="5"/>
        <v>0</v>
      </c>
      <c r="E15" s="26">
        <f t="shared" si="5"/>
        <v>0</v>
      </c>
      <c r="F15" s="26">
        <f t="shared" si="5"/>
        <v>0</v>
      </c>
      <c r="G15" s="26">
        <f t="shared" si="5"/>
        <v>0</v>
      </c>
      <c r="H15" s="26">
        <f t="shared" si="5"/>
        <v>0</v>
      </c>
      <c r="I15" s="17">
        <f t="shared" si="5"/>
        <v>0</v>
      </c>
      <c r="K15" s="634">
        <f>B12+B13-B14-B15</f>
        <v>0</v>
      </c>
      <c r="L15" s="670">
        <f>C12+C13-C14-C15</f>
        <v>0</v>
      </c>
      <c r="M15" s="670">
        <f t="shared" ref="M15:R15" si="6">D12+D13-D14-D15</f>
        <v>0</v>
      </c>
      <c r="N15" s="670">
        <f t="shared" si="6"/>
        <v>0</v>
      </c>
      <c r="O15" s="670">
        <f t="shared" si="6"/>
        <v>0</v>
      </c>
      <c r="P15" s="670">
        <f t="shared" si="6"/>
        <v>0</v>
      </c>
      <c r="Q15" s="670">
        <f t="shared" si="6"/>
        <v>0</v>
      </c>
      <c r="R15" s="670">
        <f t="shared" si="6"/>
        <v>0</v>
      </c>
      <c r="AC15" s="634">
        <f>B15+B20-'BS old'!$E$13</f>
        <v>0</v>
      </c>
      <c r="AD15" s="684">
        <f>C15+C20-'BS old'!$E$14</f>
        <v>0</v>
      </c>
      <c r="AE15" s="684">
        <f>D15+D20-'BS old'!$E$15</f>
        <v>0</v>
      </c>
      <c r="AF15" s="684">
        <f>E15+E20-'BS old'!$E$16</f>
        <v>0</v>
      </c>
      <c r="AG15" s="684">
        <f>F15+F20-'BS old'!$E$17</f>
        <v>0</v>
      </c>
      <c r="AH15" s="684">
        <f>G15+G20-'BS old'!$E$18</f>
        <v>0</v>
      </c>
      <c r="AI15" s="684">
        <f>H15+H20-'BS old'!$E$19</f>
        <v>0</v>
      </c>
      <c r="AJ15" s="621">
        <f>I15+I20-'BS old'!$E$12</f>
        <v>0</v>
      </c>
    </row>
    <row r="16" spans="1:36" ht="15" customHeight="1" thickTop="1" thickBot="1">
      <c r="A16" s="41" t="s">
        <v>33</v>
      </c>
      <c r="B16" s="42"/>
      <c r="C16" s="42"/>
      <c r="D16" s="42"/>
      <c r="E16" s="42"/>
      <c r="F16" s="42"/>
      <c r="G16" s="42"/>
      <c r="H16" s="42"/>
      <c r="I16" s="43"/>
      <c r="R16" s="621"/>
    </row>
    <row r="17" spans="1:36" ht="15" customHeight="1" thickTop="1" thickBot="1">
      <c r="A17" s="44" t="s">
        <v>32</v>
      </c>
      <c r="B17" s="22"/>
      <c r="C17" s="22"/>
      <c r="D17" s="22"/>
      <c r="E17" s="22"/>
      <c r="F17" s="22"/>
      <c r="G17" s="22"/>
      <c r="H17" s="22"/>
      <c r="I17" s="15">
        <f>SUM(B17:H17)</f>
        <v>0</v>
      </c>
      <c r="R17" s="621">
        <f t="shared" si="1"/>
        <v>0</v>
      </c>
      <c r="T17" s="670">
        <f>B17-B45</f>
        <v>0</v>
      </c>
      <c r="U17" s="684">
        <f t="shared" ref="U17:AA17" si="7">C17-C45</f>
        <v>0</v>
      </c>
      <c r="V17" s="684">
        <f t="shared" si="7"/>
        <v>0</v>
      </c>
      <c r="W17" s="684">
        <f t="shared" si="7"/>
        <v>0</v>
      </c>
      <c r="X17" s="684">
        <f t="shared" si="7"/>
        <v>0</v>
      </c>
      <c r="Y17" s="684">
        <f t="shared" si="7"/>
        <v>0</v>
      </c>
      <c r="Z17" s="684">
        <f t="shared" si="7"/>
        <v>0</v>
      </c>
      <c r="AA17" s="621">
        <f t="shared" si="7"/>
        <v>0</v>
      </c>
    </row>
    <row r="18" spans="1:36" ht="15" customHeight="1" thickBot="1">
      <c r="A18" s="14" t="s">
        <v>27</v>
      </c>
      <c r="B18" s="22"/>
      <c r="C18" s="22"/>
      <c r="D18" s="22"/>
      <c r="E18" s="22"/>
      <c r="F18" s="22"/>
      <c r="G18" s="22"/>
      <c r="H18" s="22"/>
      <c r="I18" s="15">
        <f>SUM(B18:H18)</f>
        <v>0</v>
      </c>
      <c r="R18" s="621">
        <f t="shared" si="1"/>
        <v>0</v>
      </c>
    </row>
    <row r="19" spans="1:36" ht="15" customHeight="1" thickBot="1">
      <c r="A19" s="14" t="s">
        <v>28</v>
      </c>
      <c r="B19" s="22"/>
      <c r="C19" s="22"/>
      <c r="D19" s="22"/>
      <c r="E19" s="22"/>
      <c r="F19" s="22"/>
      <c r="G19" s="22"/>
      <c r="H19" s="22"/>
      <c r="I19" s="15">
        <f>SUM(B19:H19)</f>
        <v>0</v>
      </c>
      <c r="R19" s="621">
        <f t="shared" si="1"/>
        <v>0</v>
      </c>
    </row>
    <row r="20" spans="1:36" ht="15" customHeight="1" thickBot="1">
      <c r="A20" s="25" t="s">
        <v>30</v>
      </c>
      <c r="B20" s="26">
        <f t="shared" ref="B20:I20" si="8">B17+B18-B19</f>
        <v>0</v>
      </c>
      <c r="C20" s="26">
        <f t="shared" si="8"/>
        <v>0</v>
      </c>
      <c r="D20" s="26">
        <f t="shared" si="8"/>
        <v>0</v>
      </c>
      <c r="E20" s="26">
        <f t="shared" si="8"/>
        <v>0</v>
      </c>
      <c r="F20" s="26">
        <f t="shared" si="8"/>
        <v>0</v>
      </c>
      <c r="G20" s="26">
        <f t="shared" si="8"/>
        <v>0</v>
      </c>
      <c r="H20" s="26">
        <f t="shared" si="8"/>
        <v>0</v>
      </c>
      <c r="I20" s="17">
        <f t="shared" si="8"/>
        <v>0</v>
      </c>
      <c r="K20" s="634">
        <f>B17+B18-B19-B20</f>
        <v>0</v>
      </c>
      <c r="L20" s="670">
        <f>C17+C18-C19-C20</f>
        <v>0</v>
      </c>
      <c r="M20" s="670">
        <f t="shared" ref="M20:R20" si="9">D17+D18-D19-D20</f>
        <v>0</v>
      </c>
      <c r="N20" s="670">
        <f t="shared" si="9"/>
        <v>0</v>
      </c>
      <c r="O20" s="670">
        <f t="shared" si="9"/>
        <v>0</v>
      </c>
      <c r="P20" s="670">
        <f t="shared" si="9"/>
        <v>0</v>
      </c>
      <c r="Q20" s="670">
        <f t="shared" si="9"/>
        <v>0</v>
      </c>
      <c r="R20" s="670">
        <f t="shared" si="9"/>
        <v>0</v>
      </c>
    </row>
    <row r="21" spans="1:36" ht="15" customHeight="1" thickTop="1" thickBot="1">
      <c r="A21" s="41" t="s">
        <v>34</v>
      </c>
      <c r="B21" s="42"/>
      <c r="C21" s="42"/>
      <c r="D21" s="42"/>
      <c r="E21" s="42"/>
      <c r="F21" s="42"/>
      <c r="G21" s="42"/>
      <c r="H21" s="42"/>
      <c r="I21" s="43"/>
      <c r="R21" s="621"/>
    </row>
    <row r="22" spans="1:36" ht="15" customHeight="1" thickTop="1" thickBot="1">
      <c r="A22" s="44" t="s">
        <v>32</v>
      </c>
      <c r="B22" s="22">
        <f>B6-B12-B17</f>
        <v>0</v>
      </c>
      <c r="C22" s="22">
        <f t="shared" ref="C22:I22" si="10">C6-C12-C17</f>
        <v>0</v>
      </c>
      <c r="D22" s="22">
        <f t="shared" si="10"/>
        <v>0</v>
      </c>
      <c r="E22" s="22">
        <f t="shared" si="10"/>
        <v>0</v>
      </c>
      <c r="F22" s="22">
        <f t="shared" si="10"/>
        <v>0</v>
      </c>
      <c r="G22" s="22">
        <f t="shared" si="10"/>
        <v>0</v>
      </c>
      <c r="H22" s="22">
        <f t="shared" si="10"/>
        <v>0</v>
      </c>
      <c r="I22" s="15">
        <f t="shared" si="10"/>
        <v>0</v>
      </c>
      <c r="K22" s="634">
        <f t="shared" ref="K22:Q22" si="11">B6-B12-B17-B22</f>
        <v>0</v>
      </c>
      <c r="L22" s="670">
        <f t="shared" si="11"/>
        <v>0</v>
      </c>
      <c r="M22" s="670">
        <f t="shared" si="11"/>
        <v>0</v>
      </c>
      <c r="N22" s="670">
        <f t="shared" si="11"/>
        <v>0</v>
      </c>
      <c r="O22" s="670">
        <f t="shared" si="11"/>
        <v>0</v>
      </c>
      <c r="P22" s="670">
        <f t="shared" si="11"/>
        <v>0</v>
      </c>
      <c r="Q22" s="670">
        <f t="shared" si="11"/>
        <v>0</v>
      </c>
      <c r="R22" s="621">
        <f t="shared" si="1"/>
        <v>0</v>
      </c>
      <c r="T22" s="670">
        <f>B22-B48</f>
        <v>0</v>
      </c>
      <c r="U22" s="684">
        <f t="shared" ref="U22:AA22" si="12">C22-C48</f>
        <v>0</v>
      </c>
      <c r="V22" s="684">
        <f t="shared" si="12"/>
        <v>0</v>
      </c>
      <c r="W22" s="684">
        <f t="shared" si="12"/>
        <v>0</v>
      </c>
      <c r="X22" s="684">
        <f t="shared" si="12"/>
        <v>0</v>
      </c>
      <c r="Y22" s="684">
        <f t="shared" si="12"/>
        <v>0</v>
      </c>
      <c r="Z22" s="684">
        <f t="shared" si="12"/>
        <v>0</v>
      </c>
      <c r="AA22" s="621">
        <f t="shared" si="12"/>
        <v>0</v>
      </c>
    </row>
    <row r="23" spans="1:36" ht="15" customHeight="1" thickBot="1">
      <c r="A23" s="25" t="s">
        <v>30</v>
      </c>
      <c r="B23" s="26">
        <f>B10-B15-B20</f>
        <v>0</v>
      </c>
      <c r="C23" s="26">
        <f t="shared" ref="C23:I23" si="13">C10-C15-C20</f>
        <v>0</v>
      </c>
      <c r="D23" s="26">
        <f t="shared" si="13"/>
        <v>0</v>
      </c>
      <c r="E23" s="26">
        <f t="shared" si="13"/>
        <v>0</v>
      </c>
      <c r="F23" s="26">
        <f t="shared" si="13"/>
        <v>0</v>
      </c>
      <c r="G23" s="26">
        <f t="shared" si="13"/>
        <v>0</v>
      </c>
      <c r="H23" s="26">
        <f t="shared" si="13"/>
        <v>0</v>
      </c>
      <c r="I23" s="17">
        <f t="shared" si="13"/>
        <v>0</v>
      </c>
      <c r="K23" s="634">
        <f t="shared" ref="K23:Q23" si="14">B10-B15-B20-B23</f>
        <v>0</v>
      </c>
      <c r="L23" s="670">
        <f t="shared" si="14"/>
        <v>0</v>
      </c>
      <c r="M23" s="670">
        <f t="shared" si="14"/>
        <v>0</v>
      </c>
      <c r="N23" s="670">
        <f t="shared" si="14"/>
        <v>0</v>
      </c>
      <c r="O23" s="670">
        <f t="shared" si="14"/>
        <v>0</v>
      </c>
      <c r="P23" s="670">
        <f t="shared" si="14"/>
        <v>0</v>
      </c>
      <c r="Q23" s="670">
        <f t="shared" si="14"/>
        <v>0</v>
      </c>
      <c r="R23" s="621">
        <f>SUM(B23:H23)-I23</f>
        <v>0</v>
      </c>
      <c r="AC23" s="634">
        <f>B23-'BS old'!$F$13</f>
        <v>0</v>
      </c>
      <c r="AD23" s="684">
        <f>C23-'BS old'!$F$14</f>
        <v>0</v>
      </c>
      <c r="AE23" s="684">
        <f>D23-'BS old'!$F$15</f>
        <v>0</v>
      </c>
      <c r="AF23" s="684">
        <f>E23-'BS old'!$F$16</f>
        <v>0</v>
      </c>
      <c r="AG23" s="684">
        <f>F23-'BS old'!$F$17</f>
        <v>0</v>
      </c>
      <c r="AH23" s="684">
        <f>G23-'BS old'!$F$18</f>
        <v>0</v>
      </c>
      <c r="AI23" s="684">
        <f>H23-'BS old'!$F$19</f>
        <v>0</v>
      </c>
      <c r="AJ23" s="621">
        <f>I23-'BS old'!$F$12</f>
        <v>0</v>
      </c>
    </row>
    <row r="24" spans="1:36" ht="15" thickTop="1">
      <c r="A24" s="48"/>
      <c r="B24" s="48"/>
      <c r="C24" s="48"/>
      <c r="D24" s="48"/>
      <c r="E24" s="48"/>
      <c r="F24" s="48"/>
      <c r="G24" s="48"/>
      <c r="H24" s="48"/>
      <c r="I24" s="48"/>
    </row>
    <row r="25" spans="1:36">
      <c r="A25" s="49"/>
      <c r="B25" s="20"/>
      <c r="C25" s="20"/>
      <c r="D25" s="20"/>
      <c r="E25" s="20"/>
      <c r="F25" s="20"/>
      <c r="G25" s="20"/>
      <c r="H25" s="20"/>
      <c r="I25" s="20"/>
    </row>
    <row r="26" spans="1:36">
      <c r="A26" s="49" t="s">
        <v>15</v>
      </c>
      <c r="B26" s="20"/>
      <c r="C26" s="20"/>
      <c r="D26" s="20"/>
      <c r="E26" s="20"/>
      <c r="F26" s="20"/>
      <c r="G26" s="20"/>
      <c r="H26" s="20"/>
      <c r="I26" s="20"/>
    </row>
    <row r="27" spans="1:36" ht="15" thickBot="1">
      <c r="A27" s="48"/>
      <c r="B27" s="48"/>
      <c r="C27" s="48"/>
      <c r="D27" s="48"/>
      <c r="E27" s="48"/>
      <c r="F27" s="48"/>
      <c r="G27" s="48"/>
      <c r="H27" s="48"/>
      <c r="I27" s="20"/>
    </row>
    <row r="28" spans="1:36" ht="15" customHeight="1" thickTop="1" thickBot="1">
      <c r="A28" s="1662" t="s">
        <v>20</v>
      </c>
      <c r="B28" s="1664" t="s">
        <v>3</v>
      </c>
      <c r="C28" s="1670"/>
      <c r="D28" s="1670"/>
      <c r="E28" s="1670"/>
      <c r="F28" s="1670"/>
      <c r="G28" s="1670"/>
      <c r="H28" s="1670"/>
      <c r="I28" s="1665"/>
    </row>
    <row r="29" spans="1:36" ht="31.8" thickTop="1" thickBot="1">
      <c r="A29" s="1669"/>
      <c r="B29" s="40" t="s">
        <v>441</v>
      </c>
      <c r="C29" s="11" t="s">
        <v>21</v>
      </c>
      <c r="D29" s="11" t="s">
        <v>442</v>
      </c>
      <c r="E29" s="10" t="s">
        <v>22</v>
      </c>
      <c r="F29" s="40" t="s">
        <v>23</v>
      </c>
      <c r="G29" s="11" t="s">
        <v>443</v>
      </c>
      <c r="H29" s="11" t="s">
        <v>24</v>
      </c>
      <c r="I29" s="11" t="s">
        <v>14</v>
      </c>
    </row>
    <row r="30" spans="1:36" ht="15" customHeight="1" thickTop="1" thickBot="1">
      <c r="A30" s="41" t="s">
        <v>25</v>
      </c>
      <c r="B30" s="42"/>
      <c r="C30" s="42"/>
      <c r="D30" s="42"/>
      <c r="E30" s="42"/>
      <c r="F30" s="42"/>
      <c r="G30" s="42"/>
      <c r="H30" s="42"/>
      <c r="I30" s="43"/>
    </row>
    <row r="31" spans="1:36" ht="15" customHeight="1" thickTop="1" thickBot="1">
      <c r="A31" s="44" t="s">
        <v>26</v>
      </c>
      <c r="B31" s="22"/>
      <c r="C31" s="22"/>
      <c r="D31" s="22"/>
      <c r="E31" s="22"/>
      <c r="F31" s="45"/>
      <c r="G31" s="22"/>
      <c r="H31" s="22"/>
      <c r="I31" s="15">
        <f>SUM(B31:H31)</f>
        <v>0</v>
      </c>
      <c r="R31" s="621">
        <f>SUM(B31:H31)-I31</f>
        <v>0</v>
      </c>
    </row>
    <row r="32" spans="1:36" ht="15" customHeight="1" thickBot="1">
      <c r="A32" s="14" t="s">
        <v>27</v>
      </c>
      <c r="B32" s="22"/>
      <c r="C32" s="22"/>
      <c r="D32" s="22"/>
      <c r="E32" s="22"/>
      <c r="F32" s="46"/>
      <c r="G32" s="22"/>
      <c r="H32" s="22"/>
      <c r="I32" s="15">
        <f>SUM(B32:H32)</f>
        <v>0</v>
      </c>
      <c r="R32" s="621">
        <f>SUM(B32:H32)-I32</f>
        <v>0</v>
      </c>
    </row>
    <row r="33" spans="1:37" ht="15" customHeight="1" thickBot="1">
      <c r="A33" s="14" t="s">
        <v>28</v>
      </c>
      <c r="B33" s="22"/>
      <c r="C33" s="22"/>
      <c r="D33" s="22"/>
      <c r="E33" s="22"/>
      <c r="F33" s="46"/>
      <c r="G33" s="22"/>
      <c r="H33" s="22"/>
      <c r="I33" s="15">
        <f>SUM(B33:H33)</f>
        <v>0</v>
      </c>
      <c r="R33" s="621">
        <f>SUM(B33:H33)-I33</f>
        <v>0</v>
      </c>
    </row>
    <row r="34" spans="1:37" ht="15" customHeight="1" thickBot="1">
      <c r="A34" s="14" t="s">
        <v>29</v>
      </c>
      <c r="B34" s="22"/>
      <c r="C34" s="22"/>
      <c r="D34" s="22"/>
      <c r="E34" s="22"/>
      <c r="F34" s="46"/>
      <c r="G34" s="22"/>
      <c r="H34" s="22"/>
      <c r="I34" s="15">
        <f>SUM(B34:H34)</f>
        <v>0</v>
      </c>
      <c r="R34" s="621">
        <f>SUM(B34:H34)-I34</f>
        <v>0</v>
      </c>
    </row>
    <row r="35" spans="1:37" ht="15" customHeight="1" thickBot="1">
      <c r="A35" s="25" t="s">
        <v>30</v>
      </c>
      <c r="B35" s="26">
        <f t="shared" ref="B35:I35" si="15">B31+B32-B33+B34</f>
        <v>0</v>
      </c>
      <c r="C35" s="26">
        <f t="shared" si="15"/>
        <v>0</v>
      </c>
      <c r="D35" s="26">
        <f t="shared" si="15"/>
        <v>0</v>
      </c>
      <c r="E35" s="26">
        <f t="shared" si="15"/>
        <v>0</v>
      </c>
      <c r="F35" s="26">
        <f t="shared" si="15"/>
        <v>0</v>
      </c>
      <c r="G35" s="26">
        <f t="shared" si="15"/>
        <v>0</v>
      </c>
      <c r="H35" s="26">
        <f t="shared" si="15"/>
        <v>0</v>
      </c>
      <c r="I35" s="17">
        <f t="shared" si="15"/>
        <v>0</v>
      </c>
      <c r="K35" s="634">
        <f>B31+B32-B33+B34-B35</f>
        <v>0</v>
      </c>
      <c r="L35" s="670">
        <f t="shared" ref="L35:R35" si="16">C31+C32-C33+C34-C35</f>
        <v>0</v>
      </c>
      <c r="M35" s="670">
        <f t="shared" si="16"/>
        <v>0</v>
      </c>
      <c r="N35" s="670">
        <f t="shared" si="16"/>
        <v>0</v>
      </c>
      <c r="O35" s="670">
        <f t="shared" si="16"/>
        <v>0</v>
      </c>
      <c r="P35" s="670">
        <f t="shared" si="16"/>
        <v>0</v>
      </c>
      <c r="Q35" s="670">
        <f t="shared" si="16"/>
        <v>0</v>
      </c>
      <c r="R35" s="670">
        <f t="shared" si="16"/>
        <v>0</v>
      </c>
    </row>
    <row r="36" spans="1:37" ht="15" customHeight="1" thickTop="1" thickBot="1">
      <c r="A36" s="41" t="s">
        <v>31</v>
      </c>
      <c r="B36" s="42"/>
      <c r="C36" s="42"/>
      <c r="D36" s="42"/>
      <c r="E36" s="42"/>
      <c r="F36" s="42"/>
      <c r="G36" s="42"/>
      <c r="H36" s="42"/>
      <c r="I36" s="43"/>
      <c r="R36" s="621"/>
    </row>
    <row r="37" spans="1:37" ht="15" customHeight="1" thickTop="1" thickBot="1">
      <c r="A37" s="44" t="s">
        <v>32</v>
      </c>
      <c r="B37" s="22"/>
      <c r="C37" s="22"/>
      <c r="D37" s="22"/>
      <c r="E37" s="22"/>
      <c r="F37" s="22"/>
      <c r="G37" s="22"/>
      <c r="H37" s="22"/>
      <c r="I37" s="15">
        <f>SUM(B37:H37)</f>
        <v>0</v>
      </c>
      <c r="R37" s="621">
        <f>SUM(B37:H37)-I37</f>
        <v>0</v>
      </c>
    </row>
    <row r="38" spans="1:37" ht="15" customHeight="1" thickBot="1">
      <c r="A38" s="14" t="s">
        <v>27</v>
      </c>
      <c r="B38" s="22"/>
      <c r="C38" s="22"/>
      <c r="D38" s="22"/>
      <c r="E38" s="22"/>
      <c r="F38" s="22"/>
      <c r="G38" s="22"/>
      <c r="H38" s="22"/>
      <c r="I38" s="15">
        <f>SUM(B38:H38)</f>
        <v>0</v>
      </c>
      <c r="R38" s="621">
        <f>SUM(B38:H38)-I38</f>
        <v>0</v>
      </c>
    </row>
    <row r="39" spans="1:37" ht="15" customHeight="1" thickBot="1">
      <c r="A39" s="14" t="s">
        <v>28</v>
      </c>
      <c r="B39" s="22"/>
      <c r="C39" s="22"/>
      <c r="D39" s="22"/>
      <c r="E39" s="22"/>
      <c r="F39" s="22"/>
      <c r="G39" s="22"/>
      <c r="H39" s="22"/>
      <c r="I39" s="15">
        <f>SUM(B39:H39)</f>
        <v>0</v>
      </c>
      <c r="R39" s="621">
        <f>SUM(B39:H39)-I39</f>
        <v>0</v>
      </c>
    </row>
    <row r="40" spans="1:37" ht="15" customHeight="1" thickBot="1">
      <c r="A40" s="25" t="s">
        <v>30</v>
      </c>
      <c r="B40" s="26">
        <f t="shared" ref="B40:I40" si="17">B37+B38-B39</f>
        <v>0</v>
      </c>
      <c r="C40" s="26">
        <f t="shared" si="17"/>
        <v>0</v>
      </c>
      <c r="D40" s="26">
        <f t="shared" si="17"/>
        <v>0</v>
      </c>
      <c r="E40" s="26">
        <f t="shared" si="17"/>
        <v>0</v>
      </c>
      <c r="F40" s="26">
        <f t="shared" si="17"/>
        <v>0</v>
      </c>
      <c r="G40" s="26">
        <f t="shared" si="17"/>
        <v>0</v>
      </c>
      <c r="H40" s="26">
        <f t="shared" si="17"/>
        <v>0</v>
      </c>
      <c r="I40" s="17">
        <f t="shared" si="17"/>
        <v>0</v>
      </c>
      <c r="K40" s="634">
        <f>B37+B38-B39-B40</f>
        <v>0</v>
      </c>
      <c r="L40" s="670">
        <f>C37+C38-C39-C40</f>
        <v>0</v>
      </c>
      <c r="M40" s="670">
        <f t="shared" ref="M40:R40" si="18">D37+D38-D39-D40</f>
        <v>0</v>
      </c>
      <c r="N40" s="670">
        <f t="shared" si="18"/>
        <v>0</v>
      </c>
      <c r="O40" s="670">
        <f t="shared" si="18"/>
        <v>0</v>
      </c>
      <c r="P40" s="670">
        <f t="shared" si="18"/>
        <v>0</v>
      </c>
      <c r="Q40" s="670">
        <f t="shared" si="18"/>
        <v>0</v>
      </c>
      <c r="R40" s="670">
        <f t="shared" si="18"/>
        <v>0</v>
      </c>
    </row>
    <row r="41" spans="1:37" ht="15" customHeight="1" thickTop="1" thickBot="1">
      <c r="A41" s="41" t="s">
        <v>33</v>
      </c>
      <c r="B41" s="42"/>
      <c r="C41" s="42"/>
      <c r="D41" s="42"/>
      <c r="E41" s="42"/>
      <c r="F41" s="42"/>
      <c r="G41" s="42"/>
      <c r="H41" s="42"/>
      <c r="I41" s="43"/>
      <c r="R41" s="621"/>
    </row>
    <row r="42" spans="1:37" ht="15" customHeight="1" thickTop="1" thickBot="1">
      <c r="A42" s="44" t="s">
        <v>32</v>
      </c>
      <c r="B42" s="22"/>
      <c r="C42" s="22"/>
      <c r="D42" s="22"/>
      <c r="E42" s="22"/>
      <c r="F42" s="22"/>
      <c r="G42" s="22"/>
      <c r="H42" s="22"/>
      <c r="I42" s="15">
        <f>SUM(B42:H42)</f>
        <v>0</v>
      </c>
      <c r="R42" s="621">
        <f>SUM(B42:H42)-I42</f>
        <v>0</v>
      </c>
    </row>
    <row r="43" spans="1:37" ht="15" customHeight="1" thickBot="1">
      <c r="A43" s="14" t="s">
        <v>27</v>
      </c>
      <c r="B43" s="22"/>
      <c r="C43" s="22"/>
      <c r="D43" s="22"/>
      <c r="E43" s="22"/>
      <c r="F43" s="22"/>
      <c r="G43" s="22"/>
      <c r="H43" s="22"/>
      <c r="I43" s="15">
        <f>SUM(B43:H43)</f>
        <v>0</v>
      </c>
      <c r="R43" s="621">
        <f>SUM(B43:H43)-I43</f>
        <v>0</v>
      </c>
    </row>
    <row r="44" spans="1:37" ht="15" customHeight="1" thickBot="1">
      <c r="A44" s="14" t="s">
        <v>28</v>
      </c>
      <c r="B44" s="22"/>
      <c r="C44" s="22"/>
      <c r="D44" s="22"/>
      <c r="E44" s="22"/>
      <c r="F44" s="22"/>
      <c r="G44" s="22"/>
      <c r="H44" s="22"/>
      <c r="I44" s="15">
        <f>SUM(B44:H44)</f>
        <v>0</v>
      </c>
      <c r="R44" s="621">
        <f>SUM(B44:H44)-I44</f>
        <v>0</v>
      </c>
    </row>
    <row r="45" spans="1:37" ht="15" customHeight="1" thickBot="1">
      <c r="A45" s="25" t="s">
        <v>30</v>
      </c>
      <c r="B45" s="26">
        <f t="shared" ref="B45:I45" si="19">B42+B43-B44</f>
        <v>0</v>
      </c>
      <c r="C45" s="26">
        <f t="shared" si="19"/>
        <v>0</v>
      </c>
      <c r="D45" s="26">
        <f t="shared" si="19"/>
        <v>0</v>
      </c>
      <c r="E45" s="26">
        <f t="shared" si="19"/>
        <v>0</v>
      </c>
      <c r="F45" s="26">
        <f t="shared" si="19"/>
        <v>0</v>
      </c>
      <c r="G45" s="26">
        <f t="shared" si="19"/>
        <v>0</v>
      </c>
      <c r="H45" s="26">
        <f t="shared" si="19"/>
        <v>0</v>
      </c>
      <c r="I45" s="17">
        <f t="shared" si="19"/>
        <v>0</v>
      </c>
      <c r="K45" s="634">
        <f>B42+B43-B44-B45</f>
        <v>0</v>
      </c>
      <c r="L45" s="670">
        <f>C42+C43-C44-C45</f>
        <v>0</v>
      </c>
      <c r="M45" s="670">
        <f t="shared" ref="M45:R45" si="20">D42+D43-D44-D45</f>
        <v>0</v>
      </c>
      <c r="N45" s="670">
        <f t="shared" si="20"/>
        <v>0</v>
      </c>
      <c r="O45" s="670">
        <f t="shared" si="20"/>
        <v>0</v>
      </c>
      <c r="P45" s="670">
        <f t="shared" si="20"/>
        <v>0</v>
      </c>
      <c r="Q45" s="670">
        <f t="shared" si="20"/>
        <v>0</v>
      </c>
      <c r="R45" s="670">
        <f t="shared" si="20"/>
        <v>0</v>
      </c>
    </row>
    <row r="46" spans="1:37" ht="15" customHeight="1" thickTop="1" thickBot="1">
      <c r="A46" s="41" t="s">
        <v>34</v>
      </c>
      <c r="B46" s="42"/>
      <c r="C46" s="42"/>
      <c r="D46" s="42"/>
      <c r="E46" s="42"/>
      <c r="F46" s="42"/>
      <c r="G46" s="42"/>
      <c r="H46" s="42"/>
      <c r="I46" s="43"/>
      <c r="R46" s="621"/>
    </row>
    <row r="47" spans="1:37" ht="15" customHeight="1" thickTop="1" thickBot="1">
      <c r="A47" s="44" t="s">
        <v>32</v>
      </c>
      <c r="B47" s="22">
        <f>B31-B37-B42</f>
        <v>0</v>
      </c>
      <c r="C47" s="22">
        <f t="shared" ref="C47:I47" si="21">C31-C37-C42</f>
        <v>0</v>
      </c>
      <c r="D47" s="22">
        <f t="shared" si="21"/>
        <v>0</v>
      </c>
      <c r="E47" s="22">
        <f t="shared" si="21"/>
        <v>0</v>
      </c>
      <c r="F47" s="22">
        <f t="shared" si="21"/>
        <v>0</v>
      </c>
      <c r="G47" s="22">
        <f t="shared" si="21"/>
        <v>0</v>
      </c>
      <c r="H47" s="22">
        <f t="shared" si="21"/>
        <v>0</v>
      </c>
      <c r="I47" s="15">
        <f t="shared" si="21"/>
        <v>0</v>
      </c>
      <c r="K47" s="634">
        <f t="shared" ref="K47:Q47" si="22">B31-B37-B42-B47</f>
        <v>0</v>
      </c>
      <c r="L47" s="670">
        <f t="shared" si="22"/>
        <v>0</v>
      </c>
      <c r="M47" s="670">
        <f t="shared" si="22"/>
        <v>0</v>
      </c>
      <c r="N47" s="670">
        <f t="shared" si="22"/>
        <v>0</v>
      </c>
      <c r="O47" s="670">
        <f t="shared" si="22"/>
        <v>0</v>
      </c>
      <c r="P47" s="670">
        <f t="shared" si="22"/>
        <v>0</v>
      </c>
      <c r="Q47" s="670">
        <f t="shared" si="22"/>
        <v>0</v>
      </c>
      <c r="R47" s="621">
        <f>SUM(B47:H47)-I47</f>
        <v>0</v>
      </c>
    </row>
    <row r="48" spans="1:37" ht="15" customHeight="1" thickBot="1">
      <c r="A48" s="25" t="s">
        <v>30</v>
      </c>
      <c r="B48" s="26">
        <f t="shared" ref="B48:I48" si="23">B35-B40-B45</f>
        <v>0</v>
      </c>
      <c r="C48" s="26">
        <f t="shared" si="23"/>
        <v>0</v>
      </c>
      <c r="D48" s="26">
        <f t="shared" si="23"/>
        <v>0</v>
      </c>
      <c r="E48" s="26">
        <f t="shared" si="23"/>
        <v>0</v>
      </c>
      <c r="F48" s="26">
        <f t="shared" si="23"/>
        <v>0</v>
      </c>
      <c r="G48" s="26">
        <f t="shared" si="23"/>
        <v>0</v>
      </c>
      <c r="H48" s="26">
        <f t="shared" si="23"/>
        <v>0</v>
      </c>
      <c r="I48" s="17">
        <f t="shared" si="23"/>
        <v>0</v>
      </c>
      <c r="K48" s="634">
        <f t="shared" ref="K48:Q48" si="24">B35-B40-B45-B48</f>
        <v>0</v>
      </c>
      <c r="L48" s="670">
        <f t="shared" si="24"/>
        <v>0</v>
      </c>
      <c r="M48" s="670">
        <f t="shared" si="24"/>
        <v>0</v>
      </c>
      <c r="N48" s="670">
        <f t="shared" si="24"/>
        <v>0</v>
      </c>
      <c r="O48" s="670">
        <f t="shared" si="24"/>
        <v>0</v>
      </c>
      <c r="P48" s="670">
        <f t="shared" si="24"/>
        <v>0</v>
      </c>
      <c r="Q48" s="670">
        <f t="shared" si="24"/>
        <v>0</v>
      </c>
      <c r="R48" s="621">
        <f>SUM(B48:H48)-I48</f>
        <v>0</v>
      </c>
      <c r="AC48" s="634">
        <f>B48-'BS old'!$G$13</f>
        <v>0</v>
      </c>
      <c r="AD48" s="684">
        <f>C48-'BS old'!$G$14</f>
        <v>0</v>
      </c>
      <c r="AE48" s="684">
        <f>D48-'BS old'!$IB$15</f>
        <v>0</v>
      </c>
      <c r="AF48" s="684">
        <f>E48-'BS old'!$G$16</f>
        <v>0</v>
      </c>
      <c r="AG48" s="684">
        <f>F48-'BS old'!$G$17</f>
        <v>0</v>
      </c>
      <c r="AH48" s="684">
        <f>G48-'BS old'!$G$18</f>
        <v>0</v>
      </c>
      <c r="AI48" s="684">
        <f>H48-'BS old'!$G$19</f>
        <v>0</v>
      </c>
      <c r="AJ48" s="621">
        <f>I48-'BS old'!$G$12</f>
        <v>0</v>
      </c>
      <c r="AK48" s="342"/>
    </row>
    <row r="49" ht="15" thickTop="1"/>
  </sheetData>
  <mergeCells count="7">
    <mergeCell ref="T1:AA1"/>
    <mergeCell ref="AC1:AJ1"/>
    <mergeCell ref="A28:A29"/>
    <mergeCell ref="B28:I28"/>
    <mergeCell ref="A3:A4"/>
    <mergeCell ref="B3:I3"/>
    <mergeCell ref="K1:R1"/>
  </mergeCells>
  <conditionalFormatting sqref="K6:R23">
    <cfRule type="cellIs" dxfId="278" priority="13" operator="lessThan">
      <formula>0</formula>
    </cfRule>
    <cfRule type="cellIs" dxfId="277" priority="14" operator="greaterThan">
      <formula>0</formula>
    </cfRule>
  </conditionalFormatting>
  <conditionalFormatting sqref="K31:R48">
    <cfRule type="cellIs" dxfId="276" priority="11" operator="lessThan">
      <formula>0</formula>
    </cfRule>
    <cfRule type="cellIs" dxfId="275" priority="12" operator="greaterThan">
      <formula>0</formula>
    </cfRule>
  </conditionalFormatting>
  <conditionalFormatting sqref="T6:AA22">
    <cfRule type="cellIs" dxfId="274" priority="9" operator="lessThan">
      <formula>0</formula>
    </cfRule>
    <cfRule type="cellIs" dxfId="273" priority="10" operator="greaterThan">
      <formula>0</formula>
    </cfRule>
  </conditionalFormatting>
  <conditionalFormatting sqref="AC10:AJ48">
    <cfRule type="cellIs" dxfId="272" priority="7" operator="lessThan">
      <formula>0</formula>
    </cfRule>
    <cfRule type="cellIs" dxfId="271" priority="8" operator="greaterThan">
      <formula>0</formula>
    </cfRule>
  </conditionalFormatting>
  <conditionalFormatting sqref="K6:R23">
    <cfRule type="cellIs" dxfId="270" priority="5" operator="lessThan">
      <formula>0</formula>
    </cfRule>
    <cfRule type="cellIs" dxfId="269" priority="6" operator="greaterThan">
      <formula>0</formula>
    </cfRule>
  </conditionalFormatting>
  <conditionalFormatting sqref="K31:R48">
    <cfRule type="cellIs" dxfId="268" priority="3" operator="lessThan">
      <formula>0</formula>
    </cfRule>
    <cfRule type="cellIs" dxfId="267" priority="4" operator="greaterThan">
      <formula>0</formula>
    </cfRule>
  </conditionalFormatting>
  <conditionalFormatting sqref="K31:R48">
    <cfRule type="cellIs" dxfId="266" priority="1" operator="lessThan">
      <formula>0</formula>
    </cfRule>
    <cfRule type="cellIs" dxfId="265" priority="2" operator="greaterThan">
      <formula>0</formula>
    </cfRule>
  </conditionalFormatting>
  <pageMargins left="0.7" right="0.7" top="0.75" bottom="0.75" header="0.3" footer="0.3"/>
  <pageSetup paperSize="9"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outlinePr summaryBelow="0" summaryRight="0"/>
  </sheetPr>
  <dimension ref="A1:AX51"/>
  <sheetViews>
    <sheetView showGridLines="0" view="pageBreakPreview" topLeftCell="A25" zoomScaleNormal="100" zoomScaleSheetLayoutView="100" workbookViewId="0">
      <selection activeCell="U51" sqref="U51"/>
    </sheetView>
  </sheetViews>
  <sheetFormatPr defaultColWidth="9.109375" defaultRowHeight="13.2"/>
  <cols>
    <col min="1" max="37" width="2.5546875" style="398" customWidth="1"/>
    <col min="38" max="38" width="0.109375" style="398" customWidth="1"/>
    <col min="39" max="39" width="2" style="398" customWidth="1"/>
    <col min="40" max="40" width="0.44140625" style="398" customWidth="1"/>
    <col min="41"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7" s="508" customFormat="1" ht="10.5" customHeight="1" thickBot="1">
      <c r="B1" s="832"/>
      <c r="C1" s="832" t="s">
        <v>1061</v>
      </c>
      <c r="N1" s="2784" t="s">
        <v>1486</v>
      </c>
      <c r="O1" s="2784"/>
      <c r="P1" s="2784"/>
      <c r="Q1" s="2784"/>
      <c r="R1" s="2784"/>
      <c r="S1" s="2784"/>
      <c r="T1" s="2784"/>
      <c r="U1" s="2784"/>
      <c r="V1" s="2784"/>
      <c r="W1" s="2784"/>
      <c r="X1" s="2806"/>
    </row>
    <row r="2" spans="1:37" s="405" customFormat="1" ht="21" customHeight="1" thickBot="1">
      <c r="B2" s="834"/>
      <c r="C2" s="835" t="s">
        <v>1487</v>
      </c>
      <c r="D2" s="835"/>
      <c r="E2" s="835"/>
      <c r="F2" s="835"/>
      <c r="G2" s="835"/>
      <c r="H2" s="835"/>
      <c r="I2" s="835"/>
      <c r="J2" s="836"/>
      <c r="K2" s="835"/>
      <c r="L2" s="835"/>
      <c r="M2" s="837"/>
      <c r="N2" s="2784"/>
      <c r="O2" s="2784"/>
      <c r="P2" s="2784"/>
      <c r="Q2" s="2784" t="s">
        <v>1486</v>
      </c>
      <c r="R2" s="2784"/>
      <c r="S2" s="2784"/>
      <c r="T2" s="2784"/>
      <c r="U2" s="2784"/>
      <c r="V2" s="2784"/>
      <c r="W2" s="2784"/>
      <c r="X2" s="2806"/>
    </row>
    <row r="3" spans="1:37" ht="13.5" customHeight="1" thickBot="1">
      <c r="N3" s="2807"/>
      <c r="O3" s="2807"/>
      <c r="P3" s="2807"/>
      <c r="Q3" s="2807"/>
      <c r="R3" s="2807"/>
      <c r="S3" s="2807"/>
      <c r="T3" s="2807"/>
      <c r="U3" s="2807"/>
      <c r="V3" s="2807"/>
      <c r="W3" s="2807"/>
      <c r="X3" s="2808"/>
    </row>
    <row r="4" spans="1:37" ht="28.5" customHeight="1" thickBot="1">
      <c r="J4" s="2809" t="s">
        <v>1488</v>
      </c>
      <c r="K4" s="2810"/>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839"/>
      <c r="W4" s="500" t="s">
        <v>1489</v>
      </c>
      <c r="X4" s="500"/>
      <c r="Y4" s="500"/>
      <c r="Z4" s="500"/>
      <c r="AA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1490</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c r="AF9" s="473"/>
      <c r="AG9" s="473"/>
    </row>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1492</v>
      </c>
      <c r="R10" s="471"/>
      <c r="S10" s="415"/>
      <c r="T10" s="471"/>
      <c r="U10" s="471"/>
      <c r="V10" s="48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c r="A12" s="411" t="s">
        <v>1497</v>
      </c>
      <c r="B12" s="473"/>
      <c r="C12" s="473"/>
      <c r="D12" s="473"/>
      <c r="E12" s="473"/>
      <c r="F12" s="473"/>
      <c r="G12" s="473"/>
      <c r="H12" s="407"/>
      <c r="I12" s="407"/>
      <c r="J12" s="406"/>
      <c r="K12" s="407"/>
      <c r="L12" s="486" t="str">
        <f>IF('Input data'!D7="x","x"," ")</f>
        <v>x</v>
      </c>
      <c r="M12" s="478" t="s">
        <v>1498</v>
      </c>
      <c r="N12" s="480"/>
      <c r="O12" s="480"/>
      <c r="P12" s="480"/>
      <c r="Q12" s="480"/>
      <c r="R12" s="486" t="str">
        <f>IF('Input data'!D17="x","x"," ")</f>
        <v>x</v>
      </c>
      <c r="S12" s="478" t="s">
        <v>1499</v>
      </c>
      <c r="T12" s="473"/>
      <c r="U12" s="473"/>
      <c r="V12" s="479"/>
      <c r="W12" s="840"/>
      <c r="X12" s="841"/>
      <c r="Y12" s="841"/>
      <c r="Z12" s="841"/>
      <c r="AA12" s="841"/>
      <c r="AB12" s="842" t="s">
        <v>1500</v>
      </c>
      <c r="AC12" s="841"/>
      <c r="AD12" s="843" t="str">
        <f>MID('Input data'!$B$13,1,1)</f>
        <v>1</v>
      </c>
      <c r="AE12" s="843" t="str">
        <f>MID('Input data'!$B$13,2,1)</f>
        <v>2</v>
      </c>
      <c r="AF12" s="843"/>
      <c r="AG12" s="843" t="str">
        <f>MID('Input data'!$B$14,1,1)</f>
        <v>2</v>
      </c>
      <c r="AH12" s="843" t="str">
        <f>MID('Input data'!$B$14,2,1)</f>
        <v>0</v>
      </c>
      <c r="AI12" s="843" t="str">
        <f>MID('Input data'!$B$14,3,1)</f>
        <v>1</v>
      </c>
      <c r="AJ12" s="843" t="str">
        <f>MID('Input data'!$B$14,4,1)</f>
        <v>5</v>
      </c>
      <c r="AK12" s="844"/>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1501</v>
      </c>
      <c r="N13" s="480"/>
      <c r="O13" s="480"/>
      <c r="P13" s="480"/>
      <c r="Q13" s="480"/>
      <c r="R13" s="483" t="str">
        <f>IF('Input data'!D18="x","x"," ")</f>
        <v xml:space="preserve"> </v>
      </c>
      <c r="S13" s="478" t="s">
        <v>1502</v>
      </c>
      <c r="T13" s="473"/>
      <c r="U13" s="473"/>
      <c r="V13" s="479"/>
      <c r="W13" s="2800" t="s">
        <v>1503</v>
      </c>
      <c r="X13" s="2801"/>
      <c r="Y13" s="2801"/>
      <c r="Z13" s="2801"/>
      <c r="AA13" s="2801"/>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07"/>
      <c r="M14" s="478"/>
      <c r="N14" s="480"/>
      <c r="O14" s="480"/>
      <c r="P14" s="480"/>
      <c r="Q14" s="480"/>
      <c r="R14" s="481" t="s">
        <v>1504</v>
      </c>
      <c r="S14" s="480"/>
      <c r="T14" s="473"/>
      <c r="U14" s="473"/>
      <c r="V14" s="479"/>
      <c r="W14" s="2802"/>
      <c r="X14" s="2803"/>
      <c r="Y14" s="2803"/>
      <c r="Z14" s="2803"/>
      <c r="AA14" s="2803"/>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'SK Cover sheet'!A15</f>
        <v>4</v>
      </c>
      <c r="B15" s="402" t="str">
        <f>'SK Cover sheet'!B15</f>
        <v>6</v>
      </c>
      <c r="C15" s="475" t="s">
        <v>1063</v>
      </c>
      <c r="D15" s="402" t="str">
        <f>'SK Cover sheet'!D15</f>
        <v>3</v>
      </c>
      <c r="E15" s="402" t="str">
        <f>'SK Cover sheet'!E15</f>
        <v>9</v>
      </c>
      <c r="F15" s="475" t="s">
        <v>1063</v>
      </c>
      <c r="G15" s="402" t="str">
        <f>'SK Cover sheet'!G15</f>
        <v>0</v>
      </c>
      <c r="H15" s="402"/>
      <c r="I15" s="402"/>
      <c r="J15" s="401"/>
      <c r="K15" s="402"/>
      <c r="L15" s="402"/>
      <c r="M15" s="402"/>
      <c r="N15" s="402"/>
      <c r="O15" s="402"/>
      <c r="P15" s="402"/>
      <c r="Q15" s="402"/>
      <c r="R15" s="402"/>
      <c r="S15" s="402"/>
      <c r="T15" s="475"/>
      <c r="U15" s="475"/>
      <c r="V15" s="476"/>
      <c r="W15" s="2804"/>
      <c r="X15" s="2805"/>
      <c r="Y15" s="2805"/>
      <c r="Z15" s="2805"/>
      <c r="AA15" s="2805"/>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50"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50"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50"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50" s="539"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50" s="458" customFormat="1" ht="14.25" customHeight="1">
      <c r="A21" s="462" t="s">
        <v>1506</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50">
      <c r="A22" s="454" t="s">
        <v>1507</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1508</v>
      </c>
      <c r="AE22" s="407"/>
      <c r="AF22" s="407"/>
      <c r="AG22" s="407"/>
      <c r="AH22" s="407"/>
      <c r="AI22" s="407"/>
      <c r="AJ22" s="407"/>
      <c r="AK22" s="406"/>
    </row>
    <row r="23" spans="1:50" s="538" customFormat="1" ht="19.5" customHeight="1">
      <c r="A23" s="457" t="str">
        <f>+LEFT('Input data'!$C$28,1)</f>
        <v>P</v>
      </c>
      <c r="B23" s="449" t="str">
        <f>+MID('Input data'!$C$28,2,1)</f>
        <v>r</v>
      </c>
      <c r="C23" s="449" t="str">
        <f>+MID('Input data'!$C$28,3,1)</f>
        <v>i</v>
      </c>
      <c r="D23" s="449" t="str">
        <f>+MID('Input data'!$C$28,4,1)</f>
        <v>e</v>
      </c>
      <c r="E23" s="449" t="str">
        <f>+MID('Input data'!$C$28,5,1)</f>
        <v>m</v>
      </c>
      <c r="F23" s="449" t="str">
        <f>+MID('Input data'!$C$28,6,1)</f>
        <v>y</v>
      </c>
      <c r="G23" s="449" t="str">
        <f>+MID('Input data'!$C$28,7,1)</f>
        <v>s</v>
      </c>
      <c r="H23" s="449" t="str">
        <f>+MID('Input data'!$C$28,8,1)</f>
        <v>e</v>
      </c>
      <c r="I23" s="449" t="str">
        <f>+MID('Input data'!$C$28,9,1)</f>
        <v>l</v>
      </c>
      <c r="J23" s="449" t="str">
        <f>+MID('Input data'!$C$28,10,1)</f>
        <v>n</v>
      </c>
      <c r="K23" s="449" t="str">
        <f>+MID('Input data'!$C$28,11,1)</f>
        <v>á</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1</v>
      </c>
      <c r="AE23" s="449" t="str">
        <f>+MID('Input data'!$C$30,2,1)</f>
        <v>1</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50">
      <c r="A24" s="454" t="s">
        <v>1509</v>
      </c>
      <c r="B24" s="412"/>
      <c r="C24" s="412"/>
      <c r="D24" s="412"/>
      <c r="E24" s="412"/>
      <c r="F24" s="412"/>
      <c r="G24" s="453" t="s">
        <v>1510</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50" s="538" customFormat="1" ht="19.5" customHeight="1">
      <c r="A25" s="457" t="str">
        <f>+LEFT('Input data'!$C$32,1)</f>
        <v>9</v>
      </c>
      <c r="B25" s="449" t="str">
        <f>+MID('Input data'!$C$32,2,1)</f>
        <v>4</v>
      </c>
      <c r="C25" s="449" t="str">
        <f>+MID('Input data'!$C$32,3,1)</f>
        <v>9</v>
      </c>
      <c r="D25" s="449" t="str">
        <f>+MID('Input data'!$C$32,4,1)</f>
        <v>0</v>
      </c>
      <c r="E25" s="449" t="str">
        <f>+MID('Input data'!$C$32,5,1)</f>
        <v>1</v>
      </c>
      <c r="F25" s="449"/>
      <c r="G25" s="449" t="str">
        <f>+LEFT('Input data'!$C$34,1)</f>
        <v>N</v>
      </c>
      <c r="H25" s="449" t="str">
        <f>+MID('Input data'!$C$34,2,1)</f>
        <v>I</v>
      </c>
      <c r="I25" s="449" t="str">
        <f>+MID('Input data'!$C$34,3,1)</f>
        <v>T</v>
      </c>
      <c r="J25" s="449" t="str">
        <f>+MID('Input data'!$C$34,4,1)</f>
        <v>R</v>
      </c>
      <c r="K25" s="449" t="str">
        <f>+MID('Input data'!$C$34,5,1)</f>
        <v>A</v>
      </c>
      <c r="L25" s="449" t="str">
        <f>+MID('Input data'!$C$34,6,1)</f>
        <v/>
      </c>
      <c r="M25" s="449" t="str">
        <f>+MID('Input data'!$C$34,7,1)</f>
        <v/>
      </c>
      <c r="N25" s="449" t="str">
        <f>+MID('Input data'!$C$34,8,1)</f>
        <v/>
      </c>
      <c r="O25" s="449" t="str">
        <f>+MID('Input data'!$C$34,9,1)</f>
        <v/>
      </c>
      <c r="P25" s="449" t="str">
        <f>+MID('Input data'!$C$34,10,1)</f>
        <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50">
      <c r="A26" s="454" t="s">
        <v>1511</v>
      </c>
      <c r="B26" s="412"/>
      <c r="C26" s="412"/>
      <c r="D26" s="412"/>
      <c r="E26" s="412"/>
      <c r="F26" s="412"/>
      <c r="G26" s="453"/>
      <c r="H26" s="453"/>
      <c r="I26" s="453"/>
      <c r="J26" s="453"/>
      <c r="K26" s="453"/>
      <c r="L26" s="453"/>
      <c r="M26" s="453"/>
      <c r="N26" s="412"/>
      <c r="O26" s="453" t="s">
        <v>1512</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50" s="538" customFormat="1" ht="19.5" customHeight="1">
      <c r="A27" s="452">
        <v>0</v>
      </c>
      <c r="B27" s="449" t="str">
        <f>+LEFT('Input data'!$C$36,1)</f>
        <v>3</v>
      </c>
      <c r="C27" s="449" t="str">
        <f>+MID('Input data'!$C$36,2,1)</f>
        <v>7</v>
      </c>
      <c r="D27" s="449" t="str">
        <f>+MID('Input data'!$C$36,3,1)</f>
        <v/>
      </c>
      <c r="E27" s="449" t="s">
        <v>1092</v>
      </c>
      <c r="F27" s="449" t="str">
        <f>+LEFT('Input data'!$C$38,1)</f>
        <v>6</v>
      </c>
      <c r="G27" s="449" t="str">
        <f>+MID('Input data'!$C$38,2,1)</f>
        <v>9</v>
      </c>
      <c r="H27" s="449" t="str">
        <f>+MID('Input data'!$C$38,3,1)</f>
        <v>6</v>
      </c>
      <c r="I27" s="449" t="str">
        <f>+MID('Input data'!$C$38,4,1)</f>
        <v>9</v>
      </c>
      <c r="J27" s="449" t="str">
        <f>+MID('Input data'!$C$38,5,1)</f>
        <v>9</v>
      </c>
      <c r="K27" s="449" t="str">
        <f>+MID('Input data'!$C$38,6,1)</f>
        <v>0</v>
      </c>
      <c r="L27" s="449" t="str">
        <f>+MID('Input data'!$C$38,7,1)</f>
        <v>1</v>
      </c>
      <c r="M27" s="449" t="str">
        <f>+MID('Input data'!$C$38,8,1)</f>
        <v/>
      </c>
      <c r="N27" s="451"/>
      <c r="O27" s="450">
        <v>0</v>
      </c>
      <c r="P27" s="449" t="str">
        <f>+LEFT('Input data'!$C$36,1)</f>
        <v>3</v>
      </c>
      <c r="Q27" s="449" t="str">
        <f>+MID('Input data'!$C$36,2,1)</f>
        <v>7</v>
      </c>
      <c r="R27" s="449" t="str">
        <f>+MID('Input data'!$C$36,3,1)</f>
        <v/>
      </c>
      <c r="S27" s="449" t="s">
        <v>1092</v>
      </c>
      <c r="T27" s="449" t="str">
        <f>+LEFT('Input data'!$C$40,1)</f>
        <v>6</v>
      </c>
      <c r="U27" s="449" t="str">
        <f>+MID('Input data'!$C$40,2,1)</f>
        <v>9</v>
      </c>
      <c r="V27" s="449" t="str">
        <f>+MID('Input data'!$C$40,3,1)</f>
        <v>6</v>
      </c>
      <c r="W27" s="449" t="str">
        <f>+MID('Input data'!$C$40,4,1)</f>
        <v>9</v>
      </c>
      <c r="X27" s="449" t="str">
        <f>+MID('Input data'!$C$40,5,1)</f>
        <v>9</v>
      </c>
      <c r="Y27" s="449" t="str">
        <f>+MID('Input data'!$C$40,6,1)</f>
        <v>0</v>
      </c>
      <c r="Z27" s="449" t="str">
        <f>+MID('Input data'!$C$40,7,1)</f>
        <v>2</v>
      </c>
      <c r="AA27" s="449" t="str">
        <f>+MID('Input data'!$C$40,8,1)</f>
        <v>7</v>
      </c>
      <c r="AB27" s="449"/>
      <c r="AC27" s="449"/>
      <c r="AD27" s="449"/>
      <c r="AE27" s="407"/>
      <c r="AF27" s="407"/>
      <c r="AG27" s="407"/>
      <c r="AH27" s="407"/>
      <c r="AI27" s="407"/>
      <c r="AJ27" s="407"/>
      <c r="AK27" s="406"/>
    </row>
    <row r="28" spans="1:50" s="399" customFormat="1">
      <c r="A28" s="411" t="s">
        <v>1513</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50" s="538" customFormat="1" ht="19.5" customHeight="1" thickBot="1">
      <c r="A29" s="448" t="str">
        <f>+LEFT('Input data'!$B$42,1)</f>
        <v>u</v>
      </c>
      <c r="B29" s="447" t="str">
        <f>+MID('Input data'!$B$42,2,1)</f>
        <v>c</v>
      </c>
      <c r="C29" s="447" t="str">
        <f>+MID('Input data'!$B$42,3,1)</f>
        <v>t</v>
      </c>
      <c r="D29" s="447" t="str">
        <f>+MID('Input data'!$B$42,4,1)</f>
        <v>o</v>
      </c>
      <c r="E29" s="447" t="str">
        <f>+MID('Input data'!$B$42,5,1)</f>
        <v>@</v>
      </c>
      <c r="F29" s="447" t="str">
        <f>+MID('Input data'!$B$42,6,1)</f>
        <v>e</v>
      </c>
      <c r="G29" s="447" t="str">
        <f>+MID('Input data'!$B$42,7,1)</f>
        <v>k</v>
      </c>
      <c r="H29" s="447" t="str">
        <f>+MID('Input data'!$B$42,8,1)</f>
        <v>v</v>
      </c>
      <c r="I29" s="447" t="str">
        <f>+MID('Input data'!$B$42,9,1)</f>
        <v>i</v>
      </c>
      <c r="J29" s="447" t="str">
        <f>+MID('Input data'!$B$42,10,1)</f>
        <v>a</v>
      </c>
      <c r="K29" s="447" t="str">
        <f>+MID('Input data'!$B$42,11,1)</f>
        <v>.</v>
      </c>
      <c r="L29" s="447" t="str">
        <f>+MID('Input data'!$B$42,12,1)</f>
        <v>s</v>
      </c>
      <c r="M29" s="447" t="str">
        <f>+MID('Input data'!$B$42,13,1)</f>
        <v>k</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50" s="399" customFormat="1" ht="4.5" customHeight="1" thickBot="1">
      <c r="W30" s="400"/>
      <c r="X30" s="400"/>
      <c r="Y30" s="400"/>
      <c r="Z30" s="400"/>
      <c r="AA30" s="400"/>
      <c r="AB30" s="400"/>
      <c r="AC30" s="400"/>
      <c r="AD30" s="400"/>
      <c r="AE30" s="400"/>
      <c r="AF30" s="400"/>
      <c r="AG30" s="400"/>
      <c r="AH30" s="400"/>
      <c r="AI30" s="400"/>
      <c r="AJ30" s="400"/>
      <c r="AK30" s="400"/>
    </row>
    <row r="31" spans="1:50" s="442" customFormat="1" ht="12.75" customHeight="1">
      <c r="A31" s="445" t="s">
        <v>1311</v>
      </c>
      <c r="B31" s="444"/>
      <c r="C31" s="444"/>
      <c r="D31" s="444"/>
      <c r="E31" s="444"/>
      <c r="F31" s="444"/>
      <c r="G31" s="444"/>
      <c r="H31" s="444"/>
      <c r="I31" s="444"/>
      <c r="J31" s="444"/>
      <c r="K31" s="845"/>
      <c r="L31" s="845"/>
      <c r="M31" s="2786" t="s">
        <v>1514</v>
      </c>
      <c r="N31" s="2787"/>
      <c r="O31" s="2787"/>
      <c r="P31" s="2787"/>
      <c r="Q31" s="2787"/>
      <c r="R31" s="2787"/>
      <c r="S31" s="2787"/>
      <c r="T31" s="2787"/>
      <c r="U31" s="2788"/>
      <c r="V31" s="2786" t="s">
        <v>1515</v>
      </c>
      <c r="W31" s="2787"/>
      <c r="X31" s="2787"/>
      <c r="Y31" s="2787"/>
      <c r="Z31" s="2787"/>
      <c r="AA31" s="2787"/>
      <c r="AB31" s="2787"/>
      <c r="AC31" s="2788"/>
      <c r="AD31" s="2786" t="s">
        <v>1516</v>
      </c>
      <c r="AE31" s="2787"/>
      <c r="AF31" s="2787"/>
      <c r="AG31" s="2787"/>
      <c r="AH31" s="2787"/>
      <c r="AI31" s="2787"/>
      <c r="AJ31" s="2787"/>
      <c r="AK31" s="2787"/>
      <c r="AL31" s="2792"/>
    </row>
    <row r="32" spans="1:50" s="399" customFormat="1" ht="19.5" customHeight="1">
      <c r="A32" s="428" t="str">
        <f>LEFT(TEXT('Input data'!F34,"dd.m.yyyy"),1)</f>
        <v>2</v>
      </c>
      <c r="B32" s="427" t="str">
        <f>MID(TEXT('Input data'!$F$34,"dd.mm.yyyy"),2,1)</f>
        <v>9</v>
      </c>
      <c r="C32" s="426" t="s">
        <v>1063</v>
      </c>
      <c r="D32" s="427" t="str">
        <f>MID(TEXT('Input data'!$F$34,"dd.mm.yyyy"),4,1)</f>
        <v>0</v>
      </c>
      <c r="E32" s="427" t="str">
        <f>MID(TEXT('Input data'!$F$34,"dd.mm.yyyy"),5,1)</f>
        <v>3</v>
      </c>
      <c r="F32" s="426" t="s">
        <v>1063</v>
      </c>
      <c r="G32" s="427" t="str">
        <f>MID(TEXT('Input data'!$F$34,"dd.mm.yyyy"),7,1)</f>
        <v>2</v>
      </c>
      <c r="H32" s="427" t="str">
        <f>MID(TEXT('Input data'!$F$34,"dd.mm.yyyy"),8,1)</f>
        <v>0</v>
      </c>
      <c r="I32" s="427" t="str">
        <f>MID(TEXT('Input data'!$F$34,"dd.mm.yyyy"),9,1)</f>
        <v>1</v>
      </c>
      <c r="J32" s="427" t="str">
        <f>MID(TEXT('Input data'!$F$34,"dd.mm.yyyy"),10,1)</f>
        <v>5</v>
      </c>
      <c r="K32" s="846"/>
      <c r="L32" s="434"/>
      <c r="M32" s="2789"/>
      <c r="N32" s="2790"/>
      <c r="O32" s="2790"/>
      <c r="P32" s="2790"/>
      <c r="Q32" s="2790"/>
      <c r="R32" s="2790"/>
      <c r="S32" s="2790"/>
      <c r="T32" s="2790"/>
      <c r="U32" s="2791"/>
      <c r="V32" s="2789"/>
      <c r="W32" s="2790"/>
      <c r="X32" s="2790"/>
      <c r="Y32" s="2790"/>
      <c r="Z32" s="2790"/>
      <c r="AA32" s="2790"/>
      <c r="AB32" s="2790"/>
      <c r="AC32" s="2791"/>
      <c r="AD32" s="2789"/>
      <c r="AE32" s="2790"/>
      <c r="AF32" s="2790"/>
      <c r="AG32" s="2790"/>
      <c r="AH32" s="2790"/>
      <c r="AI32" s="2790"/>
      <c r="AJ32" s="2790"/>
      <c r="AK32" s="2790"/>
      <c r="AL32" s="2793"/>
      <c r="AP32" s="537"/>
      <c r="AX32" s="399" t="s">
        <v>1093</v>
      </c>
    </row>
    <row r="33" spans="1:38" s="399" customFormat="1" ht="12.75" customHeight="1">
      <c r="A33" s="440"/>
      <c r="B33" s="439"/>
      <c r="C33" s="439"/>
      <c r="D33" s="439"/>
      <c r="E33" s="439"/>
      <c r="F33" s="439"/>
      <c r="G33" s="439"/>
      <c r="H33" s="439"/>
      <c r="I33" s="439"/>
      <c r="J33" s="439"/>
      <c r="K33" s="847"/>
      <c r="L33" s="847"/>
      <c r="M33" s="2789"/>
      <c r="N33" s="2790"/>
      <c r="O33" s="2790"/>
      <c r="P33" s="2790"/>
      <c r="Q33" s="2790"/>
      <c r="R33" s="2790"/>
      <c r="S33" s="2790"/>
      <c r="T33" s="2790"/>
      <c r="U33" s="2791"/>
      <c r="V33" s="2789"/>
      <c r="W33" s="2790"/>
      <c r="X33" s="2790"/>
      <c r="Y33" s="2790"/>
      <c r="Z33" s="2790"/>
      <c r="AA33" s="2790"/>
      <c r="AB33" s="2790"/>
      <c r="AC33" s="2791"/>
      <c r="AD33" s="2789"/>
      <c r="AE33" s="2790"/>
      <c r="AF33" s="2790"/>
      <c r="AG33" s="2790"/>
      <c r="AH33" s="2790"/>
      <c r="AI33" s="2790"/>
      <c r="AJ33" s="2790"/>
      <c r="AK33" s="2790"/>
      <c r="AL33" s="2793"/>
    </row>
    <row r="34" spans="1:38" s="399" customFormat="1">
      <c r="A34" s="411" t="s">
        <v>1309</v>
      </c>
      <c r="B34" s="410"/>
      <c r="C34" s="410"/>
      <c r="D34" s="410"/>
      <c r="E34" s="410"/>
      <c r="F34" s="410"/>
      <c r="G34" s="410"/>
      <c r="H34" s="410"/>
      <c r="I34" s="410"/>
      <c r="J34" s="410"/>
      <c r="K34" s="434"/>
      <c r="L34" s="848"/>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49"/>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ht="12" thickBot="1">
      <c r="A36" s="420"/>
      <c r="B36" s="419"/>
      <c r="C36" s="419"/>
      <c r="D36" s="419"/>
      <c r="E36" s="419"/>
      <c r="F36" s="419"/>
      <c r="G36" s="419"/>
      <c r="H36" s="419"/>
      <c r="I36" s="419"/>
      <c r="J36" s="419"/>
      <c r="K36" s="419"/>
      <c r="L36" s="418"/>
      <c r="M36" s="2691" t="str">
        <f>'Input data'!F40</f>
        <v>Ing. Emil Kviatkovský</v>
      </c>
      <c r="N36" s="2692"/>
      <c r="O36" s="2692"/>
      <c r="P36" s="2692"/>
      <c r="Q36" s="2692"/>
      <c r="R36" s="2692"/>
      <c r="S36" s="2692"/>
      <c r="T36" s="2692"/>
      <c r="U36" s="2693"/>
      <c r="V36" s="2691" t="e">
        <f>'Input data'!#REF!</f>
        <v>#REF!</v>
      </c>
      <c r="W36" s="2692"/>
      <c r="X36" s="2692"/>
      <c r="Y36" s="2692"/>
      <c r="Z36" s="2692"/>
      <c r="AA36" s="2692"/>
      <c r="AB36" s="2692"/>
      <c r="AC36" s="2693"/>
      <c r="AD36" s="2694" t="e">
        <f>'Input data'!#REF!</f>
        <v>#REF!</v>
      </c>
      <c r="AE36" s="2692"/>
      <c r="AF36" s="2692"/>
      <c r="AG36" s="2692"/>
      <c r="AH36" s="2692"/>
      <c r="AI36" s="2692"/>
      <c r="AJ36" s="2692"/>
      <c r="AK36" s="2692"/>
      <c r="AL36" s="2695"/>
    </row>
    <row r="37" spans="1:38" s="405" customFormat="1">
      <c r="W37" s="400"/>
      <c r="X37" s="400"/>
      <c r="Y37" s="400"/>
      <c r="Z37" s="400"/>
      <c r="AA37" s="400"/>
      <c r="AB37" s="400"/>
      <c r="AC37" s="400"/>
      <c r="AD37" s="400"/>
      <c r="AE37" s="400"/>
      <c r="AF37" s="400"/>
      <c r="AG37" s="400"/>
      <c r="AH37" s="400"/>
      <c r="AI37" s="400"/>
      <c r="AJ37" s="400"/>
      <c r="AK37" s="400"/>
    </row>
    <row r="38" spans="1:38" s="405" customFormat="1">
      <c r="W38" s="400"/>
      <c r="X38" s="400"/>
      <c r="Y38" s="400"/>
      <c r="Z38" s="400"/>
      <c r="AA38" s="400"/>
      <c r="AB38" s="400"/>
      <c r="AC38" s="400"/>
      <c r="AD38" s="400"/>
      <c r="AE38" s="400"/>
      <c r="AF38" s="400"/>
      <c r="AG38" s="400"/>
      <c r="AH38" s="400"/>
      <c r="AI38" s="400"/>
      <c r="AJ38" s="400"/>
      <c r="AK38" s="400"/>
    </row>
    <row r="39" spans="1:38" s="405" customFormat="1">
      <c r="W39" s="400"/>
      <c r="X39" s="400"/>
      <c r="Y39" s="400"/>
      <c r="Z39" s="400"/>
      <c r="AA39" s="400"/>
      <c r="AB39" s="400"/>
      <c r="AC39" s="400"/>
      <c r="AD39" s="400"/>
      <c r="AE39" s="400"/>
      <c r="AF39" s="400"/>
      <c r="AG39" s="400"/>
      <c r="AH39" s="400"/>
      <c r="AI39" s="400"/>
      <c r="AJ39" s="400"/>
      <c r="AK39" s="400"/>
    </row>
    <row r="40" spans="1:38" ht="13.8" thickBot="1">
      <c r="W40" s="400"/>
      <c r="X40" s="400"/>
      <c r="Y40" s="400"/>
      <c r="Z40" s="400"/>
      <c r="AA40" s="400"/>
      <c r="AB40" s="400"/>
      <c r="AC40" s="400"/>
      <c r="AD40" s="400"/>
      <c r="AE40" s="400"/>
      <c r="AF40" s="400"/>
      <c r="AG40" s="400"/>
      <c r="AH40" s="400"/>
      <c r="AI40" s="400"/>
      <c r="AJ40" s="400"/>
      <c r="AK40" s="400"/>
    </row>
    <row r="41" spans="1:38" s="405" customFormat="1">
      <c r="B41" s="417" t="s">
        <v>1517</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8" thickBot="1">
      <c r="B51" s="404"/>
      <c r="C51" s="403"/>
      <c r="D51" s="403"/>
      <c r="E51" s="403"/>
      <c r="F51" s="403"/>
      <c r="G51" s="403" t="s">
        <v>1518</v>
      </c>
      <c r="H51" s="403"/>
      <c r="I51" s="403"/>
      <c r="J51" s="403"/>
      <c r="K51" s="403"/>
      <c r="L51" s="403"/>
      <c r="M51" s="403"/>
      <c r="N51" s="403"/>
      <c r="O51" s="403"/>
      <c r="P51" s="403"/>
      <c r="Q51" s="403"/>
      <c r="R51" s="403"/>
      <c r="S51" s="403"/>
      <c r="T51" s="403"/>
      <c r="U51" s="403" t="s">
        <v>1519</v>
      </c>
      <c r="V51" s="403"/>
      <c r="W51" s="402"/>
      <c r="X51" s="402"/>
      <c r="Y51" s="402"/>
      <c r="Z51" s="402"/>
      <c r="AA51" s="402"/>
      <c r="AB51" s="402"/>
      <c r="AC51" s="402"/>
      <c r="AD51" s="402"/>
      <c r="AE51" s="402"/>
      <c r="AF51" s="402"/>
      <c r="AG51" s="402"/>
      <c r="AH51" s="402"/>
      <c r="AI51" s="402"/>
      <c r="AJ51" s="401"/>
      <c r="AK51" s="400"/>
    </row>
  </sheetData>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1"/>
  <headerFooter alignWithMargins="0">
    <oddFooter>&amp;LMF SR č. 25947/1/2010&amp;RPage 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sheetPr>
  <dimension ref="A1:Y252"/>
  <sheetViews>
    <sheetView showGridLines="0" view="pageBreakPreview" zoomScaleNormal="100" zoomScaleSheetLayoutView="100" workbookViewId="0"/>
  </sheetViews>
  <sheetFormatPr defaultColWidth="9.109375" defaultRowHeight="10.8"/>
  <cols>
    <col min="1" max="1" width="5.5546875" style="1224" customWidth="1"/>
    <col min="2" max="2" width="16.88671875" style="1224" customWidth="1"/>
    <col min="3" max="3" width="0.88671875" style="1224" customWidth="1"/>
    <col min="4" max="4" width="3.66406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4" width="9.109375" style="1224"/>
    <col min="15" max="15" width="16.88671875" style="1224" hidden="1" customWidth="1"/>
    <col min="16" max="16" width="9.109375" style="1224"/>
    <col min="17" max="24" width="9.109375" style="1224" hidden="1" customWidth="1"/>
    <col min="25" max="25" width="25" style="1224" hidden="1" customWidth="1"/>
    <col min="26" max="16384" width="9.109375" style="1224"/>
  </cols>
  <sheetData>
    <row r="1" spans="1:15" ht="15" customHeight="1">
      <c r="A1" s="1223"/>
      <c r="B1" s="510"/>
      <c r="C1" s="453"/>
      <c r="G1" s="1225"/>
      <c r="H1" s="1225"/>
      <c r="I1" s="1225"/>
      <c r="J1" s="1225"/>
      <c r="K1" s="1225"/>
      <c r="O1" s="510"/>
    </row>
    <row r="2" spans="1:15" ht="21.75" customHeight="1">
      <c r="A2" s="1223"/>
      <c r="B2" s="1211" t="s">
        <v>3026</v>
      </c>
      <c r="C2" s="1214"/>
      <c r="D2" s="533" t="s">
        <v>3027</v>
      </c>
      <c r="E2" s="1454"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3028</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c r="O2" s="1211" t="s">
        <v>3026</v>
      </c>
    </row>
    <row r="3" spans="1:15" ht="2.25" customHeight="1" thickBot="1">
      <c r="A3" s="1223"/>
      <c r="C3" s="1225"/>
    </row>
    <row r="4" spans="1:15" s="1226" customFormat="1" ht="11.25" customHeight="1">
      <c r="A4" s="1819" t="s">
        <v>1521</v>
      </c>
      <c r="B4" s="1832" t="s">
        <v>1522</v>
      </c>
      <c r="C4" s="2825"/>
      <c r="D4" s="2827" t="s">
        <v>1523</v>
      </c>
      <c r="E4" s="1722" t="s">
        <v>1524</v>
      </c>
      <c r="F4" s="1723"/>
      <c r="G4" s="1723"/>
      <c r="H4" s="1723"/>
      <c r="I4" s="1723"/>
      <c r="J4" s="1724"/>
      <c r="K4" s="1749" t="s">
        <v>1525</v>
      </c>
      <c r="L4" s="1750"/>
      <c r="O4" s="1832" t="s">
        <v>1522</v>
      </c>
    </row>
    <row r="5" spans="1:15" s="1226" customFormat="1" ht="11.25" customHeight="1">
      <c r="A5" s="1804"/>
      <c r="B5" s="1812"/>
      <c r="C5" s="2826"/>
      <c r="D5" s="2828"/>
      <c r="E5" s="1811">
        <v>1</v>
      </c>
      <c r="F5" s="1812" t="s">
        <v>1526</v>
      </c>
      <c r="G5" s="1726"/>
      <c r="H5" s="1453"/>
      <c r="I5" s="1813" t="s">
        <v>1527</v>
      </c>
      <c r="J5" s="1814"/>
      <c r="K5" s="1751"/>
      <c r="L5" s="1752"/>
      <c r="O5" s="1812"/>
    </row>
    <row r="6" spans="1:15" s="1226" customFormat="1" ht="12" customHeight="1">
      <c r="A6" s="1804"/>
      <c r="B6" s="1812"/>
      <c r="C6" s="2826"/>
      <c r="D6" s="2828"/>
      <c r="E6" s="1811"/>
      <c r="F6" s="1812" t="s">
        <v>1528</v>
      </c>
      <c r="G6" s="1726"/>
      <c r="H6" s="1453"/>
      <c r="I6" s="1831"/>
      <c r="J6" s="1814"/>
      <c r="K6" s="1726" t="s">
        <v>1529</v>
      </c>
      <c r="L6" s="1727"/>
      <c r="O6" s="1812"/>
    </row>
    <row r="7" spans="1:15" s="1228" customFormat="1" ht="27.9" customHeight="1">
      <c r="A7" s="1845"/>
      <c r="B7" s="1787" t="s">
        <v>3155</v>
      </c>
      <c r="C7" s="1436"/>
      <c r="D7" s="1762" t="s">
        <v>522</v>
      </c>
      <c r="E7" s="1770">
        <f>BS!D10</f>
        <v>11049092</v>
      </c>
      <c r="F7" s="1770"/>
      <c r="G7" s="1771"/>
      <c r="H7" s="1429"/>
      <c r="I7" s="1772">
        <f>E7-E8</f>
        <v>7328083</v>
      </c>
      <c r="J7" s="1772"/>
      <c r="K7" s="1773"/>
      <c r="L7" s="1227"/>
      <c r="O7" s="1787" t="s">
        <v>521</v>
      </c>
    </row>
    <row r="8" spans="1:15" s="1228" customFormat="1" ht="27.9" customHeight="1">
      <c r="A8" s="1845"/>
      <c r="B8" s="1787"/>
      <c r="C8" s="1437"/>
      <c r="D8" s="1769"/>
      <c r="E8" s="1770">
        <f>BS!E10</f>
        <v>3721009</v>
      </c>
      <c r="F8" s="1770"/>
      <c r="G8" s="1771"/>
      <c r="H8" s="1429"/>
      <c r="I8" s="1429"/>
      <c r="J8" s="1771">
        <f>BS!G10</f>
        <v>7113787</v>
      </c>
      <c r="K8" s="1772"/>
      <c r="L8" s="1777"/>
      <c r="O8" s="1787"/>
    </row>
    <row r="9" spans="1:15" s="1228" customFormat="1" ht="27.9" customHeight="1">
      <c r="A9" s="1845" t="s">
        <v>523</v>
      </c>
      <c r="B9" s="1760" t="s">
        <v>524</v>
      </c>
      <c r="C9" s="1436"/>
      <c r="D9" s="1762" t="s">
        <v>525</v>
      </c>
      <c r="E9" s="1770">
        <f>BS!D11</f>
        <v>6169617</v>
      </c>
      <c r="F9" s="1770"/>
      <c r="G9" s="1771"/>
      <c r="H9" s="1429"/>
      <c r="I9" s="1772">
        <f>E9-E10</f>
        <v>2624129</v>
      </c>
      <c r="J9" s="1772"/>
      <c r="K9" s="1773"/>
      <c r="L9" s="1227"/>
      <c r="O9" s="1787" t="s">
        <v>524</v>
      </c>
    </row>
    <row r="10" spans="1:15" s="1228" customFormat="1" ht="27.9" customHeight="1">
      <c r="A10" s="1845"/>
      <c r="B10" s="1768"/>
      <c r="C10" s="1437"/>
      <c r="D10" s="1769"/>
      <c r="E10" s="1770">
        <f>BS!E11</f>
        <v>3545488</v>
      </c>
      <c r="F10" s="1770"/>
      <c r="G10" s="1771"/>
      <c r="H10" s="1429"/>
      <c r="I10" s="1429"/>
      <c r="J10" s="1771">
        <f>BS!G11</f>
        <v>2800296</v>
      </c>
      <c r="K10" s="1772"/>
      <c r="L10" s="1777"/>
      <c r="O10" s="1787"/>
    </row>
    <row r="11" spans="1:15" s="1228" customFormat="1" ht="27.9" customHeight="1">
      <c r="A11" s="1843" t="s">
        <v>526</v>
      </c>
      <c r="B11" s="1836" t="s">
        <v>3185</v>
      </c>
      <c r="C11" s="1259"/>
      <c r="D11" s="1762" t="s">
        <v>528</v>
      </c>
      <c r="E11" s="1770">
        <f>BS!D12</f>
        <v>215119</v>
      </c>
      <c r="F11" s="1770"/>
      <c r="G11" s="1771"/>
      <c r="H11" s="1429"/>
      <c r="I11" s="1772">
        <f>E11-E12</f>
        <v>60263</v>
      </c>
      <c r="J11" s="1772"/>
      <c r="K11" s="1773"/>
      <c r="L11" s="1227"/>
      <c r="O11" s="1836" t="s">
        <v>527</v>
      </c>
    </row>
    <row r="12" spans="1:15" s="1228" customFormat="1" ht="27.9" customHeight="1">
      <c r="A12" s="1844"/>
      <c r="B12" s="1837"/>
      <c r="C12" s="1260"/>
      <c r="D12" s="1769"/>
      <c r="E12" s="1770">
        <f>BS!E12</f>
        <v>154856</v>
      </c>
      <c r="F12" s="1770"/>
      <c r="G12" s="1771"/>
      <c r="H12" s="1429"/>
      <c r="I12" s="1429"/>
      <c r="J12" s="1771">
        <f>BS!G12</f>
        <v>97715</v>
      </c>
      <c r="K12" s="1772"/>
      <c r="L12" s="1777"/>
      <c r="O12" s="1837"/>
    </row>
    <row r="13" spans="1:15" s="1226" customFormat="1" ht="27.9" customHeight="1">
      <c r="A13" s="1839" t="s">
        <v>529</v>
      </c>
      <c r="B13" s="1828" t="s">
        <v>530</v>
      </c>
      <c r="C13" s="1433"/>
      <c r="D13" s="1823" t="s">
        <v>531</v>
      </c>
      <c r="E13" s="1764">
        <f>BS!D13</f>
        <v>0</v>
      </c>
      <c r="F13" s="1764"/>
      <c r="G13" s="1737"/>
      <c r="H13" s="1419"/>
      <c r="I13" s="1765">
        <f>E13-E14</f>
        <v>0</v>
      </c>
      <c r="J13" s="1765"/>
      <c r="K13" s="1738"/>
      <c r="L13" s="1230"/>
      <c r="O13" s="1828" t="s">
        <v>530</v>
      </c>
    </row>
    <row r="14" spans="1:15" s="1226" customFormat="1" ht="27.9" customHeight="1">
      <c r="A14" s="1840"/>
      <c r="B14" s="1782"/>
      <c r="C14" s="1434"/>
      <c r="D14" s="1827"/>
      <c r="E14" s="1764">
        <f>BS!E13</f>
        <v>0</v>
      </c>
      <c r="F14" s="1764"/>
      <c r="G14" s="1737"/>
      <c r="H14" s="1419"/>
      <c r="I14" s="1419"/>
      <c r="J14" s="1737">
        <f>BS!G13</f>
        <v>0</v>
      </c>
      <c r="K14" s="1765"/>
      <c r="L14" s="1739"/>
      <c r="O14" s="1782"/>
    </row>
    <row r="15" spans="1:15" s="1226" customFormat="1" ht="27.9" customHeight="1">
      <c r="A15" s="1838" t="s">
        <v>532</v>
      </c>
      <c r="B15" s="1828" t="s">
        <v>533</v>
      </c>
      <c r="C15" s="1433"/>
      <c r="D15" s="1823" t="s">
        <v>534</v>
      </c>
      <c r="E15" s="1764">
        <f>BS!D14</f>
        <v>215119</v>
      </c>
      <c r="F15" s="1764"/>
      <c r="G15" s="1737"/>
      <c r="H15" s="1419"/>
      <c r="I15" s="1765">
        <f>E15-E16</f>
        <v>60263</v>
      </c>
      <c r="J15" s="1765"/>
      <c r="K15" s="1738"/>
      <c r="L15" s="1230"/>
      <c r="O15" s="1828" t="s">
        <v>533</v>
      </c>
    </row>
    <row r="16" spans="1:15" s="1226" customFormat="1" ht="27.9" customHeight="1">
      <c r="A16" s="1834"/>
      <c r="B16" s="1782"/>
      <c r="C16" s="1434"/>
      <c r="D16" s="1827"/>
      <c r="E16" s="1764">
        <f>BS!E14</f>
        <v>154856</v>
      </c>
      <c r="F16" s="1764"/>
      <c r="G16" s="1737"/>
      <c r="H16" s="1419"/>
      <c r="I16" s="1419"/>
      <c r="J16" s="1737">
        <f>BS!G14</f>
        <v>97715</v>
      </c>
      <c r="K16" s="1765"/>
      <c r="L16" s="1739"/>
      <c r="O16" s="1782"/>
    </row>
    <row r="17" spans="1:15" s="1226" customFormat="1" ht="27.9" customHeight="1">
      <c r="A17" s="1838" t="s">
        <v>535</v>
      </c>
      <c r="B17" s="1828" t="s">
        <v>536</v>
      </c>
      <c r="C17" s="1433"/>
      <c r="D17" s="1823" t="s">
        <v>537</v>
      </c>
      <c r="E17" s="1764">
        <f>BS!D15</f>
        <v>0</v>
      </c>
      <c r="F17" s="1764"/>
      <c r="G17" s="1737"/>
      <c r="H17" s="1419"/>
      <c r="I17" s="1765">
        <f>E17-E18</f>
        <v>0</v>
      </c>
      <c r="J17" s="1765"/>
      <c r="K17" s="1738"/>
      <c r="L17" s="1230"/>
      <c r="O17" s="1828" t="s">
        <v>536</v>
      </c>
    </row>
    <row r="18" spans="1:15" s="1226" customFormat="1" ht="27.9" customHeight="1">
      <c r="A18" s="1834"/>
      <c r="B18" s="1782"/>
      <c r="C18" s="1434"/>
      <c r="D18" s="1827"/>
      <c r="E18" s="1764">
        <f>BS!E15</f>
        <v>0</v>
      </c>
      <c r="F18" s="1764"/>
      <c r="G18" s="1737"/>
      <c r="H18" s="1419"/>
      <c r="I18" s="1419"/>
      <c r="J18" s="1737">
        <f>BS!G15</f>
        <v>0</v>
      </c>
      <c r="K18" s="1765"/>
      <c r="L18" s="1739"/>
      <c r="O18" s="1782"/>
    </row>
    <row r="19" spans="1:15" s="1226" customFormat="1" ht="27.9" customHeight="1">
      <c r="A19" s="1838" t="s">
        <v>538</v>
      </c>
      <c r="B19" s="1828" t="s">
        <v>539</v>
      </c>
      <c r="C19" s="1433"/>
      <c r="D19" s="1823" t="s">
        <v>540</v>
      </c>
      <c r="E19" s="1764">
        <f>BS!D16</f>
        <v>0</v>
      </c>
      <c r="F19" s="1764"/>
      <c r="G19" s="1737"/>
      <c r="H19" s="1419"/>
      <c r="I19" s="1765">
        <f>E19-E20</f>
        <v>0</v>
      </c>
      <c r="J19" s="1765"/>
      <c r="K19" s="1738"/>
      <c r="L19" s="1230"/>
      <c r="O19" s="1828" t="s">
        <v>539</v>
      </c>
    </row>
    <row r="20" spans="1:15" s="1226" customFormat="1" ht="27.9" customHeight="1">
      <c r="A20" s="1834"/>
      <c r="B20" s="1782"/>
      <c r="C20" s="1434"/>
      <c r="D20" s="1827"/>
      <c r="E20" s="1764">
        <f>BS!E16</f>
        <v>0</v>
      </c>
      <c r="F20" s="1764"/>
      <c r="G20" s="1737"/>
      <c r="H20" s="1419"/>
      <c r="I20" s="1419"/>
      <c r="J20" s="1737">
        <f>BS!G16</f>
        <v>0</v>
      </c>
      <c r="K20" s="1765"/>
      <c r="L20" s="1739"/>
      <c r="O20" s="1782"/>
    </row>
    <row r="21" spans="1:15" s="1226" customFormat="1" ht="27.9" customHeight="1">
      <c r="A21" s="1838" t="s">
        <v>541</v>
      </c>
      <c r="B21" s="1828" t="s">
        <v>2694</v>
      </c>
      <c r="C21" s="1433"/>
      <c r="D21" s="1823" t="s">
        <v>543</v>
      </c>
      <c r="E21" s="1764">
        <f>BS!D17</f>
        <v>0</v>
      </c>
      <c r="F21" s="1764"/>
      <c r="G21" s="1737"/>
      <c r="H21" s="1419"/>
      <c r="I21" s="1765">
        <f>E21-E22</f>
        <v>0</v>
      </c>
      <c r="J21" s="1765"/>
      <c r="K21" s="1738"/>
      <c r="L21" s="1230"/>
      <c r="O21" s="1828" t="s">
        <v>2694</v>
      </c>
    </row>
    <row r="22" spans="1:15" s="1226" customFormat="1" ht="27.9" customHeight="1">
      <c r="A22" s="1834"/>
      <c r="B22" s="1782"/>
      <c r="C22" s="1434"/>
      <c r="D22" s="1827"/>
      <c r="E22" s="1764">
        <f>BS!E17</f>
        <v>0</v>
      </c>
      <c r="F22" s="1764"/>
      <c r="G22" s="1737"/>
      <c r="H22" s="1419"/>
      <c r="I22" s="1419"/>
      <c r="J22" s="1737">
        <f>BS!G17</f>
        <v>0</v>
      </c>
      <c r="K22" s="1765"/>
      <c r="L22" s="1739"/>
      <c r="O22" s="1782"/>
    </row>
    <row r="23" spans="1:15" s="1226" customFormat="1" ht="27.9" customHeight="1">
      <c r="A23" s="1838" t="s">
        <v>544</v>
      </c>
      <c r="B23" s="1828" t="s">
        <v>545</v>
      </c>
      <c r="C23" s="1433"/>
      <c r="D23" s="1823" t="s">
        <v>546</v>
      </c>
      <c r="E23" s="1764">
        <f>BS!D18</f>
        <v>0</v>
      </c>
      <c r="F23" s="1764"/>
      <c r="G23" s="1737"/>
      <c r="H23" s="1419"/>
      <c r="I23" s="1765">
        <f>E23-E24</f>
        <v>0</v>
      </c>
      <c r="J23" s="1765"/>
      <c r="K23" s="1738"/>
      <c r="L23" s="1230"/>
      <c r="O23" s="1828" t="s">
        <v>545</v>
      </c>
    </row>
    <row r="24" spans="1:15" s="1226" customFormat="1" ht="27.9" customHeight="1">
      <c r="A24" s="1834"/>
      <c r="B24" s="1782"/>
      <c r="C24" s="1434"/>
      <c r="D24" s="1827"/>
      <c r="E24" s="1764">
        <f>BS!E18</f>
        <v>0</v>
      </c>
      <c r="F24" s="1764"/>
      <c r="G24" s="1737"/>
      <c r="H24" s="1419"/>
      <c r="I24" s="1419"/>
      <c r="J24" s="1737">
        <f>BS!G18</f>
        <v>0</v>
      </c>
      <c r="K24" s="1765"/>
      <c r="L24" s="1739"/>
      <c r="O24" s="1782"/>
    </row>
    <row r="25" spans="1:15" s="1226" customFormat="1" ht="27.9" customHeight="1">
      <c r="A25" s="1838" t="s">
        <v>547</v>
      </c>
      <c r="B25" s="1828" t="s">
        <v>548</v>
      </c>
      <c r="C25" s="1433"/>
      <c r="D25" s="1823" t="s">
        <v>549</v>
      </c>
      <c r="E25" s="1764">
        <f>BS!D19</f>
        <v>0</v>
      </c>
      <c r="F25" s="1764"/>
      <c r="G25" s="1737"/>
      <c r="H25" s="1419"/>
      <c r="I25" s="1765">
        <f>E25-E26</f>
        <v>0</v>
      </c>
      <c r="J25" s="1765"/>
      <c r="K25" s="1738"/>
      <c r="L25" s="1230"/>
      <c r="O25" s="1828" t="s">
        <v>548</v>
      </c>
    </row>
    <row r="26" spans="1:15" s="1226" customFormat="1" ht="27.9" customHeight="1">
      <c r="A26" s="1834"/>
      <c r="B26" s="1782"/>
      <c r="C26" s="1434"/>
      <c r="D26" s="1827"/>
      <c r="E26" s="1764">
        <f>BS!E19</f>
        <v>0</v>
      </c>
      <c r="F26" s="1764"/>
      <c r="G26" s="1737"/>
      <c r="H26" s="1419"/>
      <c r="I26" s="1419"/>
      <c r="J26" s="1737">
        <f>BS!G19</f>
        <v>0</v>
      </c>
      <c r="K26" s="1765"/>
      <c r="L26" s="1739"/>
      <c r="O26" s="1782"/>
    </row>
    <row r="27" spans="1:15" s="1228" customFormat="1" ht="27.9" customHeight="1">
      <c r="A27" s="1841" t="s">
        <v>550</v>
      </c>
      <c r="B27" s="1760" t="s">
        <v>3156</v>
      </c>
      <c r="C27" s="1436"/>
      <c r="D27" s="1762" t="s">
        <v>552</v>
      </c>
      <c r="E27" s="1770">
        <f>BS!D20</f>
        <v>5954498</v>
      </c>
      <c r="F27" s="1770"/>
      <c r="G27" s="1771"/>
      <c r="H27" s="1429"/>
      <c r="I27" s="1772">
        <f>E27-E28</f>
        <v>2563866</v>
      </c>
      <c r="J27" s="1772"/>
      <c r="K27" s="1773"/>
      <c r="L27" s="1227"/>
      <c r="O27" s="1760" t="s">
        <v>551</v>
      </c>
    </row>
    <row r="28" spans="1:15" s="1228" customFormat="1" ht="27.9" customHeight="1">
      <c r="A28" s="1842"/>
      <c r="B28" s="1768"/>
      <c r="C28" s="1437"/>
      <c r="D28" s="1769"/>
      <c r="E28" s="1770">
        <f>BS!E20</f>
        <v>3390632</v>
      </c>
      <c r="F28" s="1770"/>
      <c r="G28" s="1771"/>
      <c r="H28" s="1429"/>
      <c r="I28" s="1429"/>
      <c r="J28" s="1771">
        <f>BS!G20</f>
        <v>2702581</v>
      </c>
      <c r="K28" s="1772"/>
      <c r="L28" s="1777"/>
      <c r="O28" s="1768"/>
    </row>
    <row r="29" spans="1:15" s="1226" customFormat="1" ht="27.9" customHeight="1">
      <c r="A29" s="1839" t="s">
        <v>553</v>
      </c>
      <c r="B29" s="1828" t="s">
        <v>554</v>
      </c>
      <c r="C29" s="1433"/>
      <c r="D29" s="1823" t="s">
        <v>555</v>
      </c>
      <c r="E29" s="1764">
        <f>BS!D21</f>
        <v>387975</v>
      </c>
      <c r="F29" s="1764"/>
      <c r="G29" s="1737"/>
      <c r="H29" s="1419"/>
      <c r="I29" s="1765">
        <f>E29-E30</f>
        <v>387975</v>
      </c>
      <c r="J29" s="1765"/>
      <c r="K29" s="1738"/>
      <c r="L29" s="1230"/>
      <c r="O29" s="1828" t="s">
        <v>554</v>
      </c>
    </row>
    <row r="30" spans="1:15" s="1226" customFormat="1" ht="27.9" customHeight="1">
      <c r="A30" s="1840"/>
      <c r="B30" s="1782"/>
      <c r="C30" s="1434"/>
      <c r="D30" s="1827"/>
      <c r="E30" s="1764">
        <f>BS!E21</f>
        <v>0</v>
      </c>
      <c r="F30" s="1764"/>
      <c r="G30" s="1737"/>
      <c r="H30" s="1419"/>
      <c r="I30" s="1419"/>
      <c r="J30" s="1737">
        <f>BS!G21</f>
        <v>387975</v>
      </c>
      <c r="K30" s="1765"/>
      <c r="L30" s="1739"/>
      <c r="O30" s="1782"/>
    </row>
    <row r="31" spans="1:15" s="1226" customFormat="1" ht="27.9" customHeight="1">
      <c r="A31" s="1838" t="s">
        <v>532</v>
      </c>
      <c r="B31" s="1828" t="s">
        <v>556</v>
      </c>
      <c r="C31" s="1433"/>
      <c r="D31" s="1823" t="s">
        <v>557</v>
      </c>
      <c r="E31" s="1764">
        <f>BS!D22</f>
        <v>3595785</v>
      </c>
      <c r="F31" s="1764"/>
      <c r="G31" s="1737"/>
      <c r="H31" s="1419"/>
      <c r="I31" s="1765">
        <f>E31-E32</f>
        <v>1711973</v>
      </c>
      <c r="J31" s="1765"/>
      <c r="K31" s="1738"/>
      <c r="L31" s="1230"/>
      <c r="O31" s="1828" t="s">
        <v>556</v>
      </c>
    </row>
    <row r="32" spans="1:15" s="1226" customFormat="1" ht="27.9" customHeight="1">
      <c r="A32" s="1834"/>
      <c r="B32" s="1782"/>
      <c r="C32" s="1434"/>
      <c r="D32" s="1827"/>
      <c r="E32" s="1764">
        <f>BS!E22</f>
        <v>1883812</v>
      </c>
      <c r="F32" s="1764"/>
      <c r="G32" s="1737"/>
      <c r="H32" s="1419"/>
      <c r="I32" s="1419"/>
      <c r="J32" s="1737">
        <f>BS!G22</f>
        <v>1733102</v>
      </c>
      <c r="K32" s="1765"/>
      <c r="L32" s="1739"/>
      <c r="O32" s="1782"/>
    </row>
    <row r="33" spans="1:15" ht="27.9" customHeight="1">
      <c r="A33" s="1834" t="s">
        <v>535</v>
      </c>
      <c r="B33" s="1828" t="s">
        <v>558</v>
      </c>
      <c r="C33" s="1433"/>
      <c r="D33" s="1823" t="s">
        <v>559</v>
      </c>
      <c r="E33" s="1764">
        <f>BS!D23</f>
        <v>1968691</v>
      </c>
      <c r="F33" s="1764"/>
      <c r="G33" s="1737"/>
      <c r="H33" s="1419"/>
      <c r="I33" s="1765">
        <f>E33-E34</f>
        <v>463918</v>
      </c>
      <c r="J33" s="1765"/>
      <c r="K33" s="1738"/>
      <c r="L33" s="1230"/>
      <c r="O33" s="1828" t="s">
        <v>558</v>
      </c>
    </row>
    <row r="34" spans="1:15" ht="27.9" customHeight="1" thickBot="1">
      <c r="A34" s="1801"/>
      <c r="B34" s="1830"/>
      <c r="C34" s="1442"/>
      <c r="D34" s="1824"/>
      <c r="E34" s="1766">
        <f>BS!E23</f>
        <v>1504773</v>
      </c>
      <c r="F34" s="1766"/>
      <c r="G34" s="1731"/>
      <c r="H34" s="1418"/>
      <c r="I34" s="1418"/>
      <c r="J34" s="1731">
        <f>BS!G23</f>
        <v>477649</v>
      </c>
      <c r="K34" s="1767"/>
      <c r="L34" s="1733"/>
      <c r="O34" s="1782"/>
    </row>
    <row r="35" spans="1:15" ht="11.25" customHeight="1">
      <c r="A35" s="1819" t="s">
        <v>1521</v>
      </c>
      <c r="B35" s="1832" t="s">
        <v>1522</v>
      </c>
      <c r="C35" s="2825"/>
      <c r="D35" s="2827" t="s">
        <v>1523</v>
      </c>
      <c r="E35" s="1722" t="s">
        <v>1524</v>
      </c>
      <c r="F35" s="1723"/>
      <c r="G35" s="1723"/>
      <c r="H35" s="1723"/>
      <c r="I35" s="1723"/>
      <c r="J35" s="1724"/>
      <c r="K35" s="1749" t="s">
        <v>1525</v>
      </c>
      <c r="L35" s="1750"/>
      <c r="O35" s="1832" t="s">
        <v>1522</v>
      </c>
    </row>
    <row r="36" spans="1:15" ht="11.25" customHeight="1">
      <c r="A36" s="1804"/>
      <c r="B36" s="1812"/>
      <c r="C36" s="2826"/>
      <c r="D36" s="2828"/>
      <c r="E36" s="1811">
        <v>1</v>
      </c>
      <c r="F36" s="1812" t="s">
        <v>1526</v>
      </c>
      <c r="G36" s="1726"/>
      <c r="H36" s="1453"/>
      <c r="I36" s="1813" t="s">
        <v>1527</v>
      </c>
      <c r="J36" s="1814"/>
      <c r="K36" s="1751"/>
      <c r="L36" s="1752"/>
      <c r="O36" s="1812"/>
    </row>
    <row r="37" spans="1:15" ht="12" customHeight="1" thickBot="1">
      <c r="A37" s="2837"/>
      <c r="B37" s="2822"/>
      <c r="C37" s="2838"/>
      <c r="D37" s="2839"/>
      <c r="E37" s="1753"/>
      <c r="F37" s="2822" t="s">
        <v>1528</v>
      </c>
      <c r="G37" s="1809"/>
      <c r="H37" s="1443"/>
      <c r="I37" s="2829"/>
      <c r="J37" s="2830"/>
      <c r="K37" s="1809" t="s">
        <v>1529</v>
      </c>
      <c r="L37" s="1810"/>
      <c r="O37" s="2822"/>
    </row>
    <row r="38" spans="1:15" ht="27.9" customHeight="1">
      <c r="A38" s="2831" t="s">
        <v>538</v>
      </c>
      <c r="B38" s="2823" t="s">
        <v>560</v>
      </c>
      <c r="C38" s="1456"/>
      <c r="D38" s="2832" t="s">
        <v>561</v>
      </c>
      <c r="E38" s="2833">
        <f>BS!D24</f>
        <v>2047</v>
      </c>
      <c r="F38" s="2833"/>
      <c r="G38" s="2834"/>
      <c r="H38" s="1457"/>
      <c r="I38" s="2834">
        <f>E38-E39</f>
        <v>0</v>
      </c>
      <c r="J38" s="2835"/>
      <c r="K38" s="2836"/>
      <c r="L38" s="1458"/>
      <c r="O38" s="2823" t="s">
        <v>560</v>
      </c>
    </row>
    <row r="39" spans="1:15" ht="27.9" customHeight="1">
      <c r="A39" s="1789"/>
      <c r="B39" s="1782"/>
      <c r="C39" s="1434"/>
      <c r="D39" s="1827"/>
      <c r="E39" s="1738">
        <f>BS!E24</f>
        <v>2047</v>
      </c>
      <c r="F39" s="1764"/>
      <c r="G39" s="1737"/>
      <c r="H39" s="1419"/>
      <c r="I39" s="1424"/>
      <c r="J39" s="1737">
        <f>BS!G24</f>
        <v>0</v>
      </c>
      <c r="K39" s="1765"/>
      <c r="L39" s="1739"/>
      <c r="O39" s="1782"/>
    </row>
    <row r="40" spans="1:15" ht="27.9" customHeight="1">
      <c r="A40" s="1834" t="s">
        <v>541</v>
      </c>
      <c r="B40" s="1828" t="s">
        <v>562</v>
      </c>
      <c r="C40" s="1433"/>
      <c r="D40" s="1823" t="s">
        <v>563</v>
      </c>
      <c r="E40" s="1738">
        <f>BS!D25</f>
        <v>0</v>
      </c>
      <c r="F40" s="1764"/>
      <c r="G40" s="1737"/>
      <c r="H40" s="1425"/>
      <c r="I40" s="1737">
        <f>E40-E41</f>
        <v>0</v>
      </c>
      <c r="J40" s="1765"/>
      <c r="K40" s="1738"/>
      <c r="L40" s="1230"/>
      <c r="O40" s="1828" t="s">
        <v>562</v>
      </c>
    </row>
    <row r="41" spans="1:15" ht="27.9" customHeight="1">
      <c r="A41" s="1789"/>
      <c r="B41" s="1782"/>
      <c r="C41" s="1434"/>
      <c r="D41" s="1827"/>
      <c r="E41" s="1738">
        <f>BS!E25</f>
        <v>0</v>
      </c>
      <c r="F41" s="1764"/>
      <c r="G41" s="1737"/>
      <c r="H41" s="1419"/>
      <c r="I41" s="1424"/>
      <c r="J41" s="1737">
        <f>BS!G25</f>
        <v>0</v>
      </c>
      <c r="K41" s="1765"/>
      <c r="L41" s="1739"/>
      <c r="O41" s="1782"/>
    </row>
    <row r="42" spans="1:15" ht="27.9" customHeight="1">
      <c r="A42" s="1834" t="s">
        <v>544</v>
      </c>
      <c r="B42" s="1828" t="s">
        <v>3083</v>
      </c>
      <c r="C42" s="1433"/>
      <c r="D42" s="1823" t="s">
        <v>565</v>
      </c>
      <c r="E42" s="1738">
        <f>BS!D26</f>
        <v>0</v>
      </c>
      <c r="F42" s="1764"/>
      <c r="G42" s="1737"/>
      <c r="H42" s="1425"/>
      <c r="I42" s="1737">
        <f>E42-E43</f>
        <v>0</v>
      </c>
      <c r="J42" s="1765"/>
      <c r="K42" s="1738"/>
      <c r="L42" s="1230"/>
      <c r="O42" s="1828" t="s">
        <v>2696</v>
      </c>
    </row>
    <row r="43" spans="1:15" ht="27.9" customHeight="1">
      <c r="A43" s="1789"/>
      <c r="B43" s="1782"/>
      <c r="C43" s="1434"/>
      <c r="D43" s="1827"/>
      <c r="E43" s="1738">
        <f>BS!E26</f>
        <v>0</v>
      </c>
      <c r="F43" s="1764"/>
      <c r="G43" s="1737"/>
      <c r="H43" s="1419"/>
      <c r="I43" s="1424"/>
      <c r="J43" s="1737">
        <f>BS!G26</f>
        <v>0</v>
      </c>
      <c r="K43" s="1765"/>
      <c r="L43" s="1739"/>
      <c r="O43" s="1782"/>
    </row>
    <row r="44" spans="1:15" ht="27.9" customHeight="1">
      <c r="A44" s="1834" t="s">
        <v>547</v>
      </c>
      <c r="B44" s="1828" t="s">
        <v>566</v>
      </c>
      <c r="C44" s="1433"/>
      <c r="D44" s="1823" t="s">
        <v>567</v>
      </c>
      <c r="E44" s="1738">
        <f>BS!D27</f>
        <v>0</v>
      </c>
      <c r="F44" s="1764"/>
      <c r="G44" s="1737"/>
      <c r="H44" s="1425"/>
      <c r="I44" s="1737">
        <f>E44-E45</f>
        <v>0</v>
      </c>
      <c r="J44" s="1765"/>
      <c r="K44" s="1738"/>
      <c r="L44" s="1230"/>
      <c r="O44" s="1828" t="s">
        <v>566</v>
      </c>
    </row>
    <row r="45" spans="1:15" ht="27.9" customHeight="1">
      <c r="A45" s="1789"/>
      <c r="B45" s="1782"/>
      <c r="C45" s="1434"/>
      <c r="D45" s="1827"/>
      <c r="E45" s="1738">
        <f>BS!E27</f>
        <v>0</v>
      </c>
      <c r="F45" s="1764"/>
      <c r="G45" s="1737"/>
      <c r="H45" s="1419"/>
      <c r="I45" s="1424"/>
      <c r="J45" s="1737">
        <f>BS!G27</f>
        <v>103855</v>
      </c>
      <c r="K45" s="1765"/>
      <c r="L45" s="1739"/>
      <c r="O45" s="1782"/>
    </row>
    <row r="46" spans="1:15" ht="27.9" customHeight="1">
      <c r="A46" s="1834" t="s">
        <v>568</v>
      </c>
      <c r="B46" s="1828" t="s">
        <v>569</v>
      </c>
      <c r="C46" s="1433"/>
      <c r="D46" s="1823" t="s">
        <v>570</v>
      </c>
      <c r="E46" s="1738">
        <f>BS!D28</f>
        <v>0</v>
      </c>
      <c r="F46" s="1764"/>
      <c r="G46" s="1737"/>
      <c r="H46" s="1425"/>
      <c r="I46" s="1737">
        <f>E46-E47</f>
        <v>0</v>
      </c>
      <c r="J46" s="1765"/>
      <c r="K46" s="1738"/>
      <c r="L46" s="1230"/>
      <c r="O46" s="1828" t="s">
        <v>569</v>
      </c>
    </row>
    <row r="47" spans="1:15" ht="27.9" customHeight="1">
      <c r="A47" s="1789"/>
      <c r="B47" s="1782"/>
      <c r="C47" s="1434"/>
      <c r="D47" s="1827"/>
      <c r="E47" s="1738">
        <f>BS!E28</f>
        <v>0</v>
      </c>
      <c r="F47" s="1764"/>
      <c r="G47" s="1737"/>
      <c r="H47" s="1419"/>
      <c r="I47" s="1424"/>
      <c r="J47" s="1737">
        <f>BS!G28</f>
        <v>0</v>
      </c>
      <c r="K47" s="1765"/>
      <c r="L47" s="1739"/>
      <c r="O47" s="1782"/>
    </row>
    <row r="48" spans="1:15" ht="27.9" customHeight="1">
      <c r="A48" s="1834" t="s">
        <v>571</v>
      </c>
      <c r="B48" s="1828" t="s">
        <v>572</v>
      </c>
      <c r="C48" s="1433"/>
      <c r="D48" s="1823" t="s">
        <v>573</v>
      </c>
      <c r="E48" s="1738">
        <f>BS!D29</f>
        <v>0</v>
      </c>
      <c r="F48" s="1764"/>
      <c r="G48" s="1737"/>
      <c r="H48" s="1425"/>
      <c r="I48" s="1737">
        <f>E48-E49</f>
        <v>0</v>
      </c>
      <c r="J48" s="1765"/>
      <c r="K48" s="1738"/>
      <c r="L48" s="1230"/>
      <c r="O48" s="1828" t="s">
        <v>572</v>
      </c>
    </row>
    <row r="49" spans="1:15" ht="27.9" customHeight="1">
      <c r="A49" s="1789"/>
      <c r="B49" s="1782"/>
      <c r="C49" s="1434"/>
      <c r="D49" s="1827"/>
      <c r="E49" s="1738">
        <f>BS!E29</f>
        <v>0</v>
      </c>
      <c r="F49" s="1764"/>
      <c r="G49" s="1737"/>
      <c r="H49" s="1419"/>
      <c r="I49" s="1424"/>
      <c r="J49" s="1737">
        <f>BS!G29</f>
        <v>0</v>
      </c>
      <c r="K49" s="1765"/>
      <c r="L49" s="1739"/>
      <c r="O49" s="1782"/>
    </row>
    <row r="50" spans="1:15" ht="27.9" customHeight="1">
      <c r="A50" s="1835" t="s">
        <v>574</v>
      </c>
      <c r="B50" s="1836" t="s">
        <v>3157</v>
      </c>
      <c r="C50" s="1266"/>
      <c r="D50" s="1762" t="s">
        <v>576</v>
      </c>
      <c r="E50" s="1770">
        <f>BS!D30</f>
        <v>0</v>
      </c>
      <c r="F50" s="1770"/>
      <c r="G50" s="1771"/>
      <c r="H50" s="1428"/>
      <c r="I50" s="1771">
        <f>E50-E51</f>
        <v>0</v>
      </c>
      <c r="J50" s="1772"/>
      <c r="K50" s="1773"/>
      <c r="L50" s="1227"/>
      <c r="O50" s="1836" t="s">
        <v>2697</v>
      </c>
    </row>
    <row r="51" spans="1:15" ht="27.9" customHeight="1">
      <c r="A51" s="1758"/>
      <c r="B51" s="1837"/>
      <c r="C51" s="1260"/>
      <c r="D51" s="1769"/>
      <c r="E51" s="1770">
        <f>BS!E30</f>
        <v>0</v>
      </c>
      <c r="F51" s="1770"/>
      <c r="G51" s="1771"/>
      <c r="H51" s="1429"/>
      <c r="I51" s="1427"/>
      <c r="J51" s="1771">
        <f>BS!G30</f>
        <v>0</v>
      </c>
      <c r="K51" s="1772"/>
      <c r="L51" s="1777"/>
      <c r="O51" s="1837"/>
    </row>
    <row r="52" spans="1:15" s="1232" customFormat="1" ht="27.9" customHeight="1">
      <c r="A52" s="1834" t="s">
        <v>577</v>
      </c>
      <c r="B52" s="1828" t="s">
        <v>3124</v>
      </c>
      <c r="C52" s="1433"/>
      <c r="D52" s="1823" t="s">
        <v>579</v>
      </c>
      <c r="E52" s="1764">
        <f>BS!D31</f>
        <v>0</v>
      </c>
      <c r="F52" s="1764"/>
      <c r="G52" s="1737"/>
      <c r="H52" s="1425"/>
      <c r="I52" s="1737">
        <f>E52-E53</f>
        <v>0</v>
      </c>
      <c r="J52" s="1765"/>
      <c r="K52" s="1738"/>
      <c r="L52" s="1230"/>
      <c r="O52" s="1828" t="s">
        <v>3124</v>
      </c>
    </row>
    <row r="53" spans="1:15" s="1232" customFormat="1" ht="27.9" customHeight="1">
      <c r="A53" s="1789"/>
      <c r="B53" s="1782"/>
      <c r="C53" s="1434"/>
      <c r="D53" s="1827"/>
      <c r="E53" s="1764">
        <f>BS!E31</f>
        <v>0</v>
      </c>
      <c r="F53" s="1764"/>
      <c r="G53" s="1737"/>
      <c r="H53" s="1419"/>
      <c r="I53" s="1424"/>
      <c r="J53" s="1737">
        <f>BS!G31</f>
        <v>0</v>
      </c>
      <c r="K53" s="1765"/>
      <c r="L53" s="1739"/>
      <c r="O53" s="1782"/>
    </row>
    <row r="54" spans="1:15" ht="27.9" customHeight="1">
      <c r="A54" s="1834" t="s">
        <v>532</v>
      </c>
      <c r="B54" s="1828" t="s">
        <v>3125</v>
      </c>
      <c r="C54" s="1433"/>
      <c r="D54" s="1823" t="s">
        <v>581</v>
      </c>
      <c r="E54" s="1764">
        <f>BS!D32</f>
        <v>0</v>
      </c>
      <c r="F54" s="1764"/>
      <c r="G54" s="1737"/>
      <c r="H54" s="1425"/>
      <c r="I54" s="1737">
        <f>E54-E55</f>
        <v>0</v>
      </c>
      <c r="J54" s="1765"/>
      <c r="K54" s="1738"/>
      <c r="L54" s="1230"/>
      <c r="O54" s="1828" t="s">
        <v>3125</v>
      </c>
    </row>
    <row r="55" spans="1:15" ht="27.9" customHeight="1">
      <c r="A55" s="1789"/>
      <c r="B55" s="1782"/>
      <c r="C55" s="1434"/>
      <c r="D55" s="1827"/>
      <c r="E55" s="1764">
        <f>BS!E32</f>
        <v>0</v>
      </c>
      <c r="F55" s="1764"/>
      <c r="G55" s="1737"/>
      <c r="H55" s="1419"/>
      <c r="I55" s="1424"/>
      <c r="J55" s="1737">
        <f>BS!G32</f>
        <v>0</v>
      </c>
      <c r="K55" s="1765"/>
      <c r="L55" s="1739"/>
      <c r="O55" s="1782"/>
    </row>
    <row r="56" spans="1:15" ht="27.9" customHeight="1">
      <c r="A56" s="1834" t="s">
        <v>535</v>
      </c>
      <c r="B56" s="1828" t="s">
        <v>2700</v>
      </c>
      <c r="C56" s="1433"/>
      <c r="D56" s="1823" t="s">
        <v>583</v>
      </c>
      <c r="E56" s="1764">
        <f>BS!D33</f>
        <v>0</v>
      </c>
      <c r="F56" s="1764"/>
      <c r="G56" s="1737"/>
      <c r="H56" s="1425"/>
      <c r="I56" s="1737">
        <f>E56-E57</f>
        <v>0</v>
      </c>
      <c r="J56" s="1765"/>
      <c r="K56" s="1738"/>
      <c r="L56" s="1230"/>
      <c r="O56" s="1828" t="s">
        <v>2700</v>
      </c>
    </row>
    <row r="57" spans="1:15" ht="27.9" customHeight="1">
      <c r="A57" s="1789"/>
      <c r="B57" s="1782"/>
      <c r="C57" s="1434"/>
      <c r="D57" s="1827"/>
      <c r="E57" s="1764">
        <f>BS!E33</f>
        <v>0</v>
      </c>
      <c r="F57" s="1764"/>
      <c r="G57" s="1737"/>
      <c r="H57" s="1419"/>
      <c r="I57" s="1424"/>
      <c r="J57" s="1737">
        <f>BS!G33</f>
        <v>0</v>
      </c>
      <c r="K57" s="1765"/>
      <c r="L57" s="1739"/>
      <c r="O57" s="1782"/>
    </row>
    <row r="58" spans="1:15" ht="27.9" customHeight="1">
      <c r="A58" s="1834" t="s">
        <v>538</v>
      </c>
      <c r="B58" s="1828" t="s">
        <v>3126</v>
      </c>
      <c r="C58" s="1433"/>
      <c r="D58" s="1823" t="s">
        <v>585</v>
      </c>
      <c r="E58" s="1764">
        <f>BS!D34</f>
        <v>0</v>
      </c>
      <c r="F58" s="1764"/>
      <c r="G58" s="1737"/>
      <c r="H58" s="1425"/>
      <c r="I58" s="1737">
        <f>E58-E59</f>
        <v>0</v>
      </c>
      <c r="J58" s="1765"/>
      <c r="K58" s="1738"/>
      <c r="L58" s="1230"/>
      <c r="O58" s="1828" t="s">
        <v>3126</v>
      </c>
    </row>
    <row r="59" spans="1:15" ht="27.9" customHeight="1">
      <c r="A59" s="1789"/>
      <c r="B59" s="1782"/>
      <c r="C59" s="1434"/>
      <c r="D59" s="1827"/>
      <c r="E59" s="1764">
        <f>BS!E34</f>
        <v>0</v>
      </c>
      <c r="F59" s="1764"/>
      <c r="G59" s="1737"/>
      <c r="H59" s="1419"/>
      <c r="I59" s="1424"/>
      <c r="J59" s="1737">
        <f>BS!G34</f>
        <v>0</v>
      </c>
      <c r="K59" s="1765"/>
      <c r="L59" s="1739"/>
      <c r="O59" s="1782"/>
    </row>
    <row r="60" spans="1:15" ht="27.9" customHeight="1">
      <c r="A60" s="1834" t="s">
        <v>541</v>
      </c>
      <c r="B60" s="1828" t="s">
        <v>3127</v>
      </c>
      <c r="C60" s="1433"/>
      <c r="D60" s="1823" t="s">
        <v>587</v>
      </c>
      <c r="E60" s="1764">
        <f>BS!D35</f>
        <v>0</v>
      </c>
      <c r="F60" s="1764"/>
      <c r="G60" s="1737"/>
      <c r="H60" s="1425"/>
      <c r="I60" s="1737">
        <f>E60-E61</f>
        <v>0</v>
      </c>
      <c r="J60" s="1765"/>
      <c r="K60" s="1738"/>
      <c r="L60" s="1230"/>
      <c r="O60" s="1828" t="s">
        <v>3127</v>
      </c>
    </row>
    <row r="61" spans="1:15" ht="27.9" customHeight="1">
      <c r="A61" s="1789"/>
      <c r="B61" s="1782"/>
      <c r="C61" s="1434"/>
      <c r="D61" s="1827"/>
      <c r="E61" s="1764">
        <f>BS!E35</f>
        <v>0</v>
      </c>
      <c r="F61" s="1764"/>
      <c r="G61" s="1737"/>
      <c r="H61" s="1419"/>
      <c r="I61" s="1424"/>
      <c r="J61" s="1737">
        <f>BS!G35</f>
        <v>0</v>
      </c>
      <c r="K61" s="1765"/>
      <c r="L61" s="1739"/>
      <c r="O61" s="1782"/>
    </row>
    <row r="62" spans="1:15" ht="27.9" customHeight="1">
      <c r="A62" s="1834" t="s">
        <v>544</v>
      </c>
      <c r="B62" s="1828" t="s">
        <v>2702</v>
      </c>
      <c r="C62" s="1433"/>
      <c r="D62" s="1823" t="s">
        <v>589</v>
      </c>
      <c r="E62" s="1764">
        <f>BS!D36</f>
        <v>0</v>
      </c>
      <c r="F62" s="1764"/>
      <c r="G62" s="1737"/>
      <c r="H62" s="1425"/>
      <c r="I62" s="1737">
        <f>E62-E63</f>
        <v>0</v>
      </c>
      <c r="J62" s="1765"/>
      <c r="K62" s="1738"/>
      <c r="L62" s="1230"/>
      <c r="O62" s="1828" t="s">
        <v>2702</v>
      </c>
    </row>
    <row r="63" spans="1:15" ht="27.9" customHeight="1">
      <c r="A63" s="1789"/>
      <c r="B63" s="1782"/>
      <c r="C63" s="1434"/>
      <c r="D63" s="1827"/>
      <c r="E63" s="1764">
        <f>BS!E36</f>
        <v>0</v>
      </c>
      <c r="F63" s="1764"/>
      <c r="G63" s="1737"/>
      <c r="H63" s="1419"/>
      <c r="I63" s="1424"/>
      <c r="J63" s="1737">
        <f>BS!G36</f>
        <v>0</v>
      </c>
      <c r="K63" s="1765"/>
      <c r="L63" s="1739"/>
      <c r="O63" s="1782"/>
    </row>
    <row r="64" spans="1:15" ht="27.9" customHeight="1">
      <c r="A64" s="1789" t="s">
        <v>547</v>
      </c>
      <c r="B64" s="1828" t="s">
        <v>2703</v>
      </c>
      <c r="C64" s="1433"/>
      <c r="D64" s="1823" t="s">
        <v>591</v>
      </c>
      <c r="E64" s="1764">
        <f>BS!D37</f>
        <v>0</v>
      </c>
      <c r="F64" s="1764"/>
      <c r="G64" s="1737"/>
      <c r="H64" s="1425"/>
      <c r="I64" s="1737">
        <f>E64-E65</f>
        <v>0</v>
      </c>
      <c r="J64" s="1765"/>
      <c r="K64" s="1738"/>
      <c r="L64" s="1230"/>
      <c r="O64" s="1828" t="s">
        <v>2703</v>
      </c>
    </row>
    <row r="65" spans="1:15" ht="27.9" customHeight="1" thickBot="1">
      <c r="A65" s="1801"/>
      <c r="B65" s="1830"/>
      <c r="C65" s="1442"/>
      <c r="D65" s="1824"/>
      <c r="E65" s="1766">
        <f>BS!E37</f>
        <v>0</v>
      </c>
      <c r="F65" s="1766"/>
      <c r="G65" s="1731"/>
      <c r="H65" s="1418"/>
      <c r="I65" s="1426"/>
      <c r="J65" s="1731">
        <f>BS!G37</f>
        <v>0</v>
      </c>
      <c r="K65" s="1767"/>
      <c r="L65" s="1733"/>
      <c r="O65" s="1830"/>
    </row>
    <row r="66" spans="1:15" ht="11.25" customHeight="1">
      <c r="A66" s="1819" t="s">
        <v>1521</v>
      </c>
      <c r="B66" s="1832" t="s">
        <v>1522</v>
      </c>
      <c r="C66" s="2825"/>
      <c r="D66" s="2827" t="s">
        <v>1523</v>
      </c>
      <c r="E66" s="1722" t="s">
        <v>1524</v>
      </c>
      <c r="F66" s="1723"/>
      <c r="G66" s="1723"/>
      <c r="H66" s="1723"/>
      <c r="I66" s="1723"/>
      <c r="J66" s="1724"/>
      <c r="K66" s="1749" t="s">
        <v>1525</v>
      </c>
      <c r="L66" s="1750"/>
      <c r="O66" s="1832" t="s">
        <v>1522</v>
      </c>
    </row>
    <row r="67" spans="1:15" ht="11.25" customHeight="1">
      <c r="A67" s="1804"/>
      <c r="B67" s="1812"/>
      <c r="C67" s="2826"/>
      <c r="D67" s="2828"/>
      <c r="E67" s="1811">
        <v>1</v>
      </c>
      <c r="F67" s="1812" t="s">
        <v>1526</v>
      </c>
      <c r="G67" s="1726"/>
      <c r="H67" s="1453"/>
      <c r="I67" s="1813" t="s">
        <v>1527</v>
      </c>
      <c r="J67" s="1814"/>
      <c r="K67" s="1751"/>
      <c r="L67" s="1752"/>
      <c r="O67" s="1812"/>
    </row>
    <row r="68" spans="1:15" ht="12" customHeight="1">
      <c r="A68" s="1804"/>
      <c r="B68" s="1812"/>
      <c r="C68" s="2826"/>
      <c r="D68" s="2828"/>
      <c r="E68" s="1811"/>
      <c r="F68" s="1812" t="s">
        <v>1528</v>
      </c>
      <c r="G68" s="1726"/>
      <c r="H68" s="1453"/>
      <c r="I68" s="1831"/>
      <c r="J68" s="1814"/>
      <c r="K68" s="1726" t="s">
        <v>1529</v>
      </c>
      <c r="L68" s="1727"/>
      <c r="O68" s="1812"/>
    </row>
    <row r="69" spans="1:15" ht="27.9" customHeight="1">
      <c r="A69" s="1789" t="s">
        <v>568</v>
      </c>
      <c r="B69" s="1828" t="s">
        <v>3158</v>
      </c>
      <c r="C69" s="1433"/>
      <c r="D69" s="1823" t="s">
        <v>593</v>
      </c>
      <c r="E69" s="1764">
        <f>BS!D38</f>
        <v>0</v>
      </c>
      <c r="F69" s="1764"/>
      <c r="G69" s="1737"/>
      <c r="H69" s="1425"/>
      <c r="I69" s="1737">
        <f>E69-E70</f>
        <v>0</v>
      </c>
      <c r="J69" s="1765"/>
      <c r="K69" s="1738"/>
      <c r="L69" s="1230"/>
      <c r="O69" s="1828" t="s">
        <v>2704</v>
      </c>
    </row>
    <row r="70" spans="1:15" ht="27.9" customHeight="1">
      <c r="A70" s="1789"/>
      <c r="B70" s="1782"/>
      <c r="C70" s="1434"/>
      <c r="D70" s="1827"/>
      <c r="E70" s="1764">
        <f>BS!E38</f>
        <v>0</v>
      </c>
      <c r="F70" s="1764"/>
      <c r="G70" s="1737"/>
      <c r="H70" s="1419"/>
      <c r="I70" s="1424"/>
      <c r="J70" s="1737">
        <f>BS!G38</f>
        <v>0</v>
      </c>
      <c r="K70" s="1765"/>
      <c r="L70" s="1739"/>
      <c r="O70" s="1782"/>
    </row>
    <row r="71" spans="1:15" ht="27.9" customHeight="1">
      <c r="A71" s="1789" t="s">
        <v>571</v>
      </c>
      <c r="B71" s="1825" t="s">
        <v>657</v>
      </c>
      <c r="C71" s="1290"/>
      <c r="D71" s="1823" t="s">
        <v>596</v>
      </c>
      <c r="E71" s="1764">
        <f>BS!D39</f>
        <v>0</v>
      </c>
      <c r="F71" s="1764"/>
      <c r="G71" s="1737"/>
      <c r="H71" s="1425"/>
      <c r="I71" s="1737">
        <f>E71-E72</f>
        <v>0</v>
      </c>
      <c r="J71" s="1765"/>
      <c r="K71" s="1738"/>
      <c r="L71" s="1230"/>
      <c r="O71" s="1825" t="s">
        <v>657</v>
      </c>
    </row>
    <row r="72" spans="1:15" ht="27.9" customHeight="1">
      <c r="A72" s="1789"/>
      <c r="B72" s="1826"/>
      <c r="C72" s="1291"/>
      <c r="D72" s="1827"/>
      <c r="E72" s="1764">
        <f>BS!E39</f>
        <v>0</v>
      </c>
      <c r="F72" s="1764"/>
      <c r="G72" s="1737"/>
      <c r="H72" s="1419"/>
      <c r="I72" s="1424"/>
      <c r="J72" s="1737">
        <f>BS!G39</f>
        <v>0</v>
      </c>
      <c r="K72" s="1765"/>
      <c r="L72" s="1739"/>
      <c r="O72" s="1826"/>
    </row>
    <row r="73" spans="1:15" s="1232" customFormat="1" ht="27.9" customHeight="1">
      <c r="A73" s="1789" t="s">
        <v>758</v>
      </c>
      <c r="B73" s="1825" t="s">
        <v>590</v>
      </c>
      <c r="C73" s="1290"/>
      <c r="D73" s="1823" t="s">
        <v>599</v>
      </c>
      <c r="E73" s="1764">
        <f>BS!D40</f>
        <v>0</v>
      </c>
      <c r="F73" s="1764"/>
      <c r="G73" s="1737"/>
      <c r="H73" s="1425"/>
      <c r="I73" s="1737">
        <f>E73-E74</f>
        <v>0</v>
      </c>
      <c r="J73" s="1765"/>
      <c r="K73" s="1738"/>
      <c r="L73" s="1230"/>
      <c r="O73" s="1825" t="s">
        <v>590</v>
      </c>
    </row>
    <row r="74" spans="1:15" s="1232" customFormat="1" ht="27.9" customHeight="1">
      <c r="A74" s="1789"/>
      <c r="B74" s="1826"/>
      <c r="C74" s="1291"/>
      <c r="D74" s="1827"/>
      <c r="E74" s="1764">
        <f>BS!E40</f>
        <v>0</v>
      </c>
      <c r="F74" s="1764"/>
      <c r="G74" s="1737"/>
      <c r="H74" s="1419"/>
      <c r="I74" s="1424"/>
      <c r="J74" s="1737">
        <f>BS!G40</f>
        <v>0</v>
      </c>
      <c r="K74" s="1765"/>
      <c r="L74" s="1739"/>
      <c r="O74" s="1826"/>
    </row>
    <row r="75" spans="1:15" s="1232" customFormat="1" ht="27.9" customHeight="1">
      <c r="A75" s="1789" t="s">
        <v>761</v>
      </c>
      <c r="B75" s="1828" t="s">
        <v>592</v>
      </c>
      <c r="C75" s="1433"/>
      <c r="D75" s="1823" t="s">
        <v>602</v>
      </c>
      <c r="E75" s="1764">
        <f>BS!D41</f>
        <v>0</v>
      </c>
      <c r="F75" s="1764"/>
      <c r="G75" s="1737"/>
      <c r="H75" s="1425"/>
      <c r="I75" s="1737">
        <f>E75-E76</f>
        <v>0</v>
      </c>
      <c r="J75" s="1765"/>
      <c r="K75" s="1738"/>
      <c r="L75" s="1230"/>
      <c r="O75" s="1828" t="s">
        <v>592</v>
      </c>
    </row>
    <row r="76" spans="1:15" s="1232" customFormat="1" ht="27.9" customHeight="1">
      <c r="A76" s="1789"/>
      <c r="B76" s="1782"/>
      <c r="C76" s="1434"/>
      <c r="D76" s="1827"/>
      <c r="E76" s="1764">
        <f>BS!E41</f>
        <v>0</v>
      </c>
      <c r="F76" s="1764"/>
      <c r="G76" s="1737"/>
      <c r="H76" s="1419"/>
      <c r="I76" s="1424"/>
      <c r="J76" s="1737">
        <f>BS!G41</f>
        <v>0</v>
      </c>
      <c r="K76" s="1765"/>
      <c r="L76" s="1739"/>
      <c r="O76" s="1782"/>
    </row>
    <row r="77" spans="1:15" ht="27.9" customHeight="1">
      <c r="A77" s="1758" t="s">
        <v>594</v>
      </c>
      <c r="B77" s="1760" t="s">
        <v>3159</v>
      </c>
      <c r="C77" s="1436"/>
      <c r="D77" s="1762" t="s">
        <v>604</v>
      </c>
      <c r="E77" s="1770">
        <f>BS!D42</f>
        <v>4856069</v>
      </c>
      <c r="F77" s="1770"/>
      <c r="G77" s="1771"/>
      <c r="H77" s="1428"/>
      <c r="I77" s="1771">
        <f>E77-E78</f>
        <v>4680548</v>
      </c>
      <c r="J77" s="1772"/>
      <c r="K77" s="1773"/>
      <c r="L77" s="1227"/>
      <c r="O77" s="1760" t="s">
        <v>2705</v>
      </c>
    </row>
    <row r="78" spans="1:15" ht="27.9" customHeight="1">
      <c r="A78" s="1758"/>
      <c r="B78" s="1768"/>
      <c r="C78" s="1437"/>
      <c r="D78" s="1769"/>
      <c r="E78" s="1770">
        <f>BS!E42</f>
        <v>175521</v>
      </c>
      <c r="F78" s="1770"/>
      <c r="G78" s="1771"/>
      <c r="H78" s="1429"/>
      <c r="I78" s="1427"/>
      <c r="J78" s="1771">
        <f>BS!G42</f>
        <v>4290899</v>
      </c>
      <c r="K78" s="1772"/>
      <c r="L78" s="1777"/>
      <c r="O78" s="1768"/>
    </row>
    <row r="79" spans="1:15" ht="27.9" customHeight="1">
      <c r="A79" s="1758" t="s">
        <v>597</v>
      </c>
      <c r="B79" s="1760" t="s">
        <v>3160</v>
      </c>
      <c r="C79" s="1436"/>
      <c r="D79" s="1762" t="s">
        <v>606</v>
      </c>
      <c r="E79" s="1770">
        <f>BS!D43</f>
        <v>2330968</v>
      </c>
      <c r="F79" s="1770"/>
      <c r="G79" s="1771"/>
      <c r="H79" s="1428"/>
      <c r="I79" s="1771">
        <f>E79-E80</f>
        <v>2330968</v>
      </c>
      <c r="J79" s="1772"/>
      <c r="K79" s="1773"/>
      <c r="L79" s="1227"/>
      <c r="O79" s="1760" t="s">
        <v>2706</v>
      </c>
    </row>
    <row r="80" spans="1:15" ht="27.9" customHeight="1">
      <c r="A80" s="1758"/>
      <c r="B80" s="1768"/>
      <c r="C80" s="1437"/>
      <c r="D80" s="1769"/>
      <c r="E80" s="1770">
        <f>BS!E43</f>
        <v>0</v>
      </c>
      <c r="F80" s="1770"/>
      <c r="G80" s="1771"/>
      <c r="H80" s="1429"/>
      <c r="I80" s="1427"/>
      <c r="J80" s="1771">
        <f>BS!G43</f>
        <v>2097404</v>
      </c>
      <c r="K80" s="1772"/>
      <c r="L80" s="1777"/>
      <c r="O80" s="1768"/>
    </row>
    <row r="81" spans="1:15" ht="27.9" customHeight="1">
      <c r="A81" s="1789" t="s">
        <v>600</v>
      </c>
      <c r="B81" s="1828" t="s">
        <v>601</v>
      </c>
      <c r="C81" s="1433"/>
      <c r="D81" s="1823" t="s">
        <v>608</v>
      </c>
      <c r="E81" s="1764">
        <f>BS!D44</f>
        <v>0</v>
      </c>
      <c r="F81" s="1764"/>
      <c r="G81" s="1737"/>
      <c r="H81" s="1425"/>
      <c r="I81" s="1737">
        <f>E81-E82</f>
        <v>0</v>
      </c>
      <c r="J81" s="1765"/>
      <c r="K81" s="1738"/>
      <c r="L81" s="1230"/>
      <c r="O81" s="1828" t="s">
        <v>601</v>
      </c>
    </row>
    <row r="82" spans="1:15" ht="27.9" customHeight="1">
      <c r="A82" s="1789"/>
      <c r="B82" s="1782"/>
      <c r="C82" s="1434"/>
      <c r="D82" s="1827"/>
      <c r="E82" s="1764">
        <f>BS!E44</f>
        <v>0</v>
      </c>
      <c r="F82" s="1764"/>
      <c r="G82" s="1737"/>
      <c r="H82" s="1419"/>
      <c r="I82" s="1424"/>
      <c r="J82" s="1737">
        <f>BS!G44</f>
        <v>0</v>
      </c>
      <c r="K82" s="1765"/>
      <c r="L82" s="1739"/>
      <c r="O82" s="1782"/>
    </row>
    <row r="83" spans="1:15" ht="27.9" customHeight="1">
      <c r="A83" s="1789" t="s">
        <v>532</v>
      </c>
      <c r="B83" s="1828" t="s">
        <v>603</v>
      </c>
      <c r="C83" s="1433"/>
      <c r="D83" s="1823" t="s">
        <v>610</v>
      </c>
      <c r="E83" s="1764">
        <f>BS!D45</f>
        <v>0</v>
      </c>
      <c r="F83" s="1764"/>
      <c r="G83" s="1737"/>
      <c r="H83" s="1425"/>
      <c r="I83" s="1737">
        <f>E83-E84</f>
        <v>0</v>
      </c>
      <c r="J83" s="1765"/>
      <c r="K83" s="1738"/>
      <c r="L83" s="1230"/>
      <c r="O83" s="1828" t="s">
        <v>603</v>
      </c>
    </row>
    <row r="84" spans="1:15" ht="27.9" customHeight="1">
      <c r="A84" s="1789"/>
      <c r="B84" s="1782"/>
      <c r="C84" s="1434"/>
      <c r="D84" s="1827"/>
      <c r="E84" s="1764">
        <f>BS!E45</f>
        <v>0</v>
      </c>
      <c r="F84" s="1764"/>
      <c r="G84" s="1737"/>
      <c r="H84" s="1419"/>
      <c r="I84" s="1424"/>
      <c r="J84" s="1737">
        <f>BS!G45</f>
        <v>0</v>
      </c>
      <c r="K84" s="1765"/>
      <c r="L84" s="1739"/>
      <c r="O84" s="1782"/>
    </row>
    <row r="85" spans="1:15" ht="27.9" customHeight="1">
      <c r="A85" s="1789" t="s">
        <v>535</v>
      </c>
      <c r="B85" s="1828" t="s">
        <v>605</v>
      </c>
      <c r="C85" s="1433"/>
      <c r="D85" s="1823" t="s">
        <v>612</v>
      </c>
      <c r="E85" s="1764">
        <f>BS!D46</f>
        <v>0</v>
      </c>
      <c r="F85" s="1764"/>
      <c r="G85" s="1737"/>
      <c r="H85" s="1425"/>
      <c r="I85" s="1737">
        <f>E85-E86</f>
        <v>0</v>
      </c>
      <c r="J85" s="1765"/>
      <c r="K85" s="1738"/>
      <c r="L85" s="1230"/>
      <c r="O85" s="1828" t="s">
        <v>605</v>
      </c>
    </row>
    <row r="86" spans="1:15" ht="27.9" customHeight="1">
      <c r="A86" s="1789"/>
      <c r="B86" s="1782"/>
      <c r="C86" s="1434"/>
      <c r="D86" s="1827"/>
      <c r="E86" s="1764">
        <f>BS!E46</f>
        <v>0</v>
      </c>
      <c r="F86" s="1764"/>
      <c r="G86" s="1737"/>
      <c r="H86" s="1419"/>
      <c r="I86" s="1424"/>
      <c r="J86" s="1737">
        <f>BS!G46</f>
        <v>0</v>
      </c>
      <c r="K86" s="1765"/>
      <c r="L86" s="1739"/>
      <c r="O86" s="1782"/>
    </row>
    <row r="87" spans="1:15" ht="27.9" customHeight="1">
      <c r="A87" s="1789" t="s">
        <v>538</v>
      </c>
      <c r="B87" s="1828" t="s">
        <v>607</v>
      </c>
      <c r="C87" s="1433"/>
      <c r="D87" s="1823" t="s">
        <v>615</v>
      </c>
      <c r="E87" s="1764">
        <f>BS!D47</f>
        <v>0</v>
      </c>
      <c r="F87" s="1764"/>
      <c r="G87" s="1737"/>
      <c r="H87" s="1425"/>
      <c r="I87" s="1737">
        <f>E87-E88</f>
        <v>0</v>
      </c>
      <c r="J87" s="1765"/>
      <c r="K87" s="1738"/>
      <c r="L87" s="1230"/>
      <c r="O87" s="1828" t="s">
        <v>607</v>
      </c>
    </row>
    <row r="88" spans="1:15" ht="27.9" customHeight="1">
      <c r="A88" s="1789"/>
      <c r="B88" s="1782"/>
      <c r="C88" s="1434"/>
      <c r="D88" s="1827"/>
      <c r="E88" s="1764">
        <f>BS!E47</f>
        <v>0</v>
      </c>
      <c r="F88" s="1764"/>
      <c r="G88" s="1737"/>
      <c r="H88" s="1419"/>
      <c r="I88" s="1424"/>
      <c r="J88" s="1737">
        <f>BS!G47</f>
        <v>0</v>
      </c>
      <c r="K88" s="1765"/>
      <c r="L88" s="1739"/>
      <c r="O88" s="1782"/>
    </row>
    <row r="89" spans="1:15" s="1232" customFormat="1" ht="27.9" customHeight="1">
      <c r="A89" s="1789" t="s">
        <v>541</v>
      </c>
      <c r="B89" s="1828" t="s">
        <v>3161</v>
      </c>
      <c r="C89" s="1433"/>
      <c r="D89" s="1823" t="s">
        <v>618</v>
      </c>
      <c r="E89" s="1764">
        <f>BS!D48</f>
        <v>2330968</v>
      </c>
      <c r="F89" s="1764"/>
      <c r="G89" s="1737"/>
      <c r="H89" s="1425"/>
      <c r="I89" s="1737">
        <f>E89-E90</f>
        <v>2330968</v>
      </c>
      <c r="J89" s="1765"/>
      <c r="K89" s="1738"/>
      <c r="L89" s="1230"/>
      <c r="O89" s="1828" t="s">
        <v>2707</v>
      </c>
    </row>
    <row r="90" spans="1:15" s="1232" customFormat="1" ht="27.9" customHeight="1">
      <c r="A90" s="1789"/>
      <c r="B90" s="1782"/>
      <c r="C90" s="1434"/>
      <c r="D90" s="1827"/>
      <c r="E90" s="1764">
        <f>BS!E48</f>
        <v>0</v>
      </c>
      <c r="F90" s="1764"/>
      <c r="G90" s="1737"/>
      <c r="H90" s="1419"/>
      <c r="I90" s="1424"/>
      <c r="J90" s="1737">
        <f>BS!G48</f>
        <v>2097404</v>
      </c>
      <c r="K90" s="1765"/>
      <c r="L90" s="1739"/>
      <c r="O90" s="1782"/>
    </row>
    <row r="91" spans="1:15" s="1232" customFormat="1" ht="27.9" customHeight="1">
      <c r="A91" s="1789" t="s">
        <v>544</v>
      </c>
      <c r="B91" s="1828" t="s">
        <v>611</v>
      </c>
      <c r="C91" s="1433"/>
      <c r="D91" s="1823" t="s">
        <v>620</v>
      </c>
      <c r="E91" s="1764">
        <f>BS!D49</f>
        <v>0</v>
      </c>
      <c r="F91" s="1764"/>
      <c r="G91" s="1737"/>
      <c r="H91" s="1425"/>
      <c r="I91" s="1737">
        <f>E91-E92</f>
        <v>0</v>
      </c>
      <c r="J91" s="1765"/>
      <c r="K91" s="1738"/>
      <c r="L91" s="1230"/>
      <c r="O91" s="1828" t="s">
        <v>611</v>
      </c>
    </row>
    <row r="92" spans="1:15" s="1232" customFormat="1" ht="27.9" customHeight="1">
      <c r="A92" s="1789"/>
      <c r="B92" s="1782"/>
      <c r="C92" s="1434"/>
      <c r="D92" s="1827"/>
      <c r="E92" s="1764">
        <f>BS!E49</f>
        <v>0</v>
      </c>
      <c r="F92" s="1764"/>
      <c r="G92" s="1737"/>
      <c r="H92" s="1419"/>
      <c r="I92" s="1424"/>
      <c r="J92" s="1737">
        <f>BS!G49</f>
        <v>0</v>
      </c>
      <c r="K92" s="1765"/>
      <c r="L92" s="1739"/>
      <c r="O92" s="1782"/>
    </row>
    <row r="93" spans="1:15" ht="27.9" customHeight="1">
      <c r="A93" s="1758" t="s">
        <v>613</v>
      </c>
      <c r="B93" s="1760" t="s">
        <v>3162</v>
      </c>
      <c r="C93" s="1436"/>
      <c r="D93" s="1762" t="s">
        <v>622</v>
      </c>
      <c r="E93" s="1770">
        <f>BS!D50</f>
        <v>0</v>
      </c>
      <c r="F93" s="1770"/>
      <c r="G93" s="1771"/>
      <c r="H93" s="1428"/>
      <c r="I93" s="1771">
        <f>E93-E94</f>
        <v>0</v>
      </c>
      <c r="J93" s="1772"/>
      <c r="K93" s="1773"/>
      <c r="L93" s="1227"/>
      <c r="O93" s="1760" t="s">
        <v>2708</v>
      </c>
    </row>
    <row r="94" spans="1:15" ht="27.9" customHeight="1">
      <c r="A94" s="1758"/>
      <c r="B94" s="1768"/>
      <c r="C94" s="1292"/>
      <c r="D94" s="1769"/>
      <c r="E94" s="1770">
        <f>BS!E50</f>
        <v>0</v>
      </c>
      <c r="F94" s="1770"/>
      <c r="G94" s="1771"/>
      <c r="H94" s="1429"/>
      <c r="I94" s="1427"/>
      <c r="J94" s="1771">
        <f>BS!G50</f>
        <v>0</v>
      </c>
      <c r="K94" s="1772"/>
      <c r="L94" s="1777"/>
      <c r="O94" s="1768"/>
    </row>
    <row r="95" spans="1:15" ht="27.9" customHeight="1">
      <c r="A95" s="1758" t="s">
        <v>616</v>
      </c>
      <c r="B95" s="1760" t="s">
        <v>3163</v>
      </c>
      <c r="C95" s="1436"/>
      <c r="D95" s="1762" t="s">
        <v>624</v>
      </c>
      <c r="E95" s="1764">
        <f>BS!D51</f>
        <v>0</v>
      </c>
      <c r="F95" s="1764"/>
      <c r="G95" s="1737"/>
      <c r="H95" s="1425"/>
      <c r="I95" s="1737">
        <f>E95-E96</f>
        <v>0</v>
      </c>
      <c r="J95" s="1765"/>
      <c r="K95" s="1738"/>
      <c r="L95" s="1230"/>
      <c r="N95" s="1224" t="s">
        <v>1093</v>
      </c>
      <c r="O95" s="1760" t="s">
        <v>2709</v>
      </c>
    </row>
    <row r="96" spans="1:15" ht="27.9" customHeight="1" thickBot="1">
      <c r="A96" s="1759"/>
      <c r="B96" s="1761"/>
      <c r="C96" s="1400"/>
      <c r="D96" s="1763"/>
      <c r="E96" s="1766">
        <f>BS!E51</f>
        <v>0</v>
      </c>
      <c r="F96" s="1766"/>
      <c r="G96" s="1731"/>
      <c r="H96" s="1418"/>
      <c r="I96" s="1426"/>
      <c r="J96" s="1731">
        <f>BS!G51</f>
        <v>0</v>
      </c>
      <c r="K96" s="1767"/>
      <c r="L96" s="1733"/>
      <c r="O96" s="1761"/>
    </row>
    <row r="97" spans="1:15" ht="11.25" customHeight="1">
      <c r="A97" s="1819" t="s">
        <v>1521</v>
      </c>
      <c r="B97" s="1832" t="s">
        <v>1522</v>
      </c>
      <c r="C97" s="2825"/>
      <c r="D97" s="2827" t="s">
        <v>1523</v>
      </c>
      <c r="E97" s="1722" t="s">
        <v>1524</v>
      </c>
      <c r="F97" s="1723"/>
      <c r="G97" s="1723"/>
      <c r="H97" s="1723"/>
      <c r="I97" s="1723"/>
      <c r="J97" s="1724"/>
      <c r="K97" s="1749" t="s">
        <v>1525</v>
      </c>
      <c r="L97" s="1750"/>
      <c r="O97" s="1832" t="s">
        <v>1522</v>
      </c>
    </row>
    <row r="98" spans="1:15" ht="11.25" customHeight="1">
      <c r="A98" s="1804"/>
      <c r="B98" s="1812"/>
      <c r="C98" s="2826"/>
      <c r="D98" s="2828"/>
      <c r="E98" s="1811">
        <v>1</v>
      </c>
      <c r="F98" s="1812" t="s">
        <v>1526</v>
      </c>
      <c r="G98" s="1726"/>
      <c r="H98" s="1453"/>
      <c r="I98" s="1813" t="s">
        <v>1527</v>
      </c>
      <c r="J98" s="1814"/>
      <c r="K98" s="1751"/>
      <c r="L98" s="1752"/>
      <c r="O98" s="1812"/>
    </row>
    <row r="99" spans="1:15" ht="12" customHeight="1">
      <c r="A99" s="1804"/>
      <c r="B99" s="1812"/>
      <c r="C99" s="2826"/>
      <c r="D99" s="2828"/>
      <c r="E99" s="1811"/>
      <c r="F99" s="1812" t="s">
        <v>1528</v>
      </c>
      <c r="G99" s="1726"/>
      <c r="H99" s="1453"/>
      <c r="I99" s="1831"/>
      <c r="J99" s="1814"/>
      <c r="K99" s="1726" t="s">
        <v>1529</v>
      </c>
      <c r="L99" s="1727"/>
      <c r="O99" s="1812"/>
    </row>
    <row r="100" spans="1:15" ht="27.9" customHeight="1">
      <c r="A100" s="1789" t="s">
        <v>2710</v>
      </c>
      <c r="B100" s="1828" t="s">
        <v>3164</v>
      </c>
      <c r="C100" s="1294"/>
      <c r="D100" s="1823" t="s">
        <v>626</v>
      </c>
      <c r="E100" s="1764">
        <f>BS!D52</f>
        <v>0</v>
      </c>
      <c r="F100" s="1764"/>
      <c r="G100" s="1737"/>
      <c r="H100" s="1425"/>
      <c r="I100" s="1737">
        <f>E100-E101</f>
        <v>0</v>
      </c>
      <c r="J100" s="1765"/>
      <c r="K100" s="1738"/>
      <c r="L100" s="1230"/>
      <c r="O100" s="1828" t="s">
        <v>3089</v>
      </c>
    </row>
    <row r="101" spans="1:15" ht="27.9" customHeight="1">
      <c r="A101" s="1789"/>
      <c r="B101" s="1782"/>
      <c r="C101" s="1267"/>
      <c r="D101" s="1827"/>
      <c r="E101" s="1764">
        <f>BS!E52</f>
        <v>0</v>
      </c>
      <c r="F101" s="1764"/>
      <c r="G101" s="1737"/>
      <c r="H101" s="1419"/>
      <c r="I101" s="1424"/>
      <c r="J101" s="1737">
        <f>BS!G52</f>
        <v>0</v>
      </c>
      <c r="K101" s="1765"/>
      <c r="L101" s="1739"/>
      <c r="O101" s="1782"/>
    </row>
    <row r="102" spans="1:15" ht="27.9" customHeight="1">
      <c r="A102" s="1789" t="s">
        <v>2711</v>
      </c>
      <c r="B102" s="1828" t="s">
        <v>3165</v>
      </c>
      <c r="C102" s="1433"/>
      <c r="D102" s="1823" t="s">
        <v>628</v>
      </c>
      <c r="E102" s="1764">
        <f>BS!D53</f>
        <v>0</v>
      </c>
      <c r="F102" s="1764"/>
      <c r="G102" s="1737"/>
      <c r="H102" s="1425"/>
      <c r="I102" s="1737">
        <f>E102-E103</f>
        <v>0</v>
      </c>
      <c r="J102" s="1765"/>
      <c r="K102" s="1738"/>
      <c r="L102" s="1230"/>
      <c r="O102" s="1828" t="s">
        <v>3090</v>
      </c>
    </row>
    <row r="103" spans="1:15" ht="42" customHeight="1">
      <c r="A103" s="1789"/>
      <c r="B103" s="1782"/>
      <c r="C103" s="1434"/>
      <c r="D103" s="1827"/>
      <c r="E103" s="1764">
        <f>BS!E53</f>
        <v>0</v>
      </c>
      <c r="F103" s="1764"/>
      <c r="G103" s="1737"/>
      <c r="H103" s="1419"/>
      <c r="I103" s="1424"/>
      <c r="J103" s="1737">
        <f>BS!G53</f>
        <v>0</v>
      </c>
      <c r="K103" s="1765"/>
      <c r="L103" s="1739"/>
      <c r="O103" s="1782"/>
    </row>
    <row r="104" spans="1:15" ht="27.9" customHeight="1">
      <c r="A104" s="1789" t="s">
        <v>2712</v>
      </c>
      <c r="B104" s="1828" t="s">
        <v>3166</v>
      </c>
      <c r="C104" s="1433"/>
      <c r="D104" s="1823" t="s">
        <v>630</v>
      </c>
      <c r="E104" s="1764">
        <f>BS!D54</f>
        <v>0</v>
      </c>
      <c r="F104" s="1764"/>
      <c r="G104" s="1737"/>
      <c r="H104" s="1425"/>
      <c r="I104" s="1737">
        <f>E104-E105</f>
        <v>0</v>
      </c>
      <c r="J104" s="1765"/>
      <c r="K104" s="1738"/>
      <c r="L104" s="1230"/>
      <c r="O104" s="1828" t="s">
        <v>2713</v>
      </c>
    </row>
    <row r="105" spans="1:15" ht="27.9" customHeight="1">
      <c r="A105" s="1789"/>
      <c r="B105" s="1782"/>
      <c r="C105" s="1434"/>
      <c r="D105" s="1827"/>
      <c r="E105" s="1764">
        <f>BS!E54</f>
        <v>0</v>
      </c>
      <c r="F105" s="1764"/>
      <c r="G105" s="1737"/>
      <c r="H105" s="1419"/>
      <c r="I105" s="1424"/>
      <c r="J105" s="1737">
        <f>BS!G54</f>
        <v>0</v>
      </c>
      <c r="K105" s="1765"/>
      <c r="L105" s="1739"/>
      <c r="O105" s="1782"/>
    </row>
    <row r="106" spans="1:15" ht="27.9" customHeight="1">
      <c r="A106" s="1789" t="s">
        <v>532</v>
      </c>
      <c r="B106" s="1825" t="s">
        <v>619</v>
      </c>
      <c r="C106" s="1290"/>
      <c r="D106" s="1823" t="s">
        <v>633</v>
      </c>
      <c r="E106" s="1764">
        <f>BS!D55</f>
        <v>0</v>
      </c>
      <c r="F106" s="1764"/>
      <c r="G106" s="1737"/>
      <c r="H106" s="1425"/>
      <c r="I106" s="1737">
        <f>E106-E107</f>
        <v>0</v>
      </c>
      <c r="J106" s="1765"/>
      <c r="K106" s="1738"/>
      <c r="L106" s="1230"/>
      <c r="O106" s="1825" t="s">
        <v>619</v>
      </c>
    </row>
    <row r="107" spans="1:15" ht="27.9" customHeight="1">
      <c r="A107" s="1789"/>
      <c r="B107" s="1826"/>
      <c r="C107" s="1291"/>
      <c r="D107" s="1827"/>
      <c r="E107" s="1764">
        <f>BS!E55</f>
        <v>0</v>
      </c>
      <c r="F107" s="1764"/>
      <c r="G107" s="1737"/>
      <c r="H107" s="1419"/>
      <c r="I107" s="1424"/>
      <c r="J107" s="1737">
        <f>BS!G55</f>
        <v>0</v>
      </c>
      <c r="K107" s="1765"/>
      <c r="L107" s="1739"/>
      <c r="O107" s="1826"/>
    </row>
    <row r="108" spans="1:15" s="1232" customFormat="1" ht="27.9" customHeight="1">
      <c r="A108" s="1789" t="s">
        <v>535</v>
      </c>
      <c r="B108" s="1828" t="s">
        <v>3128</v>
      </c>
      <c r="C108" s="1433"/>
      <c r="D108" s="1823" t="s">
        <v>636</v>
      </c>
      <c r="E108" s="1764">
        <f>BS!D56</f>
        <v>0</v>
      </c>
      <c r="F108" s="1764"/>
      <c r="G108" s="1737"/>
      <c r="H108" s="1425"/>
      <c r="I108" s="1737">
        <f>E108-E109</f>
        <v>0</v>
      </c>
      <c r="J108" s="1765"/>
      <c r="K108" s="1738"/>
      <c r="L108" s="1230"/>
      <c r="O108" s="1828" t="s">
        <v>3128</v>
      </c>
    </row>
    <row r="109" spans="1:15" s="1232" customFormat="1" ht="27.9" customHeight="1">
      <c r="A109" s="1789"/>
      <c r="B109" s="1782"/>
      <c r="C109" s="1434"/>
      <c r="D109" s="1827"/>
      <c r="E109" s="1764">
        <f>BS!E56</f>
        <v>0</v>
      </c>
      <c r="F109" s="1764"/>
      <c r="G109" s="1737"/>
      <c r="H109" s="1419"/>
      <c r="I109" s="1424"/>
      <c r="J109" s="1737">
        <f>BS!G56</f>
        <v>0</v>
      </c>
      <c r="K109" s="1765"/>
      <c r="L109" s="1739"/>
      <c r="O109" s="1782"/>
    </row>
    <row r="110" spans="1:15" s="1232" customFormat="1" ht="27.9" customHeight="1">
      <c r="A110" s="1789" t="s">
        <v>538</v>
      </c>
      <c r="B110" s="1828" t="s">
        <v>3129</v>
      </c>
      <c r="C110" s="1433"/>
      <c r="D110" s="1823" t="s">
        <v>637</v>
      </c>
      <c r="E110" s="1764">
        <f>BS!D57</f>
        <v>0</v>
      </c>
      <c r="F110" s="1764"/>
      <c r="G110" s="1737"/>
      <c r="H110" s="1425"/>
      <c r="I110" s="1737">
        <f>E110-E111</f>
        <v>0</v>
      </c>
      <c r="J110" s="1765"/>
      <c r="K110" s="1738"/>
      <c r="L110" s="1230"/>
      <c r="O110" s="1828" t="s">
        <v>3129</v>
      </c>
    </row>
    <row r="111" spans="1:15" s="1232" customFormat="1" ht="27.9" customHeight="1">
      <c r="A111" s="1789"/>
      <c r="B111" s="1782"/>
      <c r="C111" s="1434"/>
      <c r="D111" s="1827"/>
      <c r="E111" s="1764">
        <f>BS!E57</f>
        <v>0</v>
      </c>
      <c r="F111" s="1764"/>
      <c r="G111" s="1737"/>
      <c r="H111" s="1419"/>
      <c r="I111" s="1424"/>
      <c r="J111" s="1737">
        <f>BS!G57</f>
        <v>0</v>
      </c>
      <c r="K111" s="1765"/>
      <c r="L111" s="1739"/>
      <c r="O111" s="1782"/>
    </row>
    <row r="112" spans="1:15" ht="27.9" customHeight="1">
      <c r="A112" s="1789" t="s">
        <v>541</v>
      </c>
      <c r="B112" s="1828" t="s">
        <v>625</v>
      </c>
      <c r="C112" s="1433"/>
      <c r="D112" s="1823" t="s">
        <v>639</v>
      </c>
      <c r="E112" s="1764">
        <f>BS!D58</f>
        <v>0</v>
      </c>
      <c r="F112" s="1764"/>
      <c r="G112" s="1737"/>
      <c r="H112" s="1425"/>
      <c r="I112" s="1737">
        <f>E112-E113</f>
        <v>0</v>
      </c>
      <c r="J112" s="1765"/>
      <c r="K112" s="1738"/>
      <c r="L112" s="1230"/>
      <c r="O112" s="1828" t="s">
        <v>625</v>
      </c>
    </row>
    <row r="113" spans="1:15" ht="27.9" customHeight="1">
      <c r="A113" s="1789"/>
      <c r="B113" s="1782"/>
      <c r="C113" s="1434"/>
      <c r="D113" s="1827"/>
      <c r="E113" s="1764">
        <f>BS!E58</f>
        <v>0</v>
      </c>
      <c r="F113" s="1764"/>
      <c r="G113" s="1737"/>
      <c r="H113" s="1419"/>
      <c r="I113" s="1424"/>
      <c r="J113" s="1737">
        <f>BS!G58</f>
        <v>0</v>
      </c>
      <c r="K113" s="1765"/>
      <c r="L113" s="1739"/>
      <c r="O113" s="1782"/>
    </row>
    <row r="114" spans="1:15" ht="27.9" customHeight="1">
      <c r="A114" s="1789" t="s">
        <v>544</v>
      </c>
      <c r="B114" s="1828" t="s">
        <v>3167</v>
      </c>
      <c r="C114" s="1433"/>
      <c r="D114" s="1823" t="s">
        <v>640</v>
      </c>
      <c r="E114" s="1764">
        <f>BS!D59</f>
        <v>0</v>
      </c>
      <c r="F114" s="1764"/>
      <c r="G114" s="1737"/>
      <c r="H114" s="1425"/>
      <c r="I114" s="1737">
        <f>E114-E115</f>
        <v>0</v>
      </c>
      <c r="J114" s="1765"/>
      <c r="K114" s="1738"/>
      <c r="L114" s="1230"/>
      <c r="O114" s="1828" t="s">
        <v>2714</v>
      </c>
    </row>
    <row r="115" spans="1:15" ht="27.9" customHeight="1">
      <c r="A115" s="1789"/>
      <c r="B115" s="1782"/>
      <c r="C115" s="1434"/>
      <c r="D115" s="1827"/>
      <c r="E115" s="1764">
        <f>BS!E59</f>
        <v>0</v>
      </c>
      <c r="F115" s="1764"/>
      <c r="G115" s="1737"/>
      <c r="H115" s="1419"/>
      <c r="I115" s="1424"/>
      <c r="J115" s="1737">
        <f>BS!G59</f>
        <v>0</v>
      </c>
      <c r="K115" s="1765"/>
      <c r="L115" s="1739"/>
      <c r="O115" s="1782"/>
    </row>
    <row r="116" spans="1:15" ht="27.9" customHeight="1">
      <c r="A116" s="1789" t="s">
        <v>547</v>
      </c>
      <c r="B116" s="1828" t="s">
        <v>2715</v>
      </c>
      <c r="C116" s="1433"/>
      <c r="D116" s="1823" t="s">
        <v>642</v>
      </c>
      <c r="E116" s="1764">
        <f>BS!D60</f>
        <v>0</v>
      </c>
      <c r="F116" s="1764"/>
      <c r="G116" s="1737"/>
      <c r="H116" s="1425"/>
      <c r="I116" s="1737">
        <f>E116-E117</f>
        <v>0</v>
      </c>
      <c r="J116" s="1765"/>
      <c r="K116" s="1738"/>
      <c r="L116" s="1230"/>
      <c r="O116" s="1828" t="s">
        <v>2715</v>
      </c>
    </row>
    <row r="117" spans="1:15" ht="27.9" customHeight="1">
      <c r="A117" s="1789"/>
      <c r="B117" s="1782"/>
      <c r="C117" s="1434"/>
      <c r="D117" s="1827"/>
      <c r="E117" s="1764">
        <f>BS!E60</f>
        <v>0</v>
      </c>
      <c r="F117" s="1764"/>
      <c r="G117" s="1737"/>
      <c r="H117" s="1419"/>
      <c r="I117" s="1424"/>
      <c r="J117" s="1737">
        <f>BS!G60</f>
        <v>0</v>
      </c>
      <c r="K117" s="1765"/>
      <c r="L117" s="1739"/>
      <c r="O117" s="1782"/>
    </row>
    <row r="118" spans="1:15" ht="27.9" customHeight="1">
      <c r="A118" s="1789" t="s">
        <v>568</v>
      </c>
      <c r="B118" s="1828" t="s">
        <v>629</v>
      </c>
      <c r="C118" s="1433"/>
      <c r="D118" s="1823" t="s">
        <v>644</v>
      </c>
      <c r="E118" s="1764">
        <f>BS!D61</f>
        <v>0</v>
      </c>
      <c r="F118" s="1764"/>
      <c r="G118" s="1737"/>
      <c r="H118" s="1425"/>
      <c r="I118" s="1737">
        <f>E118-E119</f>
        <v>0</v>
      </c>
      <c r="J118" s="1765"/>
      <c r="K118" s="1738"/>
      <c r="L118" s="1230"/>
      <c r="O118" s="1828" t="s">
        <v>629</v>
      </c>
    </row>
    <row r="119" spans="1:15" ht="27.9" customHeight="1">
      <c r="A119" s="1789"/>
      <c r="B119" s="1782"/>
      <c r="C119" s="1434"/>
      <c r="D119" s="1827"/>
      <c r="E119" s="1764">
        <f>BS!E61</f>
        <v>0</v>
      </c>
      <c r="F119" s="1764"/>
      <c r="G119" s="1737"/>
      <c r="H119" s="1419"/>
      <c r="I119" s="1424"/>
      <c r="J119" s="1737">
        <f>BS!G61</f>
        <v>0</v>
      </c>
      <c r="K119" s="1765"/>
      <c r="L119" s="1739"/>
      <c r="O119" s="1782"/>
    </row>
    <row r="120" spans="1:15" ht="27.9" customHeight="1">
      <c r="A120" s="1758" t="s">
        <v>631</v>
      </c>
      <c r="B120" s="1760" t="s">
        <v>3168</v>
      </c>
      <c r="C120" s="1436"/>
      <c r="D120" s="1762" t="s">
        <v>646</v>
      </c>
      <c r="E120" s="1770">
        <f>BS!D62</f>
        <v>2458548</v>
      </c>
      <c r="F120" s="1770"/>
      <c r="G120" s="1771"/>
      <c r="H120" s="1428"/>
      <c r="I120" s="1771">
        <f>E120-E121</f>
        <v>2283027</v>
      </c>
      <c r="J120" s="1772"/>
      <c r="K120" s="1773"/>
      <c r="L120" s="1227"/>
      <c r="O120" s="1760" t="s">
        <v>2716</v>
      </c>
    </row>
    <row r="121" spans="1:15" ht="27.9" customHeight="1">
      <c r="A121" s="1758"/>
      <c r="B121" s="1768"/>
      <c r="C121" s="1437"/>
      <c r="D121" s="1769"/>
      <c r="E121" s="1770">
        <f>BS!E62</f>
        <v>175521</v>
      </c>
      <c r="F121" s="1770"/>
      <c r="G121" s="1771"/>
      <c r="H121" s="1429"/>
      <c r="I121" s="1427"/>
      <c r="J121" s="1771">
        <f>BS!G62</f>
        <v>2030024</v>
      </c>
      <c r="K121" s="1772"/>
      <c r="L121" s="1777"/>
      <c r="O121" s="1768"/>
    </row>
    <row r="122" spans="1:15" ht="27.9" customHeight="1">
      <c r="A122" s="1758" t="s">
        <v>634</v>
      </c>
      <c r="B122" s="1760" t="s">
        <v>3169</v>
      </c>
      <c r="C122" s="1436"/>
      <c r="D122" s="1762" t="s">
        <v>648</v>
      </c>
      <c r="E122" s="1764">
        <f>BS!D63</f>
        <v>1837915</v>
      </c>
      <c r="F122" s="1764"/>
      <c r="G122" s="1737"/>
      <c r="H122" s="1425"/>
      <c r="I122" s="1737">
        <f>E122-E123</f>
        <v>1662394</v>
      </c>
      <c r="J122" s="1765"/>
      <c r="K122" s="1738"/>
      <c r="L122" s="1230"/>
      <c r="O122" s="1760" t="s">
        <v>2717</v>
      </c>
    </row>
    <row r="123" spans="1:15" ht="27.9" customHeight="1">
      <c r="A123" s="1758"/>
      <c r="B123" s="1768"/>
      <c r="C123" s="1437"/>
      <c r="D123" s="1769"/>
      <c r="E123" s="1764">
        <f>BS!E63</f>
        <v>175521</v>
      </c>
      <c r="F123" s="1764"/>
      <c r="G123" s="1737"/>
      <c r="H123" s="1419"/>
      <c r="I123" s="1424"/>
      <c r="J123" s="1737">
        <f>BS!G63</f>
        <v>1997518</v>
      </c>
      <c r="K123" s="1765"/>
      <c r="L123" s="1739"/>
      <c r="O123" s="1768"/>
    </row>
    <row r="124" spans="1:15" ht="27.9" customHeight="1">
      <c r="A124" s="1789" t="s">
        <v>2710</v>
      </c>
      <c r="B124" s="1825" t="s">
        <v>3164</v>
      </c>
      <c r="C124" s="1290"/>
      <c r="D124" s="1823" t="s">
        <v>651</v>
      </c>
      <c r="E124" s="1764">
        <f>BS!D64</f>
        <v>26117</v>
      </c>
      <c r="F124" s="1764"/>
      <c r="G124" s="1737"/>
      <c r="H124" s="1425"/>
      <c r="I124" s="1737">
        <f>E124-E125</f>
        <v>26117</v>
      </c>
      <c r="J124" s="1765"/>
      <c r="K124" s="1738"/>
      <c r="L124" s="1230"/>
      <c r="O124" s="1825" t="s">
        <v>3089</v>
      </c>
    </row>
    <row r="125" spans="1:15" ht="27.9" customHeight="1">
      <c r="A125" s="1789"/>
      <c r="B125" s="1826"/>
      <c r="C125" s="1291"/>
      <c r="D125" s="1827"/>
      <c r="E125" s="1764">
        <f>BS!E64</f>
        <v>0</v>
      </c>
      <c r="F125" s="1764"/>
      <c r="G125" s="1737"/>
      <c r="H125" s="1419"/>
      <c r="I125" s="1424"/>
      <c r="J125" s="1737">
        <f>BS!G64</f>
        <v>31425</v>
      </c>
      <c r="K125" s="1765"/>
      <c r="L125" s="1739"/>
      <c r="O125" s="1826"/>
    </row>
    <row r="126" spans="1:15" s="1232" customFormat="1" ht="27.9" customHeight="1">
      <c r="A126" s="1789" t="s">
        <v>2711</v>
      </c>
      <c r="B126" s="1828" t="s">
        <v>3165</v>
      </c>
      <c r="C126" s="1433"/>
      <c r="D126" s="1823" t="s">
        <v>654</v>
      </c>
      <c r="E126" s="1764">
        <f>BS!D65</f>
        <v>0</v>
      </c>
      <c r="F126" s="1764"/>
      <c r="G126" s="1737"/>
      <c r="H126" s="1425"/>
      <c r="I126" s="1737">
        <f>E126-E127</f>
        <v>0</v>
      </c>
      <c r="J126" s="1765"/>
      <c r="K126" s="1738"/>
      <c r="L126" s="1230"/>
      <c r="O126" s="1828" t="s">
        <v>3090</v>
      </c>
    </row>
    <row r="127" spans="1:15" s="1232" customFormat="1" ht="41.25" customHeight="1" thickBot="1">
      <c r="A127" s="1801"/>
      <c r="B127" s="1830"/>
      <c r="C127" s="1442"/>
      <c r="D127" s="1824"/>
      <c r="E127" s="1766">
        <f>BS!E65</f>
        <v>0</v>
      </c>
      <c r="F127" s="1766"/>
      <c r="G127" s="1731"/>
      <c r="H127" s="1418"/>
      <c r="I127" s="1426"/>
      <c r="J127" s="1731">
        <f>BS!G65</f>
        <v>0</v>
      </c>
      <c r="K127" s="1767"/>
      <c r="L127" s="1733"/>
      <c r="O127" s="1830"/>
    </row>
    <row r="128" spans="1:15" ht="11.25" customHeight="1">
      <c r="A128" s="1819" t="s">
        <v>1521</v>
      </c>
      <c r="B128" s="1832" t="s">
        <v>1522</v>
      </c>
      <c r="C128" s="2825"/>
      <c r="D128" s="2827" t="s">
        <v>1523</v>
      </c>
      <c r="E128" s="1722" t="s">
        <v>1524</v>
      </c>
      <c r="F128" s="1723"/>
      <c r="G128" s="1723"/>
      <c r="H128" s="1723"/>
      <c r="I128" s="1723"/>
      <c r="J128" s="1724"/>
      <c r="K128" s="1749" t="s">
        <v>1525</v>
      </c>
      <c r="L128" s="1750"/>
      <c r="O128" s="1832" t="s">
        <v>1522</v>
      </c>
    </row>
    <row r="129" spans="1:15" ht="11.25" customHeight="1">
      <c r="A129" s="1804"/>
      <c r="B129" s="1812"/>
      <c r="C129" s="2826"/>
      <c r="D129" s="2828"/>
      <c r="E129" s="1811">
        <v>1</v>
      </c>
      <c r="F129" s="1812" t="s">
        <v>1526</v>
      </c>
      <c r="G129" s="1726"/>
      <c r="H129" s="1453"/>
      <c r="I129" s="1813" t="s">
        <v>1527</v>
      </c>
      <c r="J129" s="1814"/>
      <c r="K129" s="1751"/>
      <c r="L129" s="1752"/>
      <c r="O129" s="1812"/>
    </row>
    <row r="130" spans="1:15" ht="11.25" customHeight="1">
      <c r="A130" s="1804"/>
      <c r="B130" s="1812"/>
      <c r="C130" s="2826"/>
      <c r="D130" s="2828"/>
      <c r="E130" s="1811"/>
      <c r="F130" s="1812" t="s">
        <v>1528</v>
      </c>
      <c r="G130" s="1726"/>
      <c r="H130" s="1453"/>
      <c r="I130" s="1831"/>
      <c r="J130" s="1814"/>
      <c r="K130" s="1726" t="s">
        <v>1529</v>
      </c>
      <c r="L130" s="1727"/>
      <c r="O130" s="1812"/>
    </row>
    <row r="131" spans="1:15" s="1226" customFormat="1" ht="27.9" customHeight="1">
      <c r="A131" s="1789" t="s">
        <v>2712</v>
      </c>
      <c r="B131" s="1828" t="s">
        <v>3166</v>
      </c>
      <c r="C131" s="1433"/>
      <c r="D131" s="1823" t="s">
        <v>656</v>
      </c>
      <c r="E131" s="1764">
        <f>BS!D66</f>
        <v>1811798</v>
      </c>
      <c r="F131" s="1764"/>
      <c r="G131" s="1737"/>
      <c r="H131" s="1425"/>
      <c r="I131" s="1737">
        <f>E131-E132</f>
        <v>1636277</v>
      </c>
      <c r="J131" s="1765"/>
      <c r="K131" s="1738"/>
      <c r="L131" s="1230"/>
      <c r="O131" s="1828" t="s">
        <v>2713</v>
      </c>
    </row>
    <row r="132" spans="1:15" s="1226" customFormat="1" ht="27.9" customHeight="1">
      <c r="A132" s="1789"/>
      <c r="B132" s="1782"/>
      <c r="C132" s="1434"/>
      <c r="D132" s="1827"/>
      <c r="E132" s="1764">
        <f>BS!E66</f>
        <v>175521</v>
      </c>
      <c r="F132" s="1764"/>
      <c r="G132" s="1737"/>
      <c r="H132" s="1419"/>
      <c r="I132" s="1424"/>
      <c r="J132" s="1737">
        <f>BS!G66</f>
        <v>1966093</v>
      </c>
      <c r="K132" s="1765"/>
      <c r="L132" s="1739"/>
      <c r="O132" s="1782"/>
    </row>
    <row r="133" spans="1:15" s="1226" customFormat="1" ht="27.9" customHeight="1">
      <c r="A133" s="1789" t="s">
        <v>532</v>
      </c>
      <c r="B133" s="1828" t="s">
        <v>619</v>
      </c>
      <c r="C133" s="1433"/>
      <c r="D133" s="1823" t="s">
        <v>658</v>
      </c>
      <c r="E133" s="1764">
        <f>BS!D67</f>
        <v>0</v>
      </c>
      <c r="F133" s="1764"/>
      <c r="G133" s="1737"/>
      <c r="H133" s="1425"/>
      <c r="I133" s="1737">
        <f>E133-E134</f>
        <v>0</v>
      </c>
      <c r="J133" s="1765"/>
      <c r="K133" s="1738"/>
      <c r="L133" s="1230"/>
      <c r="O133" s="1828" t="s">
        <v>619</v>
      </c>
    </row>
    <row r="134" spans="1:15" ht="27.9" customHeight="1">
      <c r="A134" s="1789"/>
      <c r="B134" s="1782"/>
      <c r="C134" s="1434"/>
      <c r="D134" s="1827"/>
      <c r="E134" s="1764">
        <f>BS!E67</f>
        <v>0</v>
      </c>
      <c r="F134" s="1764"/>
      <c r="G134" s="1737"/>
      <c r="H134" s="1419"/>
      <c r="I134" s="1424"/>
      <c r="J134" s="1737">
        <f>BS!G67</f>
        <v>0</v>
      </c>
      <c r="K134" s="1765"/>
      <c r="L134" s="1739"/>
      <c r="O134" s="1782"/>
    </row>
    <row r="135" spans="1:15" ht="27.9" customHeight="1">
      <c r="A135" s="1789" t="s">
        <v>535</v>
      </c>
      <c r="B135" s="1828" t="s">
        <v>3128</v>
      </c>
      <c r="C135" s="1433"/>
      <c r="D135" s="1823" t="s">
        <v>660</v>
      </c>
      <c r="E135" s="1764">
        <f>BS!D68</f>
        <v>604544</v>
      </c>
      <c r="F135" s="1764"/>
      <c r="G135" s="1737"/>
      <c r="H135" s="1425"/>
      <c r="I135" s="1737">
        <f>E135-E136</f>
        <v>604544</v>
      </c>
      <c r="J135" s="1765"/>
      <c r="K135" s="1738"/>
      <c r="L135" s="1230"/>
      <c r="O135" s="1828" t="s">
        <v>3128</v>
      </c>
    </row>
    <row r="136" spans="1:15" ht="27.9" customHeight="1">
      <c r="A136" s="1789"/>
      <c r="B136" s="1782"/>
      <c r="C136" s="1434"/>
      <c r="D136" s="1827"/>
      <c r="E136" s="1764">
        <f>BS!E68</f>
        <v>0</v>
      </c>
      <c r="F136" s="1764"/>
      <c r="G136" s="1737"/>
      <c r="H136" s="1419"/>
      <c r="I136" s="1424"/>
      <c r="J136" s="1737">
        <f>BS!G68</f>
        <v>0</v>
      </c>
      <c r="K136" s="1765"/>
      <c r="L136" s="1739"/>
      <c r="O136" s="1782"/>
    </row>
    <row r="137" spans="1:15" ht="27.9" customHeight="1">
      <c r="A137" s="1789" t="s">
        <v>538</v>
      </c>
      <c r="B137" s="1828" t="s">
        <v>3129</v>
      </c>
      <c r="C137" s="1433"/>
      <c r="D137" s="1823" t="s">
        <v>662</v>
      </c>
      <c r="E137" s="1764">
        <f>BS!D69</f>
        <v>0</v>
      </c>
      <c r="F137" s="1764"/>
      <c r="G137" s="1737"/>
      <c r="H137" s="1425"/>
      <c r="I137" s="1737">
        <f>E137-E138</f>
        <v>0</v>
      </c>
      <c r="J137" s="1765"/>
      <c r="K137" s="1738"/>
      <c r="L137" s="1230"/>
      <c r="O137" s="1828" t="s">
        <v>3129</v>
      </c>
    </row>
    <row r="138" spans="1:15" ht="27.9" customHeight="1">
      <c r="A138" s="1789"/>
      <c r="B138" s="1782"/>
      <c r="C138" s="1434"/>
      <c r="D138" s="1827"/>
      <c r="E138" s="1764">
        <f>BS!E69</f>
        <v>0</v>
      </c>
      <c r="F138" s="1764"/>
      <c r="G138" s="1737"/>
      <c r="H138" s="1419"/>
      <c r="I138" s="1424"/>
      <c r="J138" s="1737">
        <f>BS!G69</f>
        <v>0</v>
      </c>
      <c r="K138" s="1765"/>
      <c r="L138" s="1739"/>
      <c r="O138" s="1782"/>
    </row>
    <row r="139" spans="1:15" ht="27.9" customHeight="1">
      <c r="A139" s="1789" t="s">
        <v>541</v>
      </c>
      <c r="B139" s="1828" t="s">
        <v>641</v>
      </c>
      <c r="C139" s="1433"/>
      <c r="D139" s="1823" t="s">
        <v>665</v>
      </c>
      <c r="E139" s="1764">
        <f>BS!D70</f>
        <v>0</v>
      </c>
      <c r="F139" s="1764"/>
      <c r="G139" s="1737"/>
      <c r="H139" s="1425"/>
      <c r="I139" s="1737">
        <f>E139-E140</f>
        <v>0</v>
      </c>
      <c r="J139" s="1765"/>
      <c r="K139" s="1738"/>
      <c r="L139" s="1230"/>
      <c r="O139" s="1828" t="s">
        <v>641</v>
      </c>
    </row>
    <row r="140" spans="1:15" ht="27.9" customHeight="1">
      <c r="A140" s="1789"/>
      <c r="B140" s="1782"/>
      <c r="C140" s="1434"/>
      <c r="D140" s="1827"/>
      <c r="E140" s="1764">
        <f>BS!E70</f>
        <v>0</v>
      </c>
      <c r="F140" s="1764"/>
      <c r="G140" s="1737"/>
      <c r="H140" s="1419"/>
      <c r="I140" s="1424"/>
      <c r="J140" s="1737">
        <f>BS!G70</f>
        <v>0</v>
      </c>
      <c r="K140" s="1765"/>
      <c r="L140" s="1739"/>
      <c r="O140" s="1782"/>
    </row>
    <row r="141" spans="1:15" ht="27.9" customHeight="1">
      <c r="A141" s="1789" t="s">
        <v>544</v>
      </c>
      <c r="B141" s="1828" t="s">
        <v>2718</v>
      </c>
      <c r="C141" s="1433"/>
      <c r="D141" s="1823" t="s">
        <v>668</v>
      </c>
      <c r="E141" s="1764">
        <f>BS!D71</f>
        <v>0</v>
      </c>
      <c r="F141" s="1764"/>
      <c r="G141" s="1737"/>
      <c r="H141" s="1425"/>
      <c r="I141" s="1737">
        <f>E141-E142</f>
        <v>0</v>
      </c>
      <c r="J141" s="1765"/>
      <c r="K141" s="1738"/>
      <c r="L141" s="1230"/>
      <c r="O141" s="1828" t="s">
        <v>2718</v>
      </c>
    </row>
    <row r="142" spans="1:15" ht="27.9" customHeight="1">
      <c r="A142" s="1789"/>
      <c r="B142" s="1782"/>
      <c r="C142" s="1434"/>
      <c r="D142" s="1827"/>
      <c r="E142" s="1764">
        <f>BS!E71</f>
        <v>0</v>
      </c>
      <c r="F142" s="1764"/>
      <c r="G142" s="1737"/>
      <c r="H142" s="1419"/>
      <c r="I142" s="1424"/>
      <c r="J142" s="1737">
        <f>BS!G71</f>
        <v>0</v>
      </c>
      <c r="K142" s="1765"/>
      <c r="L142" s="1739"/>
      <c r="O142" s="1782"/>
    </row>
    <row r="143" spans="1:15" ht="27.9" customHeight="1">
      <c r="A143" s="1789" t="s">
        <v>547</v>
      </c>
      <c r="B143" s="1828" t="s">
        <v>2719</v>
      </c>
      <c r="C143" s="1433"/>
      <c r="D143" s="1823" t="s">
        <v>670</v>
      </c>
      <c r="E143" s="1764">
        <f>BS!D72</f>
        <v>14549</v>
      </c>
      <c r="F143" s="1764"/>
      <c r="G143" s="1737"/>
      <c r="H143" s="1425"/>
      <c r="I143" s="1737">
        <f>E143-E144</f>
        <v>14549</v>
      </c>
      <c r="J143" s="1765"/>
      <c r="K143" s="1738"/>
      <c r="L143" s="1230"/>
      <c r="O143" s="1828" t="s">
        <v>2719</v>
      </c>
    </row>
    <row r="144" spans="1:15" s="1232" customFormat="1" ht="27.9" customHeight="1">
      <c r="A144" s="1789"/>
      <c r="B144" s="1782"/>
      <c r="C144" s="1434"/>
      <c r="D144" s="1827"/>
      <c r="E144" s="1764">
        <f>BS!E72</f>
        <v>0</v>
      </c>
      <c r="F144" s="1764"/>
      <c r="G144" s="1737"/>
      <c r="H144" s="1419"/>
      <c r="I144" s="1424"/>
      <c r="J144" s="1737">
        <f>BS!G72</f>
        <v>31158</v>
      </c>
      <c r="K144" s="1765"/>
      <c r="L144" s="1739"/>
      <c r="O144" s="1782"/>
    </row>
    <row r="145" spans="1:15" s="1232" customFormat="1" ht="27.9" customHeight="1">
      <c r="A145" s="1789" t="s">
        <v>568</v>
      </c>
      <c r="B145" s="1828" t="s">
        <v>2714</v>
      </c>
      <c r="C145" s="1433"/>
      <c r="D145" s="1823" t="s">
        <v>672</v>
      </c>
      <c r="E145" s="1764">
        <f>BS!D73</f>
        <v>0</v>
      </c>
      <c r="F145" s="1764"/>
      <c r="G145" s="1737"/>
      <c r="H145" s="1425"/>
      <c r="I145" s="1737">
        <f>E145-E146</f>
        <v>0</v>
      </c>
      <c r="J145" s="1765"/>
      <c r="K145" s="1738"/>
      <c r="L145" s="1230"/>
      <c r="O145" s="1828" t="s">
        <v>2714</v>
      </c>
    </row>
    <row r="146" spans="1:15" ht="27.9" customHeight="1">
      <c r="A146" s="1789"/>
      <c r="B146" s="1782"/>
      <c r="C146" s="1434"/>
      <c r="D146" s="1827"/>
      <c r="E146" s="1764">
        <f>BS!E73</f>
        <v>0</v>
      </c>
      <c r="F146" s="1764"/>
      <c r="G146" s="1737"/>
      <c r="H146" s="1419"/>
      <c r="I146" s="1424"/>
      <c r="J146" s="1737">
        <f>BS!G73</f>
        <v>0</v>
      </c>
      <c r="K146" s="1765"/>
      <c r="L146" s="1739"/>
      <c r="O146" s="1782"/>
    </row>
    <row r="147" spans="1:15" ht="27.9" customHeight="1">
      <c r="A147" s="1789" t="s">
        <v>571</v>
      </c>
      <c r="B147" s="2820" t="s">
        <v>2720</v>
      </c>
      <c r="C147" s="1444"/>
      <c r="D147" s="1823" t="s">
        <v>674</v>
      </c>
      <c r="E147" s="1764">
        <f>BS!D74</f>
        <v>1540</v>
      </c>
      <c r="F147" s="1764"/>
      <c r="G147" s="1737"/>
      <c r="H147" s="1425"/>
      <c r="I147" s="1737">
        <f>E147-E148</f>
        <v>1540</v>
      </c>
      <c r="J147" s="1765"/>
      <c r="K147" s="1738"/>
      <c r="L147" s="1230"/>
      <c r="O147" s="2820" t="s">
        <v>2720</v>
      </c>
    </row>
    <row r="148" spans="1:15" s="1233" customFormat="1" ht="27.9" customHeight="1">
      <c r="A148" s="1789"/>
      <c r="B148" s="2821"/>
      <c r="C148" s="1445"/>
      <c r="D148" s="1827"/>
      <c r="E148" s="1764">
        <f>BS!E74</f>
        <v>0</v>
      </c>
      <c r="F148" s="1764"/>
      <c r="G148" s="1737"/>
      <c r="H148" s="1419"/>
      <c r="I148" s="1424"/>
      <c r="J148" s="1737">
        <f>BS!G74</f>
        <v>1348</v>
      </c>
      <c r="K148" s="1765"/>
      <c r="L148" s="1739"/>
      <c r="O148" s="2821"/>
    </row>
    <row r="149" spans="1:15" s="1226" customFormat="1" ht="27.9" customHeight="1">
      <c r="A149" s="1758" t="s">
        <v>649</v>
      </c>
      <c r="B149" s="1760" t="s">
        <v>3170</v>
      </c>
      <c r="C149" s="1436"/>
      <c r="D149" s="1762" t="s">
        <v>681</v>
      </c>
      <c r="E149" s="1770">
        <f>BS!D75</f>
        <v>0</v>
      </c>
      <c r="F149" s="1770"/>
      <c r="G149" s="1771"/>
      <c r="H149" s="1428"/>
      <c r="I149" s="1771">
        <f>E149-E150</f>
        <v>0</v>
      </c>
      <c r="J149" s="1772"/>
      <c r="K149" s="1773"/>
      <c r="L149" s="1227"/>
      <c r="O149" s="1760" t="s">
        <v>2721</v>
      </c>
    </row>
    <row r="150" spans="1:15" s="1226" customFormat="1" ht="27.9" customHeight="1">
      <c r="A150" s="1758"/>
      <c r="B150" s="1768"/>
      <c r="C150" s="1437"/>
      <c r="D150" s="1769"/>
      <c r="E150" s="1770">
        <f>BS!E75</f>
        <v>0</v>
      </c>
      <c r="F150" s="1770"/>
      <c r="G150" s="1771"/>
      <c r="H150" s="1429"/>
      <c r="I150" s="1427"/>
      <c r="J150" s="1771">
        <f>BS!G75</f>
        <v>0</v>
      </c>
      <c r="K150" s="1772"/>
      <c r="L150" s="1777"/>
      <c r="O150" s="1768"/>
    </row>
    <row r="151" spans="1:15" s="1226" customFormat="1" ht="27.9" customHeight="1">
      <c r="A151" s="1789" t="s">
        <v>652</v>
      </c>
      <c r="B151" s="1828" t="s">
        <v>3171</v>
      </c>
      <c r="C151" s="1433"/>
      <c r="D151" s="1823" t="s">
        <v>683</v>
      </c>
      <c r="E151" s="1764">
        <f>BS!D76</f>
        <v>0</v>
      </c>
      <c r="F151" s="1764"/>
      <c r="G151" s="1737"/>
      <c r="H151" s="1425"/>
      <c r="I151" s="1737">
        <f>E151-E152</f>
        <v>0</v>
      </c>
      <c r="J151" s="1765"/>
      <c r="K151" s="1738"/>
      <c r="L151" s="1230"/>
      <c r="O151" s="1828" t="s">
        <v>3130</v>
      </c>
    </row>
    <row r="152" spans="1:15" ht="27.9" customHeight="1">
      <c r="A152" s="1789"/>
      <c r="B152" s="1782"/>
      <c r="C152" s="1434"/>
      <c r="D152" s="1827"/>
      <c r="E152" s="1764">
        <f>BS!E76</f>
        <v>0</v>
      </c>
      <c r="F152" s="1764"/>
      <c r="G152" s="1737"/>
      <c r="H152" s="1419"/>
      <c r="I152" s="1424"/>
      <c r="J152" s="1737">
        <f>BS!G76</f>
        <v>0</v>
      </c>
      <c r="K152" s="1765"/>
      <c r="L152" s="1739"/>
      <c r="O152" s="1782"/>
    </row>
    <row r="153" spans="1:15" ht="27.9" customHeight="1">
      <c r="A153" s="1789" t="s">
        <v>532</v>
      </c>
      <c r="B153" s="1828" t="s">
        <v>3172</v>
      </c>
      <c r="C153" s="1433"/>
      <c r="D153" s="1823" t="s">
        <v>685</v>
      </c>
      <c r="E153" s="1764">
        <f>BS!D77</f>
        <v>0</v>
      </c>
      <c r="F153" s="1764"/>
      <c r="G153" s="1737"/>
      <c r="H153" s="1425"/>
      <c r="I153" s="1737">
        <f>E153-E154</f>
        <v>0</v>
      </c>
      <c r="J153" s="1765"/>
      <c r="K153" s="1738"/>
      <c r="L153" s="1230"/>
      <c r="O153" s="1828" t="s">
        <v>3131</v>
      </c>
    </row>
    <row r="154" spans="1:15" ht="27.9" customHeight="1">
      <c r="A154" s="1789"/>
      <c r="B154" s="1782"/>
      <c r="C154" s="1434"/>
      <c r="D154" s="1827"/>
      <c r="E154" s="1764">
        <f>BS!E78</f>
        <v>0</v>
      </c>
      <c r="F154" s="1764"/>
      <c r="G154" s="1737"/>
      <c r="H154" s="1419"/>
      <c r="I154" s="1424"/>
      <c r="J154" s="1737">
        <f>BS!G77</f>
        <v>0</v>
      </c>
      <c r="K154" s="1765"/>
      <c r="L154" s="1739"/>
      <c r="O154" s="1782"/>
    </row>
    <row r="155" spans="1:15" ht="27.9" customHeight="1">
      <c r="A155" s="1789" t="s">
        <v>535</v>
      </c>
      <c r="B155" s="1828" t="s">
        <v>2722</v>
      </c>
      <c r="C155" s="1433"/>
      <c r="D155" s="1823" t="s">
        <v>687</v>
      </c>
      <c r="E155" s="1764">
        <f>BS!D78</f>
        <v>0</v>
      </c>
      <c r="F155" s="1764"/>
      <c r="G155" s="1737"/>
      <c r="H155" s="1425"/>
      <c r="I155" s="1737">
        <f>E155-E156</f>
        <v>0</v>
      </c>
      <c r="J155" s="1765"/>
      <c r="K155" s="1738"/>
      <c r="L155" s="1230"/>
      <c r="O155" s="1828" t="s">
        <v>2722</v>
      </c>
    </row>
    <row r="156" spans="1:15" ht="27.9" customHeight="1">
      <c r="A156" s="1789"/>
      <c r="B156" s="1782"/>
      <c r="C156" s="1434"/>
      <c r="D156" s="1827"/>
      <c r="E156" s="1764">
        <f>BS!E78</f>
        <v>0</v>
      </c>
      <c r="F156" s="1764"/>
      <c r="G156" s="1737"/>
      <c r="H156" s="1419"/>
      <c r="I156" s="1424"/>
      <c r="J156" s="1737">
        <f>BS!G78</f>
        <v>0</v>
      </c>
      <c r="K156" s="1765"/>
      <c r="L156" s="1739"/>
      <c r="O156" s="1782"/>
    </row>
    <row r="157" spans="1:15" ht="27.9" customHeight="1">
      <c r="A157" s="1789" t="s">
        <v>538</v>
      </c>
      <c r="B157" s="1828" t="s">
        <v>2723</v>
      </c>
      <c r="C157" s="1433"/>
      <c r="D157" s="1823" t="s">
        <v>689</v>
      </c>
      <c r="E157" s="1764">
        <f>BS!D79</f>
        <v>0</v>
      </c>
      <c r="F157" s="1764"/>
      <c r="G157" s="1737"/>
      <c r="H157" s="1425"/>
      <c r="I157" s="1737">
        <f>E157-E158</f>
        <v>0</v>
      </c>
      <c r="J157" s="1765"/>
      <c r="K157" s="1738"/>
      <c r="L157" s="1230"/>
      <c r="O157" s="1828" t="s">
        <v>2723</v>
      </c>
    </row>
    <row r="158" spans="1:15" ht="27.9" customHeight="1" thickBot="1">
      <c r="A158" s="1801"/>
      <c r="B158" s="1830"/>
      <c r="C158" s="1442"/>
      <c r="D158" s="1824"/>
      <c r="E158" s="1766">
        <f>BS!E79</f>
        <v>0</v>
      </c>
      <c r="F158" s="1766"/>
      <c r="G158" s="1731"/>
      <c r="H158" s="1418"/>
      <c r="I158" s="1426"/>
      <c r="J158" s="1731">
        <f>BS!G79</f>
        <v>0</v>
      </c>
      <c r="K158" s="1767"/>
      <c r="L158" s="1733"/>
      <c r="O158" s="1830"/>
    </row>
    <row r="159" spans="1:15" ht="11.25" customHeight="1">
      <c r="A159" s="1819" t="s">
        <v>1521</v>
      </c>
      <c r="B159" s="1832" t="s">
        <v>1522</v>
      </c>
      <c r="C159" s="2825"/>
      <c r="D159" s="2827" t="s">
        <v>1523</v>
      </c>
      <c r="E159" s="1722" t="s">
        <v>1524</v>
      </c>
      <c r="F159" s="1723"/>
      <c r="G159" s="1723"/>
      <c r="H159" s="1723"/>
      <c r="I159" s="1723"/>
      <c r="J159" s="1724"/>
      <c r="K159" s="1749" t="s">
        <v>1525</v>
      </c>
      <c r="L159" s="1750"/>
      <c r="O159" s="1832" t="s">
        <v>1522</v>
      </c>
    </row>
    <row r="160" spans="1:15" ht="11.25" customHeight="1">
      <c r="A160" s="1804"/>
      <c r="B160" s="1812"/>
      <c r="C160" s="2826"/>
      <c r="D160" s="2828"/>
      <c r="E160" s="1811">
        <v>1</v>
      </c>
      <c r="F160" s="1812" t="s">
        <v>1526</v>
      </c>
      <c r="G160" s="1726"/>
      <c r="H160" s="1453"/>
      <c r="I160" s="1813" t="s">
        <v>1527</v>
      </c>
      <c r="J160" s="1814"/>
      <c r="K160" s="1751"/>
      <c r="L160" s="1752"/>
      <c r="O160" s="1812"/>
    </row>
    <row r="161" spans="1:15" ht="12" customHeight="1">
      <c r="A161" s="1804"/>
      <c r="B161" s="1812"/>
      <c r="C161" s="2826"/>
      <c r="D161" s="2828"/>
      <c r="E161" s="1811"/>
      <c r="F161" s="1812" t="s">
        <v>1528</v>
      </c>
      <c r="G161" s="1726"/>
      <c r="H161" s="1453"/>
      <c r="I161" s="1831"/>
      <c r="J161" s="1814"/>
      <c r="K161" s="1726" t="s">
        <v>1529</v>
      </c>
      <c r="L161" s="1727"/>
      <c r="O161" s="1812"/>
    </row>
    <row r="162" spans="1:15" ht="27.9" customHeight="1">
      <c r="A162" s="1758" t="s">
        <v>787</v>
      </c>
      <c r="B162" s="1760" t="s">
        <v>3173</v>
      </c>
      <c r="C162" s="1436"/>
      <c r="D162" s="1762" t="s">
        <v>691</v>
      </c>
      <c r="E162" s="1770">
        <f>BS!D80</f>
        <v>66553</v>
      </c>
      <c r="F162" s="1770"/>
      <c r="G162" s="1771"/>
      <c r="H162" s="1428"/>
      <c r="I162" s="1771">
        <f>E162-E163</f>
        <v>66553</v>
      </c>
      <c r="J162" s="1772"/>
      <c r="K162" s="1773"/>
      <c r="L162" s="1227"/>
      <c r="O162" s="1760" t="s">
        <v>2724</v>
      </c>
    </row>
    <row r="163" spans="1:15" ht="27.9" customHeight="1">
      <c r="A163" s="1758"/>
      <c r="B163" s="2819"/>
      <c r="C163" s="1437"/>
      <c r="D163" s="1769"/>
      <c r="E163" s="1799">
        <f>BS!E80</f>
        <v>0</v>
      </c>
      <c r="F163" s="1799"/>
      <c r="G163" s="1800"/>
      <c r="H163" s="1303"/>
      <c r="I163" s="1440"/>
      <c r="J163" s="1771">
        <f>BS!G80</f>
        <v>163471</v>
      </c>
      <c r="K163" s="1772"/>
      <c r="L163" s="1777"/>
      <c r="O163" s="2819"/>
    </row>
    <row r="164" spans="1:15" ht="27.9" customHeight="1">
      <c r="A164" s="1789" t="s">
        <v>790</v>
      </c>
      <c r="B164" s="1828" t="s">
        <v>653</v>
      </c>
      <c r="C164" s="1433"/>
      <c r="D164" s="1823" t="s">
        <v>693</v>
      </c>
      <c r="E164" s="1764">
        <f>BS!D81</f>
        <v>15001</v>
      </c>
      <c r="F164" s="1764"/>
      <c r="G164" s="1737"/>
      <c r="H164" s="1425"/>
      <c r="I164" s="1737">
        <f>E164-E165</f>
        <v>15001</v>
      </c>
      <c r="J164" s="1798"/>
      <c r="K164" s="1785"/>
      <c r="L164" s="1230"/>
      <c r="O164" s="1828" t="s">
        <v>653</v>
      </c>
    </row>
    <row r="165" spans="1:15" s="1232" customFormat="1" ht="27.9" customHeight="1">
      <c r="A165" s="1789"/>
      <c r="B165" s="1782"/>
      <c r="C165" s="1434"/>
      <c r="D165" s="1827"/>
      <c r="E165" s="1764">
        <f>BS!E81</f>
        <v>0</v>
      </c>
      <c r="F165" s="1764"/>
      <c r="G165" s="1737"/>
      <c r="H165" s="1419"/>
      <c r="I165" s="1424"/>
      <c r="J165" s="1737">
        <f>BS!G81</f>
        <v>11781</v>
      </c>
      <c r="K165" s="1765"/>
      <c r="L165" s="1739"/>
      <c r="O165" s="1782"/>
    </row>
    <row r="166" spans="1:15" s="1232" customFormat="1" ht="27.9" customHeight="1">
      <c r="A166" s="1789" t="s">
        <v>532</v>
      </c>
      <c r="B166" s="1828" t="s">
        <v>655</v>
      </c>
      <c r="C166" s="1433"/>
      <c r="D166" s="1823" t="s">
        <v>695</v>
      </c>
      <c r="E166" s="1764">
        <f>BS!D82</f>
        <v>51552</v>
      </c>
      <c r="F166" s="1764"/>
      <c r="G166" s="1737"/>
      <c r="H166" s="1425"/>
      <c r="I166" s="1737">
        <f>E166-E167</f>
        <v>51552</v>
      </c>
      <c r="J166" s="1765"/>
      <c r="K166" s="1738"/>
      <c r="L166" s="1230"/>
      <c r="O166" s="1828" t="s">
        <v>655</v>
      </c>
    </row>
    <row r="167" spans="1:15" ht="27.9" customHeight="1">
      <c r="A167" s="1789"/>
      <c r="B167" s="1782"/>
      <c r="C167" s="1434"/>
      <c r="D167" s="1827"/>
      <c r="E167" s="1764">
        <f>BS!E82</f>
        <v>0</v>
      </c>
      <c r="F167" s="1764"/>
      <c r="G167" s="1737"/>
      <c r="H167" s="1419"/>
      <c r="I167" s="1424"/>
      <c r="J167" s="1737">
        <f>BS!G82</f>
        <v>151690</v>
      </c>
      <c r="K167" s="1765"/>
      <c r="L167" s="1739"/>
      <c r="O167" s="1782"/>
    </row>
    <row r="168" spans="1:15" ht="27.9" customHeight="1">
      <c r="A168" s="1758" t="s">
        <v>663</v>
      </c>
      <c r="B168" s="1760" t="s">
        <v>3174</v>
      </c>
      <c r="C168" s="1436"/>
      <c r="D168" s="1762" t="s">
        <v>697</v>
      </c>
      <c r="E168" s="1770">
        <f>BS!D83</f>
        <v>23406</v>
      </c>
      <c r="F168" s="1770"/>
      <c r="G168" s="1771"/>
      <c r="H168" s="1428"/>
      <c r="I168" s="1771">
        <f>E168-E169</f>
        <v>23406</v>
      </c>
      <c r="J168" s="1772"/>
      <c r="K168" s="1773"/>
      <c r="L168" s="1227"/>
      <c r="O168" s="1760" t="s">
        <v>2725</v>
      </c>
    </row>
    <row r="169" spans="1:15" s="1233" customFormat="1" ht="27.9" customHeight="1">
      <c r="A169" s="1758"/>
      <c r="B169" s="1768"/>
      <c r="C169" s="1437"/>
      <c r="D169" s="1769"/>
      <c r="E169" s="1770">
        <f>BS!E83</f>
        <v>0</v>
      </c>
      <c r="F169" s="1770"/>
      <c r="G169" s="1771"/>
      <c r="H169" s="1429"/>
      <c r="I169" s="1427"/>
      <c r="J169" s="1771">
        <f>BS!G83</f>
        <v>22592</v>
      </c>
      <c r="K169" s="1772"/>
      <c r="L169" s="1777"/>
      <c r="O169" s="1768"/>
    </row>
    <row r="170" spans="1:15" ht="27.9" customHeight="1">
      <c r="A170" s="1789" t="s">
        <v>666</v>
      </c>
      <c r="B170" s="1828" t="s">
        <v>667</v>
      </c>
      <c r="C170" s="1433"/>
      <c r="D170" s="1823" t="s">
        <v>699</v>
      </c>
      <c r="E170" s="1764">
        <f>BS!D84</f>
        <v>0</v>
      </c>
      <c r="F170" s="1764"/>
      <c r="G170" s="1737"/>
      <c r="H170" s="1425"/>
      <c r="I170" s="1737">
        <f>E170-E171</f>
        <v>0</v>
      </c>
      <c r="J170" s="1765"/>
      <c r="K170" s="1738"/>
      <c r="L170" s="1230"/>
      <c r="O170" s="1828" t="s">
        <v>667</v>
      </c>
    </row>
    <row r="171" spans="1:15" s="1232" customFormat="1" ht="27.9" customHeight="1">
      <c r="A171" s="1789"/>
      <c r="B171" s="1782"/>
      <c r="C171" s="1434"/>
      <c r="D171" s="1827"/>
      <c r="E171" s="1764">
        <f>BS!E84</f>
        <v>0</v>
      </c>
      <c r="F171" s="1764"/>
      <c r="G171" s="1737"/>
      <c r="H171" s="1419"/>
      <c r="I171" s="1424"/>
      <c r="J171" s="1737">
        <f>BS!G84</f>
        <v>0</v>
      </c>
      <c r="K171" s="1765"/>
      <c r="L171" s="1739"/>
      <c r="O171" s="1782"/>
    </row>
    <row r="172" spans="1:15" s="1232" customFormat="1" ht="27.9" customHeight="1">
      <c r="A172" s="1789" t="s">
        <v>532</v>
      </c>
      <c r="B172" s="1828" t="s">
        <v>669</v>
      </c>
      <c r="C172" s="1433"/>
      <c r="D172" s="1823" t="s">
        <v>701</v>
      </c>
      <c r="E172" s="1764">
        <f>BS!D85</f>
        <v>23406</v>
      </c>
      <c r="F172" s="1764"/>
      <c r="G172" s="1737"/>
      <c r="H172" s="1425"/>
      <c r="I172" s="1737">
        <f>E172-E173</f>
        <v>23406</v>
      </c>
      <c r="J172" s="1765"/>
      <c r="K172" s="1738"/>
      <c r="L172" s="1230"/>
      <c r="O172" s="1828" t="s">
        <v>669</v>
      </c>
    </row>
    <row r="173" spans="1:15" ht="27.9" customHeight="1">
      <c r="A173" s="1789"/>
      <c r="B173" s="1782"/>
      <c r="C173" s="1434"/>
      <c r="D173" s="1827"/>
      <c r="E173" s="1764">
        <f>BS!E85</f>
        <v>0</v>
      </c>
      <c r="F173" s="1764"/>
      <c r="G173" s="1737"/>
      <c r="H173" s="1419"/>
      <c r="I173" s="1424"/>
      <c r="J173" s="1737">
        <f>BS!G85</f>
        <v>22592</v>
      </c>
      <c r="K173" s="1765"/>
      <c r="L173" s="1739"/>
      <c r="O173" s="1782"/>
    </row>
    <row r="174" spans="1:15" ht="27.9" customHeight="1">
      <c r="A174" s="1789" t="s">
        <v>535</v>
      </c>
      <c r="B174" s="1828" t="s">
        <v>671</v>
      </c>
      <c r="C174" s="1433"/>
      <c r="D174" s="1823" t="s">
        <v>703</v>
      </c>
      <c r="E174" s="1764">
        <f>BS!D86</f>
        <v>0</v>
      </c>
      <c r="F174" s="1764"/>
      <c r="G174" s="1737"/>
      <c r="H174" s="1425"/>
      <c r="I174" s="1737">
        <f>E174-E175</f>
        <v>0</v>
      </c>
      <c r="J174" s="1765"/>
      <c r="K174" s="1738"/>
      <c r="L174" s="1230"/>
      <c r="O174" s="1828" t="s">
        <v>671</v>
      </c>
    </row>
    <row r="175" spans="1:15" s="1233" customFormat="1" ht="27.9" customHeight="1">
      <c r="A175" s="1789"/>
      <c r="B175" s="1782"/>
      <c r="C175" s="1434"/>
      <c r="D175" s="1827"/>
      <c r="E175" s="1764">
        <f>BS!E86</f>
        <v>0</v>
      </c>
      <c r="F175" s="1764"/>
      <c r="G175" s="1737"/>
      <c r="H175" s="1419"/>
      <c r="I175" s="1424"/>
      <c r="J175" s="1737">
        <f>BS!G86</f>
        <v>0</v>
      </c>
      <c r="K175" s="1765"/>
      <c r="L175" s="1739"/>
      <c r="O175" s="1782"/>
    </row>
    <row r="176" spans="1:15" ht="27.9" customHeight="1">
      <c r="A176" s="1789" t="s">
        <v>538</v>
      </c>
      <c r="B176" s="1828" t="s">
        <v>673</v>
      </c>
      <c r="C176" s="1433"/>
      <c r="D176" s="1823" t="s">
        <v>705</v>
      </c>
      <c r="E176" s="1764">
        <f>BS!D87</f>
        <v>0</v>
      </c>
      <c r="F176" s="1764"/>
      <c r="G176" s="1737"/>
      <c r="H176" s="1425"/>
      <c r="I176" s="1737">
        <f>E176-E177</f>
        <v>0</v>
      </c>
      <c r="J176" s="1765"/>
      <c r="K176" s="1738"/>
      <c r="L176" s="1230"/>
      <c r="O176" s="1828" t="s">
        <v>673</v>
      </c>
    </row>
    <row r="177" spans="1:25" s="1232" customFormat="1" ht="27.9" customHeight="1">
      <c r="A177" s="1789"/>
      <c r="B177" s="1782"/>
      <c r="C177" s="1267"/>
      <c r="D177" s="1827"/>
      <c r="E177" s="1764">
        <f>BS!E87</f>
        <v>0</v>
      </c>
      <c r="F177" s="1764"/>
      <c r="G177" s="1737"/>
      <c r="H177" s="1419"/>
      <c r="I177" s="1424"/>
      <c r="J177" s="1737">
        <f>BS!G87</f>
        <v>0</v>
      </c>
      <c r="K177" s="1765"/>
      <c r="L177" s="1739"/>
      <c r="O177" s="1782"/>
    </row>
    <row r="178" spans="1:25" s="1232" customFormat="1" ht="2.25" customHeight="1">
      <c r="A178" s="1297"/>
      <c r="B178" s="1267"/>
      <c r="C178" s="1267"/>
      <c r="D178" s="1304"/>
      <c r="E178" s="1439"/>
      <c r="F178" s="1425"/>
      <c r="G178" s="1439"/>
      <c r="H178" s="1425"/>
      <c r="I178" s="1439"/>
      <c r="J178" s="1439"/>
      <c r="K178" s="1439"/>
      <c r="L178" s="1420"/>
      <c r="O178" s="1267"/>
    </row>
    <row r="179" spans="1:25" s="1233" customFormat="1" ht="30" customHeight="1">
      <c r="A179" s="1239" t="s">
        <v>1521</v>
      </c>
      <c r="B179" s="1751" t="s">
        <v>1585</v>
      </c>
      <c r="C179" s="1807"/>
      <c r="D179" s="1807"/>
      <c r="E179" s="1807"/>
      <c r="F179" s="1808"/>
      <c r="G179" s="1251" t="s">
        <v>1523</v>
      </c>
      <c r="H179" s="1305"/>
      <c r="I179" s="1726" t="s">
        <v>1586</v>
      </c>
      <c r="J179" s="2824"/>
      <c r="K179" s="1726" t="s">
        <v>1587</v>
      </c>
      <c r="L179" s="1727"/>
    </row>
    <row r="180" spans="1:25" s="1233" customFormat="1" ht="27.75" customHeight="1">
      <c r="A180" s="1240"/>
      <c r="B180" s="1787" t="str">
        <f>V180</f>
        <v>SHAREHOLDERS' EQUITY AND LIABILITIES TOTAL l. 080 + l. 101 + l. 141</v>
      </c>
      <c r="C180" s="1787"/>
      <c r="D180" s="1788"/>
      <c r="E180" s="1788"/>
      <c r="F180" s="1788"/>
      <c r="G180" s="1252" t="s">
        <v>707</v>
      </c>
      <c r="H180" s="1306"/>
      <c r="I180" s="1771">
        <f>BS!D94</f>
        <v>7328083</v>
      </c>
      <c r="J180" s="1773"/>
      <c r="K180" s="1771">
        <f>BS!E94</f>
        <v>7113787</v>
      </c>
      <c r="L180" s="1777"/>
      <c r="Q180" s="1774"/>
      <c r="R180" s="1775"/>
      <c r="S180" s="2817"/>
      <c r="T180" s="2817"/>
      <c r="U180" s="2818"/>
      <c r="V180" s="2811" t="s">
        <v>2727</v>
      </c>
      <c r="W180" s="2812"/>
      <c r="X180" s="2812"/>
      <c r="Y180" s="2812"/>
    </row>
    <row r="181" spans="1:25" s="1233" customFormat="1" ht="27.75" customHeight="1">
      <c r="A181" s="1240" t="s">
        <v>523</v>
      </c>
      <c r="B181" s="1774" t="str">
        <f t="shared" ref="B181:B190" si="0">V181</f>
        <v>Shareholders' equity l. 081+ l. 085+ l. 086 + l. 087+ l. 090 + l. 093 + l. 097 +  l. 100</v>
      </c>
      <c r="C181" s="1775"/>
      <c r="D181" s="1775"/>
      <c r="E181" s="1775"/>
      <c r="F181" s="1776"/>
      <c r="G181" s="1253" t="s">
        <v>709</v>
      </c>
      <c r="H181" s="1295"/>
      <c r="I181" s="1771">
        <f>BS!D95</f>
        <v>1851956</v>
      </c>
      <c r="J181" s="1773"/>
      <c r="K181" s="1771">
        <f>BS!E95</f>
        <v>2675607</v>
      </c>
      <c r="L181" s="1777"/>
      <c r="Q181" s="1774"/>
      <c r="R181" s="1775"/>
      <c r="S181" s="1775"/>
      <c r="T181" s="1775"/>
      <c r="U181" s="1776"/>
      <c r="V181" s="2811" t="s">
        <v>3175</v>
      </c>
      <c r="W181" s="2812"/>
      <c r="X181" s="2812"/>
      <c r="Y181" s="2812"/>
    </row>
    <row r="182" spans="1:25" ht="27.75" customHeight="1">
      <c r="A182" s="1240" t="s">
        <v>526</v>
      </c>
      <c r="B182" s="1774" t="str">
        <f t="shared" si="0"/>
        <v>Registered capital total (l. 082 to l. 084)</v>
      </c>
      <c r="C182" s="1775"/>
      <c r="D182" s="1775"/>
      <c r="E182" s="1775"/>
      <c r="F182" s="1776"/>
      <c r="G182" s="1253" t="s">
        <v>711</v>
      </c>
      <c r="H182" s="1295"/>
      <c r="I182" s="1771">
        <f>BS!D96</f>
        <v>14000</v>
      </c>
      <c r="J182" s="1773"/>
      <c r="K182" s="1771">
        <f>BS!E96</f>
        <v>14000</v>
      </c>
      <c r="L182" s="1777"/>
      <c r="Q182" s="1774"/>
      <c r="R182" s="1775"/>
      <c r="S182" s="1775"/>
      <c r="T182" s="1775"/>
      <c r="U182" s="1776"/>
      <c r="V182" s="2811" t="s">
        <v>3176</v>
      </c>
      <c r="W182" s="2812"/>
      <c r="X182" s="2812"/>
      <c r="Y182" s="2812"/>
    </row>
    <row r="183" spans="1:25" s="1232" customFormat="1" ht="27.75" customHeight="1">
      <c r="A183" s="1242" t="s">
        <v>529</v>
      </c>
      <c r="B183" s="1734" t="str">
        <f t="shared" si="0"/>
        <v>Share capital (411 alebo +/- 491)</v>
      </c>
      <c r="C183" s="1735"/>
      <c r="D183" s="1735"/>
      <c r="E183" s="1735"/>
      <c r="F183" s="1736"/>
      <c r="G183" s="1254" t="s">
        <v>713</v>
      </c>
      <c r="H183" s="1296"/>
      <c r="I183" s="1737">
        <f>BS!D97</f>
        <v>14000</v>
      </c>
      <c r="J183" s="1738"/>
      <c r="K183" s="1737">
        <f>BS!E97</f>
        <v>14000</v>
      </c>
      <c r="L183" s="1739"/>
      <c r="Q183" s="1734"/>
      <c r="R183" s="1735"/>
      <c r="S183" s="1735"/>
      <c r="T183" s="1735"/>
      <c r="U183" s="1736"/>
      <c r="V183" s="2811" t="s">
        <v>686</v>
      </c>
      <c r="W183" s="2812"/>
      <c r="X183" s="2812"/>
      <c r="Y183" s="2812"/>
    </row>
    <row r="184" spans="1:25" s="1232" customFormat="1" ht="27.75" customHeight="1">
      <c r="A184" s="1240" t="s">
        <v>532</v>
      </c>
      <c r="B184" s="1734" t="str">
        <f t="shared" si="0"/>
        <v>Change in share capital +/- 419</v>
      </c>
      <c r="C184" s="1735"/>
      <c r="D184" s="1735"/>
      <c r="E184" s="1735"/>
      <c r="F184" s="1736"/>
      <c r="G184" s="1254" t="s">
        <v>715</v>
      </c>
      <c r="H184" s="1296"/>
      <c r="I184" s="1737">
        <f>BS!D98</f>
        <v>0</v>
      </c>
      <c r="J184" s="1738"/>
      <c r="K184" s="1737">
        <f>BS!E98</f>
        <v>0</v>
      </c>
      <c r="L184" s="1739"/>
      <c r="Q184" s="1734"/>
      <c r="R184" s="1735"/>
      <c r="S184" s="1735"/>
      <c r="T184" s="1735"/>
      <c r="U184" s="1736"/>
      <c r="V184" s="2811" t="s">
        <v>690</v>
      </c>
      <c r="W184" s="2812"/>
      <c r="X184" s="2812"/>
      <c r="Y184" s="2812"/>
    </row>
    <row r="185" spans="1:25" s="1232" customFormat="1" ht="27.75" customHeight="1">
      <c r="A185" s="1240" t="s">
        <v>535</v>
      </c>
      <c r="B185" s="1734" t="str">
        <f t="shared" si="0"/>
        <v>Receivables for subscribed share capital (/-/353)</v>
      </c>
      <c r="C185" s="1735"/>
      <c r="D185" s="1735"/>
      <c r="E185" s="1735"/>
      <c r="F185" s="1736"/>
      <c r="G185" s="1254" t="s">
        <v>718</v>
      </c>
      <c r="H185" s="1296"/>
      <c r="I185" s="1737">
        <f>BS!D99</f>
        <v>0</v>
      </c>
      <c r="J185" s="1738"/>
      <c r="K185" s="1737">
        <f>BS!E99</f>
        <v>0</v>
      </c>
      <c r="L185" s="1739"/>
      <c r="Q185" s="1734"/>
      <c r="R185" s="1735"/>
      <c r="S185" s="1735"/>
      <c r="T185" s="1735"/>
      <c r="U185" s="1736"/>
      <c r="V185" s="2811" t="s">
        <v>692</v>
      </c>
      <c r="W185" s="2812"/>
      <c r="X185" s="2812"/>
      <c r="Y185" s="2812"/>
    </row>
    <row r="186" spans="1:25" ht="27.75" customHeight="1">
      <c r="A186" s="1240" t="s">
        <v>550</v>
      </c>
      <c r="B186" s="1774" t="str">
        <f t="shared" si="0"/>
        <v>Share premium (412)</v>
      </c>
      <c r="C186" s="1775"/>
      <c r="D186" s="1775"/>
      <c r="E186" s="1775"/>
      <c r="F186" s="1776"/>
      <c r="G186" s="1253" t="s">
        <v>721</v>
      </c>
      <c r="H186" s="1295"/>
      <c r="I186" s="1771">
        <f>BS!D100</f>
        <v>0</v>
      </c>
      <c r="J186" s="1773"/>
      <c r="K186" s="1771">
        <f>BS!E100</f>
        <v>0</v>
      </c>
      <c r="L186" s="1777"/>
      <c r="Q186" s="1774"/>
      <c r="R186" s="1775"/>
      <c r="S186" s="1775"/>
      <c r="T186" s="1775"/>
      <c r="U186" s="1776"/>
      <c r="V186" s="2811" t="s">
        <v>696</v>
      </c>
      <c r="W186" s="2812"/>
      <c r="X186" s="2812"/>
      <c r="Y186" s="2812"/>
    </row>
    <row r="187" spans="1:25" ht="27.75" customHeight="1">
      <c r="A187" s="1240" t="s">
        <v>574</v>
      </c>
      <c r="B187" s="1774" t="str">
        <f t="shared" si="0"/>
        <v>Other capital funds (413)</v>
      </c>
      <c r="C187" s="1775"/>
      <c r="D187" s="1775"/>
      <c r="E187" s="1775"/>
      <c r="F187" s="1776"/>
      <c r="G187" s="1253" t="s">
        <v>723</v>
      </c>
      <c r="H187" s="1295"/>
      <c r="I187" s="1771">
        <f>BS!D101</f>
        <v>0</v>
      </c>
      <c r="J187" s="1773"/>
      <c r="K187" s="1771">
        <f>BS!E101</f>
        <v>0</v>
      </c>
      <c r="L187" s="1777"/>
      <c r="Q187" s="1774"/>
      <c r="R187" s="1775"/>
      <c r="S187" s="1775"/>
      <c r="T187" s="1775"/>
      <c r="U187" s="1776"/>
      <c r="V187" s="2811" t="s">
        <v>698</v>
      </c>
      <c r="W187" s="2812"/>
      <c r="X187" s="2812"/>
      <c r="Y187" s="2812"/>
    </row>
    <row r="188" spans="1:25" ht="27.75" customHeight="1">
      <c r="A188" s="1240" t="s">
        <v>716</v>
      </c>
      <c r="B188" s="1774" t="str">
        <f t="shared" si="0"/>
        <v>Legal reserve funds l. 088 + l. 089</v>
      </c>
      <c r="C188" s="1775"/>
      <c r="D188" s="1775"/>
      <c r="E188" s="1775"/>
      <c r="F188" s="1776"/>
      <c r="G188" s="1253" t="s">
        <v>726</v>
      </c>
      <c r="H188" s="1295"/>
      <c r="I188" s="1771">
        <f>BS!D102</f>
        <v>1925</v>
      </c>
      <c r="J188" s="1773"/>
      <c r="K188" s="1771">
        <f>BS!E102</f>
        <v>1925</v>
      </c>
      <c r="L188" s="1777"/>
      <c r="Q188" s="1774"/>
      <c r="R188" s="1775"/>
      <c r="S188" s="1775"/>
      <c r="T188" s="1775"/>
      <c r="U188" s="1776"/>
      <c r="V188" s="2811" t="s">
        <v>2730</v>
      </c>
      <c r="W188" s="2812"/>
      <c r="X188" s="2812"/>
      <c r="Y188" s="2812"/>
    </row>
    <row r="189" spans="1:25" ht="27.75" customHeight="1">
      <c r="A189" s="1242" t="s">
        <v>719</v>
      </c>
      <c r="B189" s="1734" t="str">
        <f t="shared" si="0"/>
        <v>Legal reserve fund  and non-distributable fund (417A, 418, 421A, 422)</v>
      </c>
      <c r="C189" s="1735"/>
      <c r="D189" s="1735"/>
      <c r="E189" s="1735"/>
      <c r="F189" s="1736"/>
      <c r="G189" s="1254" t="s">
        <v>728</v>
      </c>
      <c r="H189" s="1296"/>
      <c r="I189" s="1737">
        <f>BS!D103</f>
        <v>1925</v>
      </c>
      <c r="J189" s="1738"/>
      <c r="K189" s="1737">
        <f>BS!E103</f>
        <v>1925</v>
      </c>
      <c r="L189" s="1739"/>
      <c r="Q189" s="1734"/>
      <c r="R189" s="1735"/>
      <c r="S189" s="1735"/>
      <c r="T189" s="1735"/>
      <c r="U189" s="1736"/>
      <c r="V189" s="2811" t="s">
        <v>2731</v>
      </c>
      <c r="W189" s="2812"/>
      <c r="X189" s="2812"/>
      <c r="Y189" s="2812"/>
    </row>
    <row r="190" spans="1:25" s="1232" customFormat="1" ht="27.75" customHeight="1" thickBot="1">
      <c r="A190" s="1409" t="s">
        <v>532</v>
      </c>
      <c r="B190" s="1728" t="str">
        <f t="shared" si="0"/>
        <v>Reserve fund on own shares and interests (417A, 421A)</v>
      </c>
      <c r="C190" s="1729"/>
      <c r="D190" s="1729"/>
      <c r="E190" s="1729"/>
      <c r="F190" s="1730"/>
      <c r="G190" s="1410" t="s">
        <v>730</v>
      </c>
      <c r="H190" s="1411"/>
      <c r="I190" s="1731">
        <f>BS!D104</f>
        <v>0</v>
      </c>
      <c r="J190" s="1732"/>
      <c r="K190" s="1731">
        <f>BS!E104</f>
        <v>0</v>
      </c>
      <c r="L190" s="1733"/>
      <c r="Q190" s="1728"/>
      <c r="R190" s="1729"/>
      <c r="S190" s="1729"/>
      <c r="T190" s="1729"/>
      <c r="U190" s="1730"/>
      <c r="V190" s="2811" t="s">
        <v>2732</v>
      </c>
      <c r="W190" s="2812"/>
      <c r="X190" s="2812"/>
      <c r="Y190" s="2812"/>
    </row>
    <row r="191" spans="1:25" s="1232" customFormat="1" ht="27.75" customHeight="1">
      <c r="A191" s="1406" t="s">
        <v>1521</v>
      </c>
      <c r="B191" s="1722" t="s">
        <v>1585</v>
      </c>
      <c r="C191" s="1723"/>
      <c r="D191" s="1723"/>
      <c r="E191" s="1723"/>
      <c r="F191" s="1724"/>
      <c r="G191" s="1407" t="s">
        <v>1523</v>
      </c>
      <c r="H191" s="1408"/>
      <c r="I191" s="1722" t="s">
        <v>1586</v>
      </c>
      <c r="J191" s="1724"/>
      <c r="K191" s="1722" t="s">
        <v>1587</v>
      </c>
      <c r="L191" s="1725"/>
      <c r="Q191" s="1722" t="s">
        <v>1585</v>
      </c>
      <c r="R191" s="1723"/>
      <c r="S191" s="1723"/>
      <c r="T191" s="1723"/>
      <c r="U191" s="1724"/>
      <c r="V191" s="2811"/>
      <c r="W191" s="2812"/>
      <c r="X191" s="2812"/>
      <c r="Y191" s="2812"/>
    </row>
    <row r="192" spans="1:25" ht="27.75" customHeight="1">
      <c r="A192" s="1240" t="s">
        <v>724</v>
      </c>
      <c r="B192" s="1774" t="str">
        <f>V192</f>
        <v>Funds created from profit total (l. 091 + l. 092)</v>
      </c>
      <c r="C192" s="1775"/>
      <c r="D192" s="1775"/>
      <c r="E192" s="1775"/>
      <c r="F192" s="1776"/>
      <c r="G192" s="1253" t="s">
        <v>732</v>
      </c>
      <c r="H192" s="1295"/>
      <c r="I192" s="1771">
        <f>BS!D105</f>
        <v>0</v>
      </c>
      <c r="J192" s="1773"/>
      <c r="K192" s="1771">
        <f>BS!E105</f>
        <v>0</v>
      </c>
      <c r="L192" s="1777"/>
      <c r="Q192" s="1774"/>
      <c r="R192" s="1775"/>
      <c r="S192" s="1775"/>
      <c r="T192" s="1775"/>
      <c r="U192" s="1776"/>
      <c r="V192" s="2811" t="s">
        <v>2733</v>
      </c>
      <c r="W192" s="2812"/>
      <c r="X192" s="2812"/>
      <c r="Y192" s="2812"/>
    </row>
    <row r="193" spans="1:25" ht="27.75" customHeight="1">
      <c r="A193" s="1242" t="s">
        <v>2734</v>
      </c>
      <c r="B193" s="1734" t="str">
        <f t="shared" ref="B193:B219" si="1">V193</f>
        <v>Statutory funds (423, 42X)</v>
      </c>
      <c r="C193" s="1735"/>
      <c r="D193" s="1735"/>
      <c r="E193" s="1735"/>
      <c r="F193" s="1736"/>
      <c r="G193" s="1254" t="s">
        <v>734</v>
      </c>
      <c r="H193" s="1296"/>
      <c r="I193" s="1737">
        <f>BS!D106</f>
        <v>0</v>
      </c>
      <c r="J193" s="1738"/>
      <c r="K193" s="1737">
        <f>BS!E106</f>
        <v>0</v>
      </c>
      <c r="L193" s="1739"/>
      <c r="Q193" s="1734"/>
      <c r="R193" s="1735"/>
      <c r="S193" s="1735"/>
      <c r="T193" s="1735"/>
      <c r="U193" s="1736"/>
      <c r="V193" s="2811" t="s">
        <v>2735</v>
      </c>
      <c r="W193" s="2812"/>
      <c r="X193" s="2812"/>
      <c r="Y193" s="2812"/>
    </row>
    <row r="194" spans="1:25" ht="27.75" customHeight="1">
      <c r="A194" s="1240" t="s">
        <v>532</v>
      </c>
      <c r="B194" s="1734" t="str">
        <f t="shared" si="1"/>
        <v>Other funds (427, 42X)</v>
      </c>
      <c r="C194" s="1735"/>
      <c r="D194" s="1735"/>
      <c r="E194" s="1735"/>
      <c r="F194" s="1736"/>
      <c r="G194" s="1254" t="s">
        <v>736</v>
      </c>
      <c r="H194" s="1296"/>
      <c r="I194" s="1737">
        <f>BS!D107</f>
        <v>0</v>
      </c>
      <c r="J194" s="1738"/>
      <c r="K194" s="1737">
        <f>BS!E107</f>
        <v>0</v>
      </c>
      <c r="L194" s="1739"/>
      <c r="Q194" s="1734"/>
      <c r="R194" s="1735"/>
      <c r="S194" s="1735"/>
      <c r="T194" s="1735"/>
      <c r="U194" s="1736"/>
      <c r="V194" s="2811" t="s">
        <v>2736</v>
      </c>
      <c r="W194" s="2812"/>
      <c r="X194" s="2812"/>
      <c r="Y194" s="2812"/>
    </row>
    <row r="195" spans="1:25" ht="27.75" customHeight="1">
      <c r="A195" s="1240" t="s">
        <v>2737</v>
      </c>
      <c r="B195" s="1774" t="str">
        <f t="shared" si="1"/>
        <v>Revaluation reserves total (l. 094 to l. 096)</v>
      </c>
      <c r="C195" s="1775"/>
      <c r="D195" s="1775"/>
      <c r="E195" s="1775"/>
      <c r="F195" s="1776"/>
      <c r="G195" s="1253" t="s">
        <v>738</v>
      </c>
      <c r="H195" s="1295"/>
      <c r="I195" s="1771">
        <f>BS!D108</f>
        <v>0</v>
      </c>
      <c r="J195" s="1773"/>
      <c r="K195" s="1771">
        <f>BS!E108</f>
        <v>0</v>
      </c>
      <c r="L195" s="1777"/>
      <c r="Q195" s="1774"/>
      <c r="R195" s="1775"/>
      <c r="S195" s="1775"/>
      <c r="T195" s="1775"/>
      <c r="U195" s="1776"/>
      <c r="V195" s="2811" t="s">
        <v>2738</v>
      </c>
      <c r="W195" s="2812"/>
      <c r="X195" s="2812"/>
      <c r="Y195" s="2812"/>
    </row>
    <row r="196" spans="1:25" ht="27.75" customHeight="1">
      <c r="A196" s="1242" t="s">
        <v>2739</v>
      </c>
      <c r="B196" s="1734" t="str">
        <f t="shared" si="1"/>
        <v>Revaluation reserve from valuation of assets and liabilities (+/- 414)</v>
      </c>
      <c r="C196" s="1735"/>
      <c r="D196" s="1735"/>
      <c r="E196" s="1735"/>
      <c r="F196" s="1736"/>
      <c r="G196" s="1254" t="s">
        <v>740</v>
      </c>
      <c r="H196" s="1296"/>
      <c r="I196" s="1737">
        <f>BS!D109</f>
        <v>0</v>
      </c>
      <c r="J196" s="1738"/>
      <c r="K196" s="1737">
        <f>BS!E109</f>
        <v>0</v>
      </c>
      <c r="L196" s="1739"/>
      <c r="Q196" s="1734"/>
      <c r="R196" s="1735"/>
      <c r="S196" s="1735"/>
      <c r="T196" s="1735"/>
      <c r="U196" s="1736"/>
      <c r="V196" s="2811" t="s">
        <v>2740</v>
      </c>
      <c r="W196" s="2812"/>
      <c r="X196" s="2812"/>
      <c r="Y196" s="2812"/>
    </row>
    <row r="197" spans="1:25" ht="27.75" customHeight="1">
      <c r="A197" s="1242" t="s">
        <v>532</v>
      </c>
      <c r="B197" s="1734" t="str">
        <f t="shared" si="1"/>
        <v>Investments revaluation reserve  (+/- 415)</v>
      </c>
      <c r="C197" s="1735"/>
      <c r="D197" s="1735"/>
      <c r="E197" s="1735"/>
      <c r="F197" s="1736"/>
      <c r="G197" s="1254" t="s">
        <v>742</v>
      </c>
      <c r="H197" s="1296"/>
      <c r="I197" s="1737">
        <f>BS!D110</f>
        <v>0</v>
      </c>
      <c r="J197" s="1738"/>
      <c r="K197" s="1737">
        <f>BS!E110</f>
        <v>0</v>
      </c>
      <c r="L197" s="1739"/>
      <c r="Q197" s="1734"/>
      <c r="R197" s="1735"/>
      <c r="S197" s="1735"/>
      <c r="T197" s="1735"/>
      <c r="U197" s="1736"/>
      <c r="V197" s="2811" t="s">
        <v>704</v>
      </c>
      <c r="W197" s="2812"/>
      <c r="X197" s="2812"/>
      <c r="Y197" s="2812"/>
    </row>
    <row r="198" spans="1:25" s="1232" customFormat="1" ht="27.75" customHeight="1">
      <c r="A198" s="1242" t="s">
        <v>535</v>
      </c>
      <c r="B198" s="1734" t="str">
        <f t="shared" si="1"/>
        <v>Revaluation reserve for mergers and demergers (+/-416)</v>
      </c>
      <c r="C198" s="1735"/>
      <c r="D198" s="1735"/>
      <c r="E198" s="1735"/>
      <c r="F198" s="1736"/>
      <c r="G198" s="1254" t="s">
        <v>743</v>
      </c>
      <c r="H198" s="1296"/>
      <c r="I198" s="1737">
        <f>BS!D111</f>
        <v>0</v>
      </c>
      <c r="J198" s="1738"/>
      <c r="K198" s="1737">
        <f>BS!E111</f>
        <v>0</v>
      </c>
      <c r="L198" s="1739"/>
      <c r="Q198" s="1734"/>
      <c r="R198" s="1735"/>
      <c r="S198" s="1735"/>
      <c r="T198" s="1735"/>
      <c r="U198" s="1736"/>
      <c r="V198" s="2811" t="s">
        <v>706</v>
      </c>
      <c r="W198" s="2812"/>
      <c r="X198" s="2812"/>
      <c r="Y198" s="2812"/>
    </row>
    <row r="199" spans="1:25" ht="27.75" customHeight="1">
      <c r="A199" s="1240" t="s">
        <v>2741</v>
      </c>
      <c r="B199" s="1774" t="str">
        <f t="shared" si="1"/>
        <v>Retained earnings l. 098+ l. 099</v>
      </c>
      <c r="C199" s="1775"/>
      <c r="D199" s="1775"/>
      <c r="E199" s="1775"/>
      <c r="F199" s="1776"/>
      <c r="G199" s="1253" t="s">
        <v>745</v>
      </c>
      <c r="H199" s="1295"/>
      <c r="I199" s="1771">
        <f>BS!D112</f>
        <v>3530858</v>
      </c>
      <c r="J199" s="1773"/>
      <c r="K199" s="1771">
        <f>BS!E112</f>
        <v>3221101</v>
      </c>
      <c r="L199" s="1777"/>
      <c r="Q199" s="1774"/>
      <c r="R199" s="1775"/>
      <c r="S199" s="1775"/>
      <c r="T199" s="1775"/>
      <c r="U199" s="1776"/>
      <c r="V199" s="2811" t="s">
        <v>3177</v>
      </c>
      <c r="W199" s="2812"/>
      <c r="X199" s="2812"/>
      <c r="Y199" s="2812"/>
    </row>
    <row r="200" spans="1:25" ht="27.75" customHeight="1">
      <c r="A200" s="1242" t="s">
        <v>2743</v>
      </c>
      <c r="B200" s="1734" t="str">
        <f t="shared" si="1"/>
        <v>Retained profits from previous years (428)</v>
      </c>
      <c r="C200" s="1735"/>
      <c r="D200" s="1735"/>
      <c r="E200" s="1735"/>
      <c r="F200" s="1736"/>
      <c r="G200" s="1254" t="s">
        <v>747</v>
      </c>
      <c r="H200" s="1296"/>
      <c r="I200" s="1737">
        <f>BS!D113</f>
        <v>3530858</v>
      </c>
      <c r="J200" s="1738"/>
      <c r="K200" s="1737">
        <f>BS!E113</f>
        <v>3221101</v>
      </c>
      <c r="L200" s="1739"/>
      <c r="Q200" s="1734"/>
      <c r="R200" s="1735"/>
      <c r="S200" s="1735"/>
      <c r="T200" s="1735"/>
      <c r="U200" s="1736"/>
      <c r="V200" s="2811" t="s">
        <v>720</v>
      </c>
      <c r="W200" s="2812"/>
      <c r="X200" s="2812"/>
      <c r="Y200" s="2812"/>
    </row>
    <row r="201" spans="1:25" ht="27.75" customHeight="1">
      <c r="A201" s="1242" t="s">
        <v>532</v>
      </c>
      <c r="B201" s="1734" t="str">
        <f t="shared" si="1"/>
        <v>Accumulated loss carried forward (/-/429)</v>
      </c>
      <c r="C201" s="1735"/>
      <c r="D201" s="1735"/>
      <c r="E201" s="1735"/>
      <c r="F201" s="1736"/>
      <c r="G201" s="1254" t="s">
        <v>749</v>
      </c>
      <c r="H201" s="1296"/>
      <c r="I201" s="1737">
        <f>BS!D114</f>
        <v>0</v>
      </c>
      <c r="J201" s="1738"/>
      <c r="K201" s="1737">
        <f>BS!E114</f>
        <v>0</v>
      </c>
      <c r="L201" s="1739"/>
      <c r="Q201" s="1734"/>
      <c r="R201" s="1735"/>
      <c r="S201" s="1735"/>
      <c r="T201" s="1735"/>
      <c r="U201" s="1736"/>
      <c r="V201" s="2811" t="s">
        <v>722</v>
      </c>
      <c r="W201" s="2812"/>
      <c r="X201" s="2812"/>
      <c r="Y201" s="2812"/>
    </row>
    <row r="202" spans="1:25" s="1232" customFormat="1" ht="31.5" customHeight="1">
      <c r="A202" s="1240" t="s">
        <v>2744</v>
      </c>
      <c r="B202" s="1774" t="str">
        <f t="shared" si="1"/>
        <v>Profit or loss from current period /+-/ l. 001 - (l. 081 + l. 085 + l. 086 + l. 087 + l. 090 + l. 093 + l. 097 + l. 101 + l. 141)</v>
      </c>
      <c r="C202" s="1775"/>
      <c r="D202" s="1775"/>
      <c r="E202" s="1775"/>
      <c r="F202" s="1776"/>
      <c r="G202" s="1253" t="s">
        <v>751</v>
      </c>
      <c r="H202" s="1295"/>
      <c r="I202" s="1771">
        <f>BS!D115</f>
        <v>-1694827</v>
      </c>
      <c r="J202" s="1773"/>
      <c r="K202" s="1771">
        <f>BS!E115</f>
        <v>-561419</v>
      </c>
      <c r="L202" s="1777"/>
      <c r="Q202" s="1774"/>
      <c r="R202" s="1775"/>
      <c r="S202" s="1775"/>
      <c r="T202" s="1775"/>
      <c r="U202" s="1776"/>
      <c r="V202" s="2811" t="s">
        <v>3178</v>
      </c>
      <c r="W202" s="2812"/>
      <c r="X202" s="2812"/>
      <c r="Y202" s="2812"/>
    </row>
    <row r="203" spans="1:25" ht="27.75" customHeight="1">
      <c r="A203" s="1240" t="s">
        <v>594</v>
      </c>
      <c r="B203" s="1774" t="str">
        <f t="shared" si="1"/>
        <v>Liabilities l. 102 + l. 118 + l. 121 + l. 122 + l. 136 + l. 139 + l. 140</v>
      </c>
      <c r="C203" s="1775"/>
      <c r="D203" s="1775"/>
      <c r="E203" s="1775"/>
      <c r="F203" s="1776"/>
      <c r="G203" s="1253" t="s">
        <v>753</v>
      </c>
      <c r="H203" s="1295"/>
      <c r="I203" s="1771">
        <f>BS!D116</f>
        <v>5475327</v>
      </c>
      <c r="J203" s="1773"/>
      <c r="K203" s="1771">
        <f>BS!E116</f>
        <v>4438180</v>
      </c>
      <c r="L203" s="1777"/>
      <c r="Q203" s="1774"/>
      <c r="R203" s="1775"/>
      <c r="S203" s="1775"/>
      <c r="T203" s="1775"/>
      <c r="U203" s="1776"/>
      <c r="V203" s="2811" t="s">
        <v>3179</v>
      </c>
      <c r="W203" s="2812"/>
      <c r="X203" s="2812"/>
      <c r="Y203" s="2812"/>
    </row>
    <row r="204" spans="1:25" ht="27.75" customHeight="1">
      <c r="A204" s="1240" t="s">
        <v>597</v>
      </c>
      <c r="B204" s="1774" t="str">
        <f t="shared" si="1"/>
        <v>Non-current liabilities total (l. 103 + l. 107 to l. 117)</v>
      </c>
      <c r="C204" s="1775"/>
      <c r="D204" s="1775"/>
      <c r="E204" s="1775"/>
      <c r="F204" s="1776"/>
      <c r="G204" s="1253" t="s">
        <v>755</v>
      </c>
      <c r="H204" s="1295"/>
      <c r="I204" s="1771">
        <f>BS!D117</f>
        <v>645841</v>
      </c>
      <c r="J204" s="1773"/>
      <c r="K204" s="1771">
        <f>BS!E117</f>
        <v>10287</v>
      </c>
      <c r="L204" s="1777"/>
      <c r="Q204" s="1774"/>
      <c r="R204" s="1775"/>
      <c r="S204" s="1775"/>
      <c r="T204" s="1775"/>
      <c r="U204" s="1776"/>
      <c r="V204" s="2811" t="s">
        <v>3180</v>
      </c>
      <c r="W204" s="2812"/>
      <c r="X204" s="2812"/>
      <c r="Y204" s="2812"/>
    </row>
    <row r="205" spans="1:25" s="1232" customFormat="1" ht="27.75" customHeight="1">
      <c r="A205" s="1240" t="s">
        <v>600</v>
      </c>
      <c r="B205" s="1774" t="str">
        <f t="shared" si="1"/>
        <v>Non-current trade liabilities total (l. 104 to l. 106)</v>
      </c>
      <c r="C205" s="1775"/>
      <c r="D205" s="1775"/>
      <c r="E205" s="1775"/>
      <c r="F205" s="1776"/>
      <c r="G205" s="1253" t="s">
        <v>757</v>
      </c>
      <c r="H205" s="1296"/>
      <c r="I205" s="1737">
        <f>BS!D118</f>
        <v>0</v>
      </c>
      <c r="J205" s="1738"/>
      <c r="K205" s="1737">
        <f>BS!E118</f>
        <v>0</v>
      </c>
      <c r="L205" s="1739"/>
      <c r="Q205" s="1774"/>
      <c r="R205" s="1775"/>
      <c r="S205" s="1775"/>
      <c r="T205" s="1775"/>
      <c r="U205" s="1776"/>
      <c r="V205" s="2811" t="s">
        <v>3181</v>
      </c>
      <c r="W205" s="2812"/>
      <c r="X205" s="2812"/>
      <c r="Y205" s="2812"/>
    </row>
    <row r="206" spans="1:25" s="1232" customFormat="1" ht="27.75" customHeight="1">
      <c r="A206" s="1242" t="s">
        <v>2710</v>
      </c>
      <c r="B206" s="1734" t="str">
        <f t="shared" si="1"/>
        <v>Trade payables to connected entities (321A, 475A, 476A)</v>
      </c>
      <c r="C206" s="1735"/>
      <c r="D206" s="1735"/>
      <c r="E206" s="1735"/>
      <c r="F206" s="1736"/>
      <c r="G206" s="1254" t="s">
        <v>760</v>
      </c>
      <c r="H206" s="1296"/>
      <c r="I206" s="1737">
        <f>BS!D119</f>
        <v>0</v>
      </c>
      <c r="J206" s="1738"/>
      <c r="K206" s="1737">
        <f>BS!E119</f>
        <v>0</v>
      </c>
      <c r="L206" s="1739"/>
      <c r="Q206" s="1734"/>
      <c r="R206" s="1735"/>
      <c r="S206" s="1735"/>
      <c r="T206" s="1735"/>
      <c r="U206" s="1736"/>
      <c r="V206" s="2811" t="s">
        <v>3132</v>
      </c>
      <c r="W206" s="2812"/>
      <c r="X206" s="2812"/>
      <c r="Y206" s="2812"/>
    </row>
    <row r="207" spans="1:25" s="1232" customFormat="1" ht="31.5" customHeight="1">
      <c r="A207" s="1242" t="s">
        <v>2711</v>
      </c>
      <c r="B207" s="1734" t="str">
        <f t="shared" si="1"/>
        <v>Trade payables to group except for connected entities (321A, 475A, 476A)</v>
      </c>
      <c r="C207" s="1735"/>
      <c r="D207" s="1735"/>
      <c r="E207" s="1735"/>
      <c r="F207" s="1736"/>
      <c r="G207" s="1254" t="s">
        <v>763</v>
      </c>
      <c r="H207" s="1296"/>
      <c r="I207" s="1737">
        <f>BS!D120</f>
        <v>0</v>
      </c>
      <c r="J207" s="1738"/>
      <c r="K207" s="1737">
        <f>BS!E120</f>
        <v>0</v>
      </c>
      <c r="L207" s="1739"/>
      <c r="Q207" s="1734"/>
      <c r="R207" s="1735"/>
      <c r="S207" s="1735"/>
      <c r="T207" s="1735"/>
      <c r="U207" s="1736"/>
      <c r="V207" s="2811" t="s">
        <v>3133</v>
      </c>
      <c r="W207" s="2812"/>
      <c r="X207" s="2812"/>
      <c r="Y207" s="2812"/>
    </row>
    <row r="208" spans="1:25" ht="27.75" customHeight="1">
      <c r="A208" s="1242" t="s">
        <v>2712</v>
      </c>
      <c r="B208" s="1734" t="str">
        <f t="shared" si="1"/>
        <v>Other trade payables (321A, 475A, 476A)</v>
      </c>
      <c r="C208" s="1735"/>
      <c r="D208" s="1735"/>
      <c r="E208" s="1735"/>
      <c r="F208" s="1736"/>
      <c r="G208" s="1254" t="s">
        <v>765</v>
      </c>
      <c r="H208" s="1296"/>
      <c r="I208" s="1737">
        <f>BS!D121</f>
        <v>0</v>
      </c>
      <c r="J208" s="1738"/>
      <c r="K208" s="1737">
        <f>BS!E121</f>
        <v>0</v>
      </c>
      <c r="L208" s="1739"/>
      <c r="Q208" s="1734"/>
      <c r="R208" s="1735"/>
      <c r="S208" s="1735"/>
      <c r="T208" s="1735"/>
      <c r="U208" s="1736"/>
      <c r="V208" s="2811" t="s">
        <v>2749</v>
      </c>
      <c r="W208" s="2812"/>
      <c r="X208" s="2812"/>
      <c r="Y208" s="2812"/>
    </row>
    <row r="209" spans="1:25" ht="25.5" customHeight="1">
      <c r="A209" s="1242" t="s">
        <v>532</v>
      </c>
      <c r="B209" s="1734" t="str">
        <f t="shared" si="1"/>
        <v>Net value of construction contracts (316A)</v>
      </c>
      <c r="C209" s="1735"/>
      <c r="D209" s="1735"/>
      <c r="E209" s="1735"/>
      <c r="F209" s="1736"/>
      <c r="G209" s="1253" t="s">
        <v>767</v>
      </c>
      <c r="H209" s="1295"/>
      <c r="I209" s="1737">
        <f>BS!D122</f>
        <v>0</v>
      </c>
      <c r="J209" s="1738"/>
      <c r="K209" s="1737">
        <f>BS!E122</f>
        <v>0</v>
      </c>
      <c r="L209" s="1739"/>
      <c r="Q209" s="1734"/>
      <c r="R209" s="1735"/>
      <c r="S209" s="1735"/>
      <c r="T209" s="1735"/>
      <c r="U209" s="1736"/>
      <c r="V209" s="2811" t="s">
        <v>619</v>
      </c>
      <c r="W209" s="2812"/>
      <c r="X209" s="2812"/>
      <c r="Y209" s="2812"/>
    </row>
    <row r="210" spans="1:25" ht="27.75" customHeight="1">
      <c r="A210" s="1447" t="s">
        <v>535</v>
      </c>
      <c r="B210" s="1734" t="str">
        <f t="shared" si="1"/>
        <v>Other long-term liabilities to connected entities (471A, 47XA)</v>
      </c>
      <c r="C210" s="1735"/>
      <c r="D210" s="1735"/>
      <c r="E210" s="1735"/>
      <c r="F210" s="1736"/>
      <c r="G210" s="1307" t="s">
        <v>768</v>
      </c>
      <c r="H210" s="1304"/>
      <c r="I210" s="1784">
        <f>BS!D123</f>
        <v>600000</v>
      </c>
      <c r="J210" s="1785"/>
      <c r="K210" s="1784">
        <f>BS!E123</f>
        <v>0</v>
      </c>
      <c r="L210" s="1786"/>
      <c r="Q210" s="1734"/>
      <c r="R210" s="1735"/>
      <c r="S210" s="2815"/>
      <c r="T210" s="2815"/>
      <c r="U210" s="2816"/>
      <c r="V210" s="2811" t="s">
        <v>3134</v>
      </c>
      <c r="W210" s="2812"/>
      <c r="X210" s="2812"/>
      <c r="Y210" s="2812"/>
    </row>
    <row r="211" spans="1:25" ht="32.25" customHeight="1">
      <c r="A211" s="1244" t="s">
        <v>538</v>
      </c>
      <c r="B211" s="1734" t="str">
        <f t="shared" si="1"/>
        <v>Other long-term liabilities within group except for connected entities (471A, 47XA)</v>
      </c>
      <c r="C211" s="1735"/>
      <c r="D211" s="1735"/>
      <c r="E211" s="1735"/>
      <c r="F211" s="1736"/>
      <c r="G211" s="1254" t="s">
        <v>770</v>
      </c>
      <c r="H211" s="1296"/>
      <c r="I211" s="1737">
        <f>BS!D124</f>
        <v>0</v>
      </c>
      <c r="J211" s="1738"/>
      <c r="K211" s="1737">
        <f>BS!E124</f>
        <v>0</v>
      </c>
      <c r="L211" s="1739"/>
      <c r="Q211" s="1734"/>
      <c r="R211" s="1735"/>
      <c r="S211" s="1735"/>
      <c r="T211" s="1735"/>
      <c r="U211" s="1736"/>
      <c r="V211" s="2811" t="s">
        <v>3135</v>
      </c>
      <c r="W211" s="2812"/>
      <c r="X211" s="2812"/>
      <c r="Y211" s="2812"/>
    </row>
    <row r="212" spans="1:25" s="1232" customFormat="1" ht="27.75" customHeight="1">
      <c r="A212" s="1244" t="s">
        <v>541</v>
      </c>
      <c r="B212" s="1734" t="str">
        <f t="shared" si="1"/>
        <v>Other long-term liabilities (479A, 47XA)</v>
      </c>
      <c r="C212" s="1735"/>
      <c r="D212" s="1735"/>
      <c r="E212" s="1735"/>
      <c r="F212" s="1736"/>
      <c r="G212" s="1254" t="s">
        <v>772</v>
      </c>
      <c r="H212" s="1296"/>
      <c r="I212" s="1737">
        <f>BS!D125</f>
        <v>0</v>
      </c>
      <c r="J212" s="1738"/>
      <c r="K212" s="1737">
        <f>BS!E125</f>
        <v>0</v>
      </c>
      <c r="L212" s="1739"/>
      <c r="Q212" s="1734"/>
      <c r="R212" s="1735"/>
      <c r="S212" s="1735"/>
      <c r="T212" s="1735"/>
      <c r="U212" s="1736"/>
      <c r="V212" s="2811" t="s">
        <v>2750</v>
      </c>
      <c r="W212" s="2812"/>
      <c r="X212" s="2812"/>
      <c r="Y212" s="2812"/>
    </row>
    <row r="213" spans="1:25" ht="27.75" customHeight="1">
      <c r="A213" s="1244" t="s">
        <v>544</v>
      </c>
      <c r="B213" s="1734" t="str">
        <f t="shared" si="1"/>
        <v>Long-term advance payaments received (475A)</v>
      </c>
      <c r="C213" s="1735"/>
      <c r="D213" s="1735"/>
      <c r="E213" s="1735"/>
      <c r="F213" s="1736"/>
      <c r="G213" s="1254" t="s">
        <v>774</v>
      </c>
      <c r="H213" s="1296"/>
      <c r="I213" s="1737">
        <f>BS!D126</f>
        <v>0</v>
      </c>
      <c r="J213" s="1738"/>
      <c r="K213" s="1737">
        <f>BS!E126</f>
        <v>0</v>
      </c>
      <c r="L213" s="1739"/>
      <c r="Q213" s="1734"/>
      <c r="R213" s="1735"/>
      <c r="S213" s="1735"/>
      <c r="T213" s="1735"/>
      <c r="U213" s="1736"/>
      <c r="V213" s="2811" t="s">
        <v>750</v>
      </c>
      <c r="W213" s="2812"/>
      <c r="X213" s="2812"/>
      <c r="Y213" s="2812"/>
    </row>
    <row r="214" spans="1:25" ht="27.75" customHeight="1">
      <c r="A214" s="1244" t="s">
        <v>547</v>
      </c>
      <c r="B214" s="1734" t="str">
        <f t="shared" si="1"/>
        <v>Long-term bills of exchange payable (478A)</v>
      </c>
      <c r="C214" s="1735"/>
      <c r="D214" s="1735"/>
      <c r="E214" s="1735"/>
      <c r="F214" s="1736"/>
      <c r="G214" s="1254" t="s">
        <v>776</v>
      </c>
      <c r="H214" s="1296"/>
      <c r="I214" s="1737">
        <f>BS!D127</f>
        <v>0</v>
      </c>
      <c r="J214" s="1738"/>
      <c r="K214" s="1737">
        <f>BS!E127</f>
        <v>0</v>
      </c>
      <c r="L214" s="1739"/>
      <c r="Q214" s="1734"/>
      <c r="R214" s="1735"/>
      <c r="S214" s="1735"/>
      <c r="T214" s="1735"/>
      <c r="U214" s="1736"/>
      <c r="V214" s="2811" t="s">
        <v>752</v>
      </c>
      <c r="W214" s="2812"/>
      <c r="X214" s="2812"/>
      <c r="Y214" s="2812"/>
    </row>
    <row r="215" spans="1:25" ht="27.75" customHeight="1">
      <c r="A215" s="1244" t="s">
        <v>568</v>
      </c>
      <c r="B215" s="1734" t="str">
        <f t="shared" si="1"/>
        <v>Bonds and debentures issued (473A/-/255A)</v>
      </c>
      <c r="C215" s="1735"/>
      <c r="D215" s="1735"/>
      <c r="E215" s="1735"/>
      <c r="F215" s="1736"/>
      <c r="G215" s="1254" t="s">
        <v>778</v>
      </c>
      <c r="H215" s="1296"/>
      <c r="I215" s="1737">
        <f>BS!D128</f>
        <v>0</v>
      </c>
      <c r="J215" s="1738"/>
      <c r="K215" s="1737">
        <f>BS!E128</f>
        <v>0</v>
      </c>
      <c r="L215" s="1739"/>
      <c r="Q215" s="1734"/>
      <c r="R215" s="1735"/>
      <c r="S215" s="1735"/>
      <c r="T215" s="1735"/>
      <c r="U215" s="1736"/>
      <c r="V215" s="2811" t="s">
        <v>754</v>
      </c>
      <c r="W215" s="2812"/>
      <c r="X215" s="2812"/>
      <c r="Y215" s="2812"/>
    </row>
    <row r="216" spans="1:25" ht="27.75" customHeight="1">
      <c r="A216" s="1244" t="s">
        <v>571</v>
      </c>
      <c r="B216" s="1734" t="str">
        <f t="shared" si="1"/>
        <v>Social fund payable (472)</v>
      </c>
      <c r="C216" s="1735"/>
      <c r="D216" s="1735"/>
      <c r="E216" s="1735"/>
      <c r="F216" s="1736"/>
      <c r="G216" s="1254" t="s">
        <v>780</v>
      </c>
      <c r="H216" s="1296"/>
      <c r="I216" s="1737">
        <f>BS!D129</f>
        <v>11808</v>
      </c>
      <c r="J216" s="1738"/>
      <c r="K216" s="1737">
        <f>BS!E129</f>
        <v>10287</v>
      </c>
      <c r="L216" s="1739"/>
      <c r="Q216" s="1734"/>
      <c r="R216" s="1735"/>
      <c r="S216" s="1735"/>
      <c r="T216" s="1735"/>
      <c r="U216" s="1736"/>
      <c r="V216" s="2811" t="s">
        <v>756</v>
      </c>
      <c r="W216" s="2812"/>
      <c r="X216" s="2812"/>
      <c r="Y216" s="2812"/>
    </row>
    <row r="217" spans="1:25" ht="27.75" customHeight="1">
      <c r="A217" s="1244" t="s">
        <v>758</v>
      </c>
      <c r="B217" s="1734" t="str">
        <f t="shared" si="1"/>
        <v>Other non-current liabilities (336A, 372A, 474A, 47XA)</v>
      </c>
      <c r="C217" s="1735"/>
      <c r="D217" s="1735"/>
      <c r="E217" s="1735"/>
      <c r="F217" s="1736"/>
      <c r="G217" s="1254" t="s">
        <v>782</v>
      </c>
      <c r="H217" s="1296"/>
      <c r="I217" s="1737">
        <f>BS!D130</f>
        <v>34033</v>
      </c>
      <c r="J217" s="1738"/>
      <c r="K217" s="1737">
        <f>BS!E130</f>
        <v>0</v>
      </c>
      <c r="L217" s="1739"/>
      <c r="Q217" s="1734"/>
      <c r="R217" s="1735"/>
      <c r="S217" s="1735"/>
      <c r="T217" s="1735"/>
      <c r="U217" s="1736"/>
      <c r="V217" s="2811" t="s">
        <v>2751</v>
      </c>
      <c r="W217" s="2812"/>
      <c r="X217" s="2812"/>
      <c r="Y217" s="2812"/>
    </row>
    <row r="218" spans="1:25" ht="27.75" customHeight="1">
      <c r="A218" s="1244" t="s">
        <v>761</v>
      </c>
      <c r="B218" s="1734" t="str">
        <f t="shared" si="1"/>
        <v>Long-term liabilities from derivative operations (373A, 377A)</v>
      </c>
      <c r="C218" s="1735"/>
      <c r="D218" s="1735"/>
      <c r="E218" s="1735"/>
      <c r="F218" s="1736"/>
      <c r="G218" s="1254" t="s">
        <v>784</v>
      </c>
      <c r="H218" s="1296"/>
      <c r="I218" s="1737">
        <f>BS!D131</f>
        <v>0</v>
      </c>
      <c r="J218" s="1738"/>
      <c r="K218" s="1737">
        <f>BS!E131</f>
        <v>0</v>
      </c>
      <c r="L218" s="1739"/>
      <c r="Q218" s="1734"/>
      <c r="R218" s="1735"/>
      <c r="S218" s="1735"/>
      <c r="T218" s="1735"/>
      <c r="U218" s="1736"/>
      <c r="V218" s="2811" t="s">
        <v>2752</v>
      </c>
      <c r="W218" s="2812"/>
      <c r="X218" s="2812"/>
      <c r="Y218" s="2812"/>
    </row>
    <row r="219" spans="1:25" ht="27.75" customHeight="1" thickBot="1">
      <c r="A219" s="1412" t="s">
        <v>2753</v>
      </c>
      <c r="B219" s="1728" t="str">
        <f t="shared" si="1"/>
        <v>Deferred tax liability (481A)</v>
      </c>
      <c r="C219" s="1729"/>
      <c r="D219" s="1729"/>
      <c r="E219" s="1729"/>
      <c r="F219" s="1730"/>
      <c r="G219" s="1410" t="s">
        <v>786</v>
      </c>
      <c r="H219" s="1411"/>
      <c r="I219" s="1731">
        <f>BS!D132</f>
        <v>0</v>
      </c>
      <c r="J219" s="1732"/>
      <c r="K219" s="1731">
        <f>BS!E132</f>
        <v>0</v>
      </c>
      <c r="L219" s="1733"/>
      <c r="Q219" s="1728"/>
      <c r="R219" s="1729"/>
      <c r="S219" s="1729"/>
      <c r="T219" s="1729"/>
      <c r="U219" s="1730"/>
      <c r="V219" s="2811" t="s">
        <v>762</v>
      </c>
      <c r="W219" s="2812"/>
      <c r="X219" s="2812"/>
      <c r="Y219" s="2812"/>
    </row>
    <row r="220" spans="1:25" ht="27.75" customHeight="1">
      <c r="A220" s="1406" t="s">
        <v>1521</v>
      </c>
      <c r="B220" s="1722" t="s">
        <v>1585</v>
      </c>
      <c r="C220" s="1723"/>
      <c r="D220" s="1723"/>
      <c r="E220" s="1723"/>
      <c r="F220" s="1724"/>
      <c r="G220" s="1407" t="s">
        <v>1523</v>
      </c>
      <c r="H220" s="1408"/>
      <c r="I220" s="1722" t="s">
        <v>1586</v>
      </c>
      <c r="J220" s="1724"/>
      <c r="K220" s="1722" t="s">
        <v>1587</v>
      </c>
      <c r="L220" s="1725"/>
      <c r="Q220" s="1722" t="s">
        <v>1585</v>
      </c>
      <c r="R220" s="1723"/>
      <c r="S220" s="1723"/>
      <c r="T220" s="1723"/>
      <c r="U220" s="1724"/>
      <c r="V220" s="2811"/>
      <c r="W220" s="2812"/>
      <c r="X220" s="2812"/>
      <c r="Y220" s="2812"/>
    </row>
    <row r="221" spans="1:25" ht="27.75" customHeight="1">
      <c r="A221" s="1449" t="s">
        <v>613</v>
      </c>
      <c r="B221" s="1774" t="str">
        <f>V221</f>
        <v>Non-current provisions total (l. 119 to l. 120)</v>
      </c>
      <c r="C221" s="1775"/>
      <c r="D221" s="1775"/>
      <c r="E221" s="1775"/>
      <c r="F221" s="1776"/>
      <c r="G221" s="1253" t="s">
        <v>789</v>
      </c>
      <c r="H221" s="1295"/>
      <c r="I221" s="1771">
        <f>BS!D133</f>
        <v>0</v>
      </c>
      <c r="J221" s="1773"/>
      <c r="K221" s="1771">
        <f>BS!E133</f>
        <v>0</v>
      </c>
      <c r="L221" s="1777"/>
      <c r="Q221" s="1774"/>
      <c r="R221" s="1775"/>
      <c r="S221" s="1775"/>
      <c r="T221" s="1775"/>
      <c r="U221" s="1776"/>
      <c r="V221" s="2811" t="s">
        <v>3182</v>
      </c>
      <c r="W221" s="2812"/>
      <c r="X221" s="2812"/>
      <c r="Y221" s="2812"/>
    </row>
    <row r="222" spans="1:25" ht="27.75" customHeight="1">
      <c r="A222" s="1244" t="s">
        <v>616</v>
      </c>
      <c r="B222" s="1734" t="str">
        <f t="shared" ref="B222:B248" si="2">V222</f>
        <v>Legal provisions long term (451A)</v>
      </c>
      <c r="C222" s="1735"/>
      <c r="D222" s="1735"/>
      <c r="E222" s="1735"/>
      <c r="F222" s="1736"/>
      <c r="G222" s="1254" t="s">
        <v>792</v>
      </c>
      <c r="H222" s="1296"/>
      <c r="I222" s="1737">
        <f>BS!D134</f>
        <v>0</v>
      </c>
      <c r="J222" s="1738"/>
      <c r="K222" s="1737">
        <f>BS!E134</f>
        <v>0</v>
      </c>
      <c r="L222" s="1739"/>
      <c r="Q222" s="1734"/>
      <c r="R222" s="1735"/>
      <c r="S222" s="1735"/>
      <c r="T222" s="1735"/>
      <c r="U222" s="1736"/>
      <c r="V222" s="2811" t="s">
        <v>731</v>
      </c>
      <c r="W222" s="2812"/>
      <c r="X222" s="2812"/>
      <c r="Y222" s="2812"/>
    </row>
    <row r="223" spans="1:25" ht="27.75" customHeight="1">
      <c r="A223" s="1244" t="s">
        <v>532</v>
      </c>
      <c r="B223" s="1734" t="str">
        <f t="shared" si="2"/>
        <v>Other long-term provisions (459A, 45XA)</v>
      </c>
      <c r="C223" s="1735"/>
      <c r="D223" s="1735"/>
      <c r="E223" s="1735"/>
      <c r="F223" s="1736"/>
      <c r="G223" s="1254" t="s">
        <v>794</v>
      </c>
      <c r="H223" s="1296"/>
      <c r="I223" s="1737">
        <f>BS!D135</f>
        <v>0</v>
      </c>
      <c r="J223" s="1738"/>
      <c r="K223" s="1737">
        <f>BS!E135</f>
        <v>0</v>
      </c>
      <c r="L223" s="1739"/>
      <c r="Q223" s="1734"/>
      <c r="R223" s="1735"/>
      <c r="S223" s="1735"/>
      <c r="T223" s="1735"/>
      <c r="U223" s="1736"/>
      <c r="V223" s="2811" t="s">
        <v>735</v>
      </c>
      <c r="W223" s="2812"/>
      <c r="X223" s="2812"/>
      <c r="Y223" s="2812"/>
    </row>
    <row r="224" spans="1:25" ht="27.75" customHeight="1">
      <c r="A224" s="1449" t="s">
        <v>631</v>
      </c>
      <c r="B224" s="1774" t="str">
        <f t="shared" si="2"/>
        <v>Long-term bank loans (461A, 46XA)</v>
      </c>
      <c r="C224" s="1775"/>
      <c r="D224" s="1775"/>
      <c r="E224" s="1775"/>
      <c r="F224" s="1776"/>
      <c r="G224" s="1253" t="s">
        <v>796</v>
      </c>
      <c r="H224" s="1295"/>
      <c r="I224" s="1771">
        <f>BS!D136</f>
        <v>303458</v>
      </c>
      <c r="J224" s="1773"/>
      <c r="K224" s="1771">
        <f>BS!E136</f>
        <v>684158</v>
      </c>
      <c r="L224" s="1777"/>
      <c r="Q224" s="1774"/>
      <c r="R224" s="1775"/>
      <c r="S224" s="1775"/>
      <c r="T224" s="1775"/>
      <c r="U224" s="1776"/>
      <c r="V224" s="2811" t="s">
        <v>791</v>
      </c>
      <c r="W224" s="2812"/>
      <c r="X224" s="2812"/>
      <c r="Y224" s="2812"/>
    </row>
    <row r="225" spans="1:25" ht="27.75" customHeight="1">
      <c r="A225" s="1449" t="s">
        <v>649</v>
      </c>
      <c r="B225" s="1774" t="str">
        <f t="shared" si="2"/>
        <v>Current liabilities  total (l. 123 + l. 127 to l. 135)</v>
      </c>
      <c r="C225" s="1775"/>
      <c r="D225" s="1775"/>
      <c r="E225" s="1775"/>
      <c r="F225" s="1776"/>
      <c r="G225" s="1253" t="s">
        <v>798</v>
      </c>
      <c r="H225" s="1295"/>
      <c r="I225" s="1771">
        <f>BS!D137</f>
        <v>2550445</v>
      </c>
      <c r="J225" s="1773"/>
      <c r="K225" s="1771">
        <f>BS!E137</f>
        <v>2170055</v>
      </c>
      <c r="L225" s="1777"/>
      <c r="Q225" s="1774"/>
      <c r="R225" s="1775"/>
      <c r="S225" s="1775"/>
      <c r="T225" s="1775"/>
      <c r="U225" s="1776"/>
      <c r="V225" s="2811" t="s">
        <v>2755</v>
      </c>
      <c r="W225" s="2812"/>
      <c r="X225" s="2812"/>
      <c r="Y225" s="2812"/>
    </row>
    <row r="226" spans="1:25" s="1232" customFormat="1" ht="27.75" customHeight="1">
      <c r="A226" s="1449" t="s">
        <v>652</v>
      </c>
      <c r="B226" s="1774" t="str">
        <f t="shared" si="2"/>
        <v>Current trade payables (l. 124 to l. 126)</v>
      </c>
      <c r="C226" s="1775"/>
      <c r="D226" s="1775"/>
      <c r="E226" s="1775"/>
      <c r="F226" s="1776"/>
      <c r="G226" s="1253" t="s">
        <v>800</v>
      </c>
      <c r="H226" s="1296"/>
      <c r="I226" s="1737">
        <f>BS!D138</f>
        <v>2000722</v>
      </c>
      <c r="J226" s="1738"/>
      <c r="K226" s="1737">
        <f>BS!E138</f>
        <v>1620804</v>
      </c>
      <c r="L226" s="1739"/>
      <c r="Q226" s="1774"/>
      <c r="R226" s="1775"/>
      <c r="S226" s="1775"/>
      <c r="T226" s="1775"/>
      <c r="U226" s="1776"/>
      <c r="V226" s="2811" t="s">
        <v>2756</v>
      </c>
      <c r="W226" s="2812"/>
      <c r="X226" s="2812"/>
      <c r="Y226" s="2812"/>
    </row>
    <row r="227" spans="1:25" ht="31.5" customHeight="1">
      <c r="A227" s="1244" t="s">
        <v>2710</v>
      </c>
      <c r="B227" s="1734" t="str">
        <f t="shared" si="2"/>
        <v>Trade payables to connected entities (321A, 322A, 324A, 325A, 326A, 32XA, 475A, 476A, 478A, 47XA)</v>
      </c>
      <c r="C227" s="1735"/>
      <c r="D227" s="1735"/>
      <c r="E227" s="1735"/>
      <c r="F227" s="1736"/>
      <c r="G227" s="1254" t="s">
        <v>802</v>
      </c>
      <c r="H227" s="1296"/>
      <c r="I227" s="1737">
        <f>BS!D139</f>
        <v>285443</v>
      </c>
      <c r="J227" s="1738"/>
      <c r="K227" s="1737">
        <f>BS!E139</f>
        <v>0</v>
      </c>
      <c r="L227" s="1739"/>
      <c r="Q227" s="1734"/>
      <c r="R227" s="1735"/>
      <c r="S227" s="1735"/>
      <c r="T227" s="1735"/>
      <c r="U227" s="1736"/>
      <c r="V227" s="2811" t="s">
        <v>3136</v>
      </c>
      <c r="W227" s="2812"/>
      <c r="X227" s="2812"/>
      <c r="Y227" s="2812"/>
    </row>
    <row r="228" spans="1:25" ht="30.75" customHeight="1">
      <c r="A228" s="1244" t="s">
        <v>2711</v>
      </c>
      <c r="B228" s="1734" t="str">
        <f t="shared" si="2"/>
        <v>Trade payables to group except for connected entities (321A, 322A, 324A, 325A, 326A, 32XA, 475A, 476A, 478A, 47XA)</v>
      </c>
      <c r="C228" s="1735"/>
      <c r="D228" s="1735"/>
      <c r="E228" s="1735"/>
      <c r="F228" s="1736"/>
      <c r="G228" s="1254" t="s">
        <v>804</v>
      </c>
      <c r="H228" s="1296"/>
      <c r="I228" s="1737">
        <f>BS!D140</f>
        <v>0</v>
      </c>
      <c r="J228" s="1738"/>
      <c r="K228" s="1737">
        <f>BS!E140</f>
        <v>0</v>
      </c>
      <c r="L228" s="1739"/>
      <c r="Q228" s="1734"/>
      <c r="R228" s="1735"/>
      <c r="S228" s="1735"/>
      <c r="T228" s="1735"/>
      <c r="U228" s="1736"/>
      <c r="V228" s="2811" t="s">
        <v>3137</v>
      </c>
      <c r="W228" s="2812"/>
      <c r="X228" s="2812"/>
      <c r="Y228" s="2812"/>
    </row>
    <row r="229" spans="1:25" ht="31.5" customHeight="1">
      <c r="A229" s="1244" t="s">
        <v>2712</v>
      </c>
      <c r="B229" s="1734" t="str">
        <f t="shared" si="2"/>
        <v>Other trade payables (321A, 322A, 324A, 325A, 326A, 32XA, 475A, 476A, 478A, 47XA)</v>
      </c>
      <c r="C229" s="1735"/>
      <c r="D229" s="1735"/>
      <c r="E229" s="1735"/>
      <c r="F229" s="1736"/>
      <c r="G229" s="1254" t="s">
        <v>2758</v>
      </c>
      <c r="H229" s="1296"/>
      <c r="I229" s="1737">
        <f>BS!D141</f>
        <v>1715279</v>
      </c>
      <c r="J229" s="1738"/>
      <c r="K229" s="1737">
        <f>BS!E141</f>
        <v>1620804</v>
      </c>
      <c r="L229" s="1739"/>
      <c r="Q229" s="1734"/>
      <c r="R229" s="1735"/>
      <c r="S229" s="1735"/>
      <c r="T229" s="1735"/>
      <c r="U229" s="1736"/>
      <c r="V229" s="2811" t="s">
        <v>2757</v>
      </c>
      <c r="W229" s="2812"/>
      <c r="X229" s="2812"/>
      <c r="Y229" s="2812"/>
    </row>
    <row r="230" spans="1:25" ht="27.75" customHeight="1">
      <c r="A230" s="1244" t="s">
        <v>532</v>
      </c>
      <c r="B230" s="1734" t="str">
        <f t="shared" si="2"/>
        <v>Net value of construction contracts (316A)</v>
      </c>
      <c r="C230" s="1735"/>
      <c r="D230" s="1735"/>
      <c r="E230" s="1735"/>
      <c r="F230" s="1736"/>
      <c r="G230" s="1254" t="s">
        <v>2759</v>
      </c>
      <c r="H230" s="1296"/>
      <c r="I230" s="1737">
        <f>BS!D142</f>
        <v>0</v>
      </c>
      <c r="J230" s="1738"/>
      <c r="K230" s="1737">
        <f>BS!E142</f>
        <v>0</v>
      </c>
      <c r="L230" s="1739"/>
      <c r="Q230" s="1734"/>
      <c r="R230" s="1735"/>
      <c r="S230" s="1735"/>
      <c r="T230" s="1735"/>
      <c r="U230" s="1736"/>
      <c r="V230" s="2811" t="s">
        <v>619</v>
      </c>
      <c r="W230" s="2812"/>
      <c r="X230" s="2812"/>
      <c r="Y230" s="2812"/>
    </row>
    <row r="231" spans="1:25" ht="27.75" customHeight="1">
      <c r="A231" s="1244" t="s">
        <v>535</v>
      </c>
      <c r="B231" s="1734" t="str">
        <f t="shared" si="2"/>
        <v>Payables to connected entities (361A, 36XA, 471A, 47XA)</v>
      </c>
      <c r="C231" s="1735"/>
      <c r="D231" s="1735"/>
      <c r="E231" s="1735"/>
      <c r="F231" s="1736"/>
      <c r="G231" s="1254" t="s">
        <v>2760</v>
      </c>
      <c r="H231" s="1296"/>
      <c r="I231" s="1737">
        <f>BS!D143</f>
        <v>0</v>
      </c>
      <c r="J231" s="1738"/>
      <c r="K231" s="1737">
        <f>BS!E143</f>
        <v>0</v>
      </c>
      <c r="L231" s="1739"/>
      <c r="Q231" s="1734"/>
      <c r="R231" s="1735"/>
      <c r="S231" s="1735"/>
      <c r="T231" s="1735"/>
      <c r="U231" s="1736"/>
      <c r="V231" s="2811" t="s">
        <v>3138</v>
      </c>
      <c r="W231" s="2812"/>
      <c r="X231" s="2812"/>
      <c r="Y231" s="2812"/>
    </row>
    <row r="232" spans="1:25" ht="30.75" customHeight="1">
      <c r="A232" s="1244" t="s">
        <v>538</v>
      </c>
      <c r="B232" s="1734" t="str">
        <f t="shared" si="2"/>
        <v>Other liabilities within group except for connected entities (361A, 36XA, 471A, 47XA)</v>
      </c>
      <c r="C232" s="1735"/>
      <c r="D232" s="1735"/>
      <c r="E232" s="1735"/>
      <c r="F232" s="1736"/>
      <c r="G232" s="1254" t="s">
        <v>2761</v>
      </c>
      <c r="H232" s="1296"/>
      <c r="I232" s="1737">
        <f>BS!D144</f>
        <v>0</v>
      </c>
      <c r="J232" s="1738"/>
      <c r="K232" s="1737">
        <f>BS!E144</f>
        <v>0</v>
      </c>
      <c r="L232" s="1739"/>
      <c r="Q232" s="1734"/>
      <c r="R232" s="1735"/>
      <c r="S232" s="1735"/>
      <c r="T232" s="1735"/>
      <c r="U232" s="1736"/>
      <c r="V232" s="2811" t="s">
        <v>3139</v>
      </c>
      <c r="W232" s="2812"/>
      <c r="X232" s="2812"/>
      <c r="Y232" s="2812"/>
    </row>
    <row r="233" spans="1:25" ht="27.75" customHeight="1">
      <c r="A233" s="1244" t="s">
        <v>541</v>
      </c>
      <c r="B233" s="1734" t="str">
        <f t="shared" si="2"/>
        <v>Payables to partners and consortium members (364, 365, 366, 367, 368, 398A, 478A, 479A)</v>
      </c>
      <c r="C233" s="1735"/>
      <c r="D233" s="1735"/>
      <c r="E233" s="1735"/>
      <c r="F233" s="1736"/>
      <c r="G233" s="1254" t="s">
        <v>2762</v>
      </c>
      <c r="H233" s="1296"/>
      <c r="I233" s="1737">
        <f>BS!D145</f>
        <v>0</v>
      </c>
      <c r="J233" s="1738"/>
      <c r="K233" s="1737">
        <f>BS!E145</f>
        <v>0</v>
      </c>
      <c r="L233" s="1739"/>
      <c r="Q233" s="1734"/>
      <c r="R233" s="1735"/>
      <c r="S233" s="1735"/>
      <c r="T233" s="1735"/>
      <c r="U233" s="1736"/>
      <c r="V233" s="2811" t="s">
        <v>775</v>
      </c>
      <c r="W233" s="2812"/>
      <c r="X233" s="2812"/>
      <c r="Y233" s="2812"/>
    </row>
    <row r="234" spans="1:25" ht="27.75" customHeight="1">
      <c r="A234" s="1244" t="s">
        <v>544</v>
      </c>
      <c r="B234" s="1734" t="str">
        <f t="shared" si="2"/>
        <v>Payables to employees (331, 333, 33X, 479A)</v>
      </c>
      <c r="C234" s="1735"/>
      <c r="D234" s="1735"/>
      <c r="E234" s="1735"/>
      <c r="F234" s="1736"/>
      <c r="G234" s="1254" t="s">
        <v>2763</v>
      </c>
      <c r="H234" s="1296"/>
      <c r="I234" s="1737">
        <f>BS!D146</f>
        <v>132700</v>
      </c>
      <c r="J234" s="1738"/>
      <c r="K234" s="1737">
        <f>BS!E146</f>
        <v>122470</v>
      </c>
      <c r="L234" s="1739"/>
      <c r="Q234" s="1734"/>
      <c r="R234" s="1735"/>
      <c r="S234" s="1735"/>
      <c r="T234" s="1735"/>
      <c r="U234" s="1736"/>
      <c r="V234" s="2811" t="s">
        <v>777</v>
      </c>
      <c r="W234" s="2812"/>
      <c r="X234" s="2812"/>
      <c r="Y234" s="2812"/>
    </row>
    <row r="235" spans="1:25" ht="27.75" customHeight="1">
      <c r="A235" s="1244" t="s">
        <v>547</v>
      </c>
      <c r="B235" s="1734" t="str">
        <f t="shared" si="2"/>
        <v>Social security payables (336A)</v>
      </c>
      <c r="C235" s="1735"/>
      <c r="D235" s="1735"/>
      <c r="E235" s="1735"/>
      <c r="F235" s="1736"/>
      <c r="G235" s="1254" t="s">
        <v>2765</v>
      </c>
      <c r="H235" s="1296"/>
      <c r="I235" s="1737">
        <f>BS!D147</f>
        <v>95149</v>
      </c>
      <c r="J235" s="1738"/>
      <c r="K235" s="1737">
        <f>BS!E147</f>
        <v>87067</v>
      </c>
      <c r="L235" s="1739"/>
      <c r="Q235" s="1734"/>
      <c r="R235" s="1735"/>
      <c r="S235" s="1735"/>
      <c r="T235" s="1735"/>
      <c r="U235" s="1736"/>
      <c r="V235" s="2811" t="s">
        <v>2764</v>
      </c>
      <c r="W235" s="2812"/>
      <c r="X235" s="2812"/>
      <c r="Y235" s="2812"/>
    </row>
    <row r="236" spans="1:25" s="1232" customFormat="1" ht="27.75" customHeight="1">
      <c r="A236" s="1244" t="s">
        <v>568</v>
      </c>
      <c r="B236" s="1734" t="str">
        <f t="shared" si="2"/>
        <v>Tax liabilities and subsidies (341, 342, 343, 345, 346, 347, 34X)</v>
      </c>
      <c r="C236" s="1735"/>
      <c r="D236" s="1735"/>
      <c r="E236" s="1735"/>
      <c r="F236" s="1736"/>
      <c r="G236" s="1254" t="s">
        <v>2766</v>
      </c>
      <c r="H236" s="1296"/>
      <c r="I236" s="1737">
        <f>BS!D148</f>
        <v>293548</v>
      </c>
      <c r="J236" s="1738"/>
      <c r="K236" s="1737">
        <f>BS!E148</f>
        <v>265778</v>
      </c>
      <c r="L236" s="1739"/>
      <c r="Q236" s="1734"/>
      <c r="R236" s="1735"/>
      <c r="S236" s="1735"/>
      <c r="T236" s="1735"/>
      <c r="U236" s="1736"/>
      <c r="V236" s="2811" t="s">
        <v>781</v>
      </c>
      <c r="W236" s="2812"/>
      <c r="X236" s="2812"/>
      <c r="Y236" s="2812"/>
    </row>
    <row r="237" spans="1:25" ht="27.75" customHeight="1">
      <c r="A237" s="1244" t="s">
        <v>571</v>
      </c>
      <c r="B237" s="1734" t="str">
        <f t="shared" si="2"/>
        <v>Payables from derivative operations (373A, 377A)</v>
      </c>
      <c r="C237" s="1735"/>
      <c r="D237" s="1735"/>
      <c r="E237" s="1735"/>
      <c r="F237" s="1736"/>
      <c r="G237" s="1254" t="s">
        <v>2768</v>
      </c>
      <c r="H237" s="1296"/>
      <c r="I237" s="1737">
        <f>BS!D149</f>
        <v>0</v>
      </c>
      <c r="J237" s="1738"/>
      <c r="K237" s="1737">
        <f>BS!E149</f>
        <v>0</v>
      </c>
      <c r="L237" s="1739"/>
      <c r="Q237" s="1734"/>
      <c r="R237" s="1735"/>
      <c r="S237" s="1735"/>
      <c r="T237" s="1735"/>
      <c r="U237" s="1736"/>
      <c r="V237" s="2811" t="s">
        <v>2767</v>
      </c>
      <c r="W237" s="2812"/>
      <c r="X237" s="2812"/>
      <c r="Y237" s="2812"/>
    </row>
    <row r="238" spans="1:25" ht="27.75" customHeight="1">
      <c r="A238" s="1244" t="s">
        <v>758</v>
      </c>
      <c r="B238" s="1734" t="str">
        <f t="shared" si="2"/>
        <v>Other short-term liabilities (372A, 379A, 474A, 475A, 479A, 47XA)</v>
      </c>
      <c r="C238" s="1735"/>
      <c r="D238" s="1735"/>
      <c r="E238" s="1735"/>
      <c r="F238" s="1736"/>
      <c r="G238" s="1254" t="s">
        <v>2770</v>
      </c>
      <c r="H238" s="1296"/>
      <c r="I238" s="1737">
        <f>BS!D150</f>
        <v>28326</v>
      </c>
      <c r="J238" s="1738"/>
      <c r="K238" s="1737">
        <f>BS!E150</f>
        <v>73936</v>
      </c>
      <c r="L238" s="1739"/>
      <c r="Q238" s="1734"/>
      <c r="R238" s="1735"/>
      <c r="S238" s="1735"/>
      <c r="T238" s="1735"/>
      <c r="U238" s="1736"/>
      <c r="V238" s="2811" t="s">
        <v>2769</v>
      </c>
      <c r="W238" s="2812"/>
      <c r="X238" s="2812"/>
      <c r="Y238" s="2812"/>
    </row>
    <row r="239" spans="1:25" ht="27.75" customHeight="1">
      <c r="A239" s="1449" t="s">
        <v>787</v>
      </c>
      <c r="B239" s="1774" t="str">
        <f t="shared" si="2"/>
        <v>Current provisions total (l. 137 + l. 138)</v>
      </c>
      <c r="C239" s="1775"/>
      <c r="D239" s="1775"/>
      <c r="E239" s="1775"/>
      <c r="F239" s="1776"/>
      <c r="G239" s="1253" t="s">
        <v>2772</v>
      </c>
      <c r="H239" s="1295"/>
      <c r="I239" s="1771">
        <f>BS!D151</f>
        <v>14718</v>
      </c>
      <c r="J239" s="1773"/>
      <c r="K239" s="1771">
        <f>BS!E151</f>
        <v>25547</v>
      </c>
      <c r="L239" s="1777"/>
      <c r="Q239" s="1774"/>
      <c r="R239" s="1775"/>
      <c r="S239" s="1775"/>
      <c r="T239" s="1775"/>
      <c r="U239" s="1776"/>
      <c r="V239" s="2811" t="s">
        <v>2771</v>
      </c>
      <c r="W239" s="2812"/>
      <c r="X239" s="2812"/>
      <c r="Y239" s="2812"/>
    </row>
    <row r="240" spans="1:25" s="1232" customFormat="1" ht="27.75" customHeight="1">
      <c r="A240" s="1244" t="s">
        <v>790</v>
      </c>
      <c r="B240" s="1734" t="str">
        <f t="shared" si="2"/>
        <v>Legal provisions short term (323A, 451A)</v>
      </c>
      <c r="C240" s="1735"/>
      <c r="D240" s="1735"/>
      <c r="E240" s="1735"/>
      <c r="F240" s="1736"/>
      <c r="G240" s="1254" t="s">
        <v>2773</v>
      </c>
      <c r="H240" s="1296"/>
      <c r="I240" s="1737">
        <f>BS!D152</f>
        <v>10979</v>
      </c>
      <c r="J240" s="1738"/>
      <c r="K240" s="1737">
        <f>BS!E152</f>
        <v>21551</v>
      </c>
      <c r="L240" s="1739"/>
      <c r="Q240" s="1734"/>
      <c r="R240" s="1735"/>
      <c r="S240" s="1735"/>
      <c r="T240" s="1735"/>
      <c r="U240" s="1736"/>
      <c r="V240" s="2811" t="s">
        <v>733</v>
      </c>
      <c r="W240" s="2812"/>
      <c r="X240" s="2812"/>
      <c r="Y240" s="2812"/>
    </row>
    <row r="241" spans="1:25" s="1232" customFormat="1" ht="27.75" customHeight="1">
      <c r="A241" s="1244" t="s">
        <v>532</v>
      </c>
      <c r="B241" s="1734" t="str">
        <f t="shared" si="2"/>
        <v>Other short term provisions (323, 32X, 459A, 45XA)</v>
      </c>
      <c r="C241" s="1735"/>
      <c r="D241" s="1735"/>
      <c r="E241" s="1735"/>
      <c r="F241" s="1736"/>
      <c r="G241" s="1254" t="s">
        <v>2774</v>
      </c>
      <c r="H241" s="1296"/>
      <c r="I241" s="1737">
        <f>BS!D153</f>
        <v>3739</v>
      </c>
      <c r="J241" s="1738"/>
      <c r="K241" s="1737">
        <f>BS!E153</f>
        <v>3996</v>
      </c>
      <c r="L241" s="1739"/>
      <c r="Q241" s="1734"/>
      <c r="R241" s="1735"/>
      <c r="S241" s="1735"/>
      <c r="T241" s="1735"/>
      <c r="U241" s="1736"/>
      <c r="V241" s="2811" t="s">
        <v>3183</v>
      </c>
      <c r="W241" s="2812"/>
      <c r="X241" s="2812"/>
      <c r="Y241" s="2812"/>
    </row>
    <row r="242" spans="1:25" s="1232" customFormat="1" ht="27.75" customHeight="1">
      <c r="A242" s="1446" t="s">
        <v>2775</v>
      </c>
      <c r="B242" s="1774" t="str">
        <f t="shared" si="2"/>
        <v>Current bank loans (221A, 231, 232, 23X, 461A, 46XA)</v>
      </c>
      <c r="C242" s="1775"/>
      <c r="D242" s="1775"/>
      <c r="E242" s="1775"/>
      <c r="F242" s="1776"/>
      <c r="G242" s="1308" t="s">
        <v>2776</v>
      </c>
      <c r="H242" s="1309"/>
      <c r="I242" s="1779">
        <f>BS!D154</f>
        <v>1960865</v>
      </c>
      <c r="J242" s="1780"/>
      <c r="K242" s="1779">
        <f>BS!E154</f>
        <v>1548133</v>
      </c>
      <c r="L242" s="1781"/>
      <c r="Q242" s="1774"/>
      <c r="R242" s="1775"/>
      <c r="S242" s="2813"/>
      <c r="T242" s="2813"/>
      <c r="U242" s="2814"/>
      <c r="V242" s="2811" t="s">
        <v>793</v>
      </c>
      <c r="W242" s="2812"/>
      <c r="X242" s="2812"/>
      <c r="Y242" s="2812"/>
    </row>
    <row r="243" spans="1:25" s="1232" customFormat="1" ht="27.75" customHeight="1">
      <c r="A243" s="1423" t="s">
        <v>2777</v>
      </c>
      <c r="B243" s="1774" t="str">
        <f t="shared" si="2"/>
        <v>Short term financial borrowings (241, 249, 24x, 473A, /-/255A)</v>
      </c>
      <c r="C243" s="1775"/>
      <c r="D243" s="1775"/>
      <c r="E243" s="1775"/>
      <c r="F243" s="1776"/>
      <c r="G243" s="1253" t="s">
        <v>2778</v>
      </c>
      <c r="H243" s="1295"/>
      <c r="I243" s="1771">
        <f>BS!D155</f>
        <v>0</v>
      </c>
      <c r="J243" s="1773"/>
      <c r="K243" s="1771">
        <f>BS!E155</f>
        <v>0</v>
      </c>
      <c r="L243" s="1777"/>
      <c r="Q243" s="1774"/>
      <c r="R243" s="1775"/>
      <c r="S243" s="1775"/>
      <c r="T243" s="1775"/>
      <c r="U243" s="1776"/>
      <c r="V243" s="2811" t="s">
        <v>785</v>
      </c>
      <c r="W243" s="2812"/>
      <c r="X243" s="2812"/>
      <c r="Y243" s="2812"/>
    </row>
    <row r="244" spans="1:25" s="1232" customFormat="1" ht="27.75" customHeight="1">
      <c r="A244" s="1423" t="s">
        <v>663</v>
      </c>
      <c r="B244" s="1774" t="str">
        <f t="shared" si="2"/>
        <v>Accruals and deferred income - total (l. 142 to l. 145)</v>
      </c>
      <c r="C244" s="1775"/>
      <c r="D244" s="1775"/>
      <c r="E244" s="1775"/>
      <c r="F244" s="1776"/>
      <c r="G244" s="1253" t="s">
        <v>2780</v>
      </c>
      <c r="H244" s="1295"/>
      <c r="I244" s="1771">
        <f>BS!D156</f>
        <v>800</v>
      </c>
      <c r="J244" s="1773"/>
      <c r="K244" s="1771">
        <f>BS!E156</f>
        <v>0</v>
      </c>
      <c r="L244" s="1777"/>
      <c r="Q244" s="1774"/>
      <c r="R244" s="1775"/>
      <c r="S244" s="1775"/>
      <c r="T244" s="1775"/>
      <c r="U244" s="1776"/>
      <c r="V244" s="2811" t="s">
        <v>3184</v>
      </c>
      <c r="W244" s="2812"/>
      <c r="X244" s="2812"/>
      <c r="Y244" s="2812"/>
    </row>
    <row r="245" spans="1:25" s="1232" customFormat="1" ht="27.75" customHeight="1">
      <c r="A245" s="1432" t="s">
        <v>666</v>
      </c>
      <c r="B245" s="1734" t="str">
        <f t="shared" si="2"/>
        <v>Accruals long term (383A)</v>
      </c>
      <c r="C245" s="1735"/>
      <c r="D245" s="1735"/>
      <c r="E245" s="1735"/>
      <c r="F245" s="1736"/>
      <c r="G245" s="1254" t="s">
        <v>2781</v>
      </c>
      <c r="H245" s="1296"/>
      <c r="I245" s="1737">
        <f>BS!D157</f>
        <v>0</v>
      </c>
      <c r="J245" s="1738"/>
      <c r="K245" s="1737">
        <f>BS!E157</f>
        <v>0</v>
      </c>
      <c r="L245" s="1739"/>
      <c r="Q245" s="1734"/>
      <c r="R245" s="1735"/>
      <c r="S245" s="1735"/>
      <c r="T245" s="1735"/>
      <c r="U245" s="1736"/>
      <c r="V245" s="2811" t="s">
        <v>797</v>
      </c>
      <c r="W245" s="2812"/>
      <c r="X245" s="2812"/>
      <c r="Y245" s="2812"/>
    </row>
    <row r="246" spans="1:25" s="1232" customFormat="1" ht="27.75" customHeight="1">
      <c r="A246" s="1432" t="s">
        <v>532</v>
      </c>
      <c r="B246" s="1734" t="str">
        <f t="shared" si="2"/>
        <v>Accruals short term (383A)</v>
      </c>
      <c r="C246" s="1735"/>
      <c r="D246" s="1735"/>
      <c r="E246" s="1735"/>
      <c r="F246" s="1736"/>
      <c r="G246" s="1254" t="s">
        <v>2782</v>
      </c>
      <c r="H246" s="1296"/>
      <c r="I246" s="1737">
        <f>BS!D158</f>
        <v>0</v>
      </c>
      <c r="J246" s="1738"/>
      <c r="K246" s="1737">
        <f>BS!E158</f>
        <v>0</v>
      </c>
      <c r="L246" s="1739"/>
      <c r="Q246" s="1734"/>
      <c r="R246" s="1735"/>
      <c r="S246" s="1735"/>
      <c r="T246" s="1735"/>
      <c r="U246" s="1736"/>
      <c r="V246" s="2811" t="s">
        <v>799</v>
      </c>
      <c r="W246" s="2812"/>
      <c r="X246" s="2812"/>
      <c r="Y246" s="2812"/>
    </row>
    <row r="247" spans="1:25" s="1232" customFormat="1" ht="27.75" customHeight="1">
      <c r="A247" s="1432" t="s">
        <v>535</v>
      </c>
      <c r="B247" s="1734" t="str">
        <f t="shared" si="2"/>
        <v>Deferred income long term (384A)</v>
      </c>
      <c r="C247" s="1735"/>
      <c r="D247" s="1735"/>
      <c r="E247" s="1735"/>
      <c r="F247" s="1736"/>
      <c r="G247" s="1254" t="s">
        <v>2783</v>
      </c>
      <c r="H247" s="1296"/>
      <c r="I247" s="1737">
        <f>BS!D159</f>
        <v>0</v>
      </c>
      <c r="J247" s="1738"/>
      <c r="K247" s="1737">
        <f>BS!E159</f>
        <v>0</v>
      </c>
      <c r="L247" s="1739"/>
      <c r="Q247" s="1734"/>
      <c r="R247" s="1735"/>
      <c r="S247" s="1735"/>
      <c r="T247" s="1735"/>
      <c r="U247" s="1736"/>
      <c r="V247" s="2811" t="s">
        <v>801</v>
      </c>
      <c r="W247" s="2812"/>
      <c r="X247" s="2812"/>
      <c r="Y247" s="2812"/>
    </row>
    <row r="248" spans="1:25" ht="27.75" customHeight="1" thickBot="1">
      <c r="A248" s="1441" t="s">
        <v>538</v>
      </c>
      <c r="B248" s="1728" t="str">
        <f t="shared" si="2"/>
        <v>Deferred income short term (384A)</v>
      </c>
      <c r="C248" s="1729"/>
      <c r="D248" s="1729"/>
      <c r="E248" s="1729"/>
      <c r="F248" s="1730"/>
      <c r="G248" s="1410" t="s">
        <v>2784</v>
      </c>
      <c r="H248" s="1411"/>
      <c r="I248" s="1731">
        <f>BS!D160</f>
        <v>800</v>
      </c>
      <c r="J248" s="1732"/>
      <c r="K248" s="1731">
        <f>BS!E160</f>
        <v>0</v>
      </c>
      <c r="L248" s="1733"/>
      <c r="Q248" s="1728"/>
      <c r="R248" s="1729"/>
      <c r="S248" s="1729"/>
      <c r="T248" s="1729"/>
      <c r="U248" s="1730"/>
      <c r="V248" s="2811" t="s">
        <v>803</v>
      </c>
      <c r="W248" s="2812"/>
      <c r="X248" s="2812"/>
      <c r="Y248" s="2812"/>
    </row>
    <row r="249" spans="1:25" ht="27.75" customHeight="1">
      <c r="A249" s="1235"/>
      <c r="B249" s="1236"/>
      <c r="C249" s="1236"/>
      <c r="D249" s="1246"/>
      <c r="E249" s="1246"/>
      <c r="F249" s="1246"/>
      <c r="G249" s="1237"/>
      <c r="H249" s="1237"/>
      <c r="I249" s="1238"/>
      <c r="J249" s="1238"/>
      <c r="K249" s="1238"/>
      <c r="L249" s="1238"/>
      <c r="O249" s="1236"/>
      <c r="V249" s="2811"/>
      <c r="W249" s="2812"/>
      <c r="X249" s="2812"/>
      <c r="Y249" s="2812"/>
    </row>
    <row r="250" spans="1:25" ht="24.75" customHeight="1">
      <c r="V250" s="2811"/>
      <c r="W250" s="2812"/>
      <c r="X250" s="2812"/>
      <c r="Y250" s="2812"/>
    </row>
    <row r="251" spans="1:25" ht="24.75" customHeight="1">
      <c r="V251" s="2811"/>
      <c r="W251" s="2812"/>
      <c r="X251" s="2812"/>
      <c r="Y251" s="2812"/>
    </row>
    <row r="252" spans="1:25" ht="24.75" customHeight="1">
      <c r="V252" s="2811"/>
      <c r="W252" s="2812"/>
      <c r="X252" s="2812"/>
      <c r="Y252" s="2812"/>
    </row>
  </sheetData>
  <mergeCells count="1054">
    <mergeCell ref="A9:A10"/>
    <mergeCell ref="B9:B10"/>
    <mergeCell ref="D9:D10"/>
    <mergeCell ref="E9:G9"/>
    <mergeCell ref="D13:D14"/>
    <mergeCell ref="E13:G13"/>
    <mergeCell ref="I13:K13"/>
    <mergeCell ref="E14:G14"/>
    <mergeCell ref="J14:L14"/>
    <mergeCell ref="A11:A12"/>
    <mergeCell ref="B11:B12"/>
    <mergeCell ref="D11:D12"/>
    <mergeCell ref="E11:G11"/>
    <mergeCell ref="I11:K11"/>
    <mergeCell ref="E12:G12"/>
    <mergeCell ref="J12:L12"/>
    <mergeCell ref="J10:L10"/>
    <mergeCell ref="I6:J6"/>
    <mergeCell ref="K6:L6"/>
    <mergeCell ref="A7:A8"/>
    <mergeCell ref="B7:B8"/>
    <mergeCell ref="D7:D8"/>
    <mergeCell ref="E7:G7"/>
    <mergeCell ref="I7:K7"/>
    <mergeCell ref="E8:G8"/>
    <mergeCell ref="J8:L8"/>
    <mergeCell ref="A4:A6"/>
    <mergeCell ref="B4:B6"/>
    <mergeCell ref="C4:C6"/>
    <mergeCell ref="D4:D6"/>
    <mergeCell ref="E4:J4"/>
    <mergeCell ref="K4:L5"/>
    <mergeCell ref="E5:E6"/>
    <mergeCell ref="F5:G5"/>
    <mergeCell ref="I5:J5"/>
    <mergeCell ref="F6:G6"/>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I9:K9"/>
    <mergeCell ref="E10:G1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40:A41"/>
    <mergeCell ref="B40:B41"/>
    <mergeCell ref="D40:D41"/>
    <mergeCell ref="E40:G40"/>
    <mergeCell ref="I40:K40"/>
    <mergeCell ref="E41:G41"/>
    <mergeCell ref="J41:L41"/>
    <mergeCell ref="I37:J37"/>
    <mergeCell ref="K37:L37"/>
    <mergeCell ref="A38:A39"/>
    <mergeCell ref="B38:B39"/>
    <mergeCell ref="D38:D39"/>
    <mergeCell ref="E38:G38"/>
    <mergeCell ref="I38:K38"/>
    <mergeCell ref="E39:G39"/>
    <mergeCell ref="J39:L39"/>
    <mergeCell ref="A35:A37"/>
    <mergeCell ref="B35:B37"/>
    <mergeCell ref="C35:C37"/>
    <mergeCell ref="D35:D37"/>
    <mergeCell ref="E35:J35"/>
    <mergeCell ref="K35:L36"/>
    <mergeCell ref="E36:E37"/>
    <mergeCell ref="F36:G36"/>
    <mergeCell ref="I36:J36"/>
    <mergeCell ref="F37:G37"/>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71:A72"/>
    <mergeCell ref="B71:B72"/>
    <mergeCell ref="D71:D72"/>
    <mergeCell ref="E71:G71"/>
    <mergeCell ref="I71:K71"/>
    <mergeCell ref="E72:G72"/>
    <mergeCell ref="J72:L72"/>
    <mergeCell ref="I68:J68"/>
    <mergeCell ref="K68:L68"/>
    <mergeCell ref="A69:A70"/>
    <mergeCell ref="B69:B70"/>
    <mergeCell ref="D69:D70"/>
    <mergeCell ref="E69:G69"/>
    <mergeCell ref="I69:K69"/>
    <mergeCell ref="E70:G70"/>
    <mergeCell ref="J70:L70"/>
    <mergeCell ref="A66:A68"/>
    <mergeCell ref="B66:B68"/>
    <mergeCell ref="C66:C68"/>
    <mergeCell ref="D66:D68"/>
    <mergeCell ref="E66:J66"/>
    <mergeCell ref="K66:L67"/>
    <mergeCell ref="E67:E68"/>
    <mergeCell ref="F67:G67"/>
    <mergeCell ref="I67:J67"/>
    <mergeCell ref="F68:G68"/>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1:A92"/>
    <mergeCell ref="B91:B92"/>
    <mergeCell ref="D91:D92"/>
    <mergeCell ref="E91:G91"/>
    <mergeCell ref="I91:K91"/>
    <mergeCell ref="E92:G92"/>
    <mergeCell ref="J92:L92"/>
    <mergeCell ref="A102:A103"/>
    <mergeCell ref="B102:B103"/>
    <mergeCell ref="D102:D103"/>
    <mergeCell ref="E102:G102"/>
    <mergeCell ref="I102:K102"/>
    <mergeCell ref="E103:G103"/>
    <mergeCell ref="J103:L103"/>
    <mergeCell ref="I99:J99"/>
    <mergeCell ref="K99:L99"/>
    <mergeCell ref="A100:A101"/>
    <mergeCell ref="B100:B101"/>
    <mergeCell ref="D100:D101"/>
    <mergeCell ref="E100:G100"/>
    <mergeCell ref="I100:K100"/>
    <mergeCell ref="E101:G101"/>
    <mergeCell ref="J101:L101"/>
    <mergeCell ref="A97:A99"/>
    <mergeCell ref="B97:B99"/>
    <mergeCell ref="C97:C99"/>
    <mergeCell ref="D97:D99"/>
    <mergeCell ref="E97:J97"/>
    <mergeCell ref="K97:L98"/>
    <mergeCell ref="E98:E99"/>
    <mergeCell ref="F98:G98"/>
    <mergeCell ref="I98:J98"/>
    <mergeCell ref="F99:G99"/>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33:A134"/>
    <mergeCell ref="B133:B134"/>
    <mergeCell ref="D133:D134"/>
    <mergeCell ref="E133:G133"/>
    <mergeCell ref="I133:K133"/>
    <mergeCell ref="E134:G134"/>
    <mergeCell ref="J134:L134"/>
    <mergeCell ref="I130:J130"/>
    <mergeCell ref="K130:L130"/>
    <mergeCell ref="A131:A132"/>
    <mergeCell ref="B131:B132"/>
    <mergeCell ref="D131:D132"/>
    <mergeCell ref="E131:G131"/>
    <mergeCell ref="I131:K131"/>
    <mergeCell ref="E132:G132"/>
    <mergeCell ref="J132:L132"/>
    <mergeCell ref="A128:A130"/>
    <mergeCell ref="B128:B130"/>
    <mergeCell ref="C128:C130"/>
    <mergeCell ref="D128:D130"/>
    <mergeCell ref="E128:J128"/>
    <mergeCell ref="K128:L129"/>
    <mergeCell ref="E129:E130"/>
    <mergeCell ref="F129:G129"/>
    <mergeCell ref="I129:J129"/>
    <mergeCell ref="F130:G130"/>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F161:G161"/>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I161:J161"/>
    <mergeCell ref="K161:L161"/>
    <mergeCell ref="A162:A163"/>
    <mergeCell ref="B162:B163"/>
    <mergeCell ref="D162:D163"/>
    <mergeCell ref="E162:G162"/>
    <mergeCell ref="I162:K162"/>
    <mergeCell ref="E163:G163"/>
    <mergeCell ref="J163:L163"/>
    <mergeCell ref="A159:A161"/>
    <mergeCell ref="B159:B161"/>
    <mergeCell ref="C159:C161"/>
    <mergeCell ref="D159:D161"/>
    <mergeCell ref="E159:J159"/>
    <mergeCell ref="K159:L160"/>
    <mergeCell ref="E160:E161"/>
    <mergeCell ref="F160:G160"/>
    <mergeCell ref="I160:J160"/>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97:F197"/>
    <mergeCell ref="I197:J197"/>
    <mergeCell ref="K197:L197"/>
    <mergeCell ref="B198:F198"/>
    <mergeCell ref="I198:J198"/>
    <mergeCell ref="K198:L198"/>
    <mergeCell ref="B195:F195"/>
    <mergeCell ref="I195:J195"/>
    <mergeCell ref="K195:L195"/>
    <mergeCell ref="B196:F196"/>
    <mergeCell ref="I196:J196"/>
    <mergeCell ref="K196:L196"/>
    <mergeCell ref="B193:F193"/>
    <mergeCell ref="I193:J193"/>
    <mergeCell ref="K193:L193"/>
    <mergeCell ref="B194:F194"/>
    <mergeCell ref="I194:J194"/>
    <mergeCell ref="K194:L194"/>
    <mergeCell ref="B203:F203"/>
    <mergeCell ref="I203:J203"/>
    <mergeCell ref="K203:L203"/>
    <mergeCell ref="B204:F204"/>
    <mergeCell ref="I204:J204"/>
    <mergeCell ref="K204:L204"/>
    <mergeCell ref="B201:F201"/>
    <mergeCell ref="I201:J201"/>
    <mergeCell ref="K201:L201"/>
    <mergeCell ref="B202:F202"/>
    <mergeCell ref="I202:J202"/>
    <mergeCell ref="K202:L202"/>
    <mergeCell ref="B199:F199"/>
    <mergeCell ref="I199:J199"/>
    <mergeCell ref="K199:L199"/>
    <mergeCell ref="B200:F200"/>
    <mergeCell ref="I200:J200"/>
    <mergeCell ref="K200:L200"/>
    <mergeCell ref="B209:F209"/>
    <mergeCell ref="I209:J209"/>
    <mergeCell ref="K209:L209"/>
    <mergeCell ref="B210:F210"/>
    <mergeCell ref="I210:J210"/>
    <mergeCell ref="K210:L210"/>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211:L211"/>
    <mergeCell ref="B212:F212"/>
    <mergeCell ref="I212:J212"/>
    <mergeCell ref="K212:L212"/>
    <mergeCell ref="B221:F221"/>
    <mergeCell ref="I221:J221"/>
    <mergeCell ref="K221:L221"/>
    <mergeCell ref="B222:F222"/>
    <mergeCell ref="I222:J222"/>
    <mergeCell ref="K222:L222"/>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23:F223"/>
    <mergeCell ref="I223:J223"/>
    <mergeCell ref="K223:L223"/>
    <mergeCell ref="B224:F224"/>
    <mergeCell ref="I224:J224"/>
    <mergeCell ref="K224:L224"/>
    <mergeCell ref="B233:F233"/>
    <mergeCell ref="I233:J233"/>
    <mergeCell ref="K233:L233"/>
    <mergeCell ref="B234:F234"/>
    <mergeCell ref="I234:J234"/>
    <mergeCell ref="K234:L234"/>
    <mergeCell ref="B231:F231"/>
    <mergeCell ref="I231:J231"/>
    <mergeCell ref="K231:L231"/>
    <mergeCell ref="B232:F232"/>
    <mergeCell ref="I232:J232"/>
    <mergeCell ref="K232:L232"/>
    <mergeCell ref="B229:F229"/>
    <mergeCell ref="I229:J229"/>
    <mergeCell ref="K229:L229"/>
    <mergeCell ref="B230:F230"/>
    <mergeCell ref="I230:J230"/>
    <mergeCell ref="K230:L230"/>
    <mergeCell ref="K242:L242"/>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35:F235"/>
    <mergeCell ref="I235:J235"/>
    <mergeCell ref="K235:L235"/>
    <mergeCell ref="B236:F236"/>
    <mergeCell ref="I236:J236"/>
    <mergeCell ref="K236:L236"/>
    <mergeCell ref="O4:O6"/>
    <mergeCell ref="O7:O8"/>
    <mergeCell ref="O9:O10"/>
    <mergeCell ref="O11:O12"/>
    <mergeCell ref="O13:O14"/>
    <mergeCell ref="O15:O16"/>
    <mergeCell ref="O17:O18"/>
    <mergeCell ref="O19:O20"/>
    <mergeCell ref="O21:O22"/>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1:F241"/>
    <mergeCell ref="I241:J241"/>
    <mergeCell ref="K241:L241"/>
    <mergeCell ref="B242:F242"/>
    <mergeCell ref="I242:J242"/>
    <mergeCell ref="O42:O43"/>
    <mergeCell ref="O44:O45"/>
    <mergeCell ref="O46:O47"/>
    <mergeCell ref="O48:O49"/>
    <mergeCell ref="O50:O51"/>
    <mergeCell ref="O52:O53"/>
    <mergeCell ref="O54:O55"/>
    <mergeCell ref="O56:O57"/>
    <mergeCell ref="O58:O59"/>
    <mergeCell ref="O23:O24"/>
    <mergeCell ref="O25:O26"/>
    <mergeCell ref="O27:O28"/>
    <mergeCell ref="O29:O30"/>
    <mergeCell ref="O31:O32"/>
    <mergeCell ref="O33:O34"/>
    <mergeCell ref="O35:O37"/>
    <mergeCell ref="O38:O39"/>
    <mergeCell ref="O40:O41"/>
    <mergeCell ref="O79:O80"/>
    <mergeCell ref="O81:O82"/>
    <mergeCell ref="O83:O84"/>
    <mergeCell ref="O85:O86"/>
    <mergeCell ref="O87:O88"/>
    <mergeCell ref="O89:O90"/>
    <mergeCell ref="O91:O92"/>
    <mergeCell ref="O93:O94"/>
    <mergeCell ref="O95:O96"/>
    <mergeCell ref="O60:O61"/>
    <mergeCell ref="O62:O63"/>
    <mergeCell ref="O64:O65"/>
    <mergeCell ref="O66:O68"/>
    <mergeCell ref="O69:O70"/>
    <mergeCell ref="O71:O72"/>
    <mergeCell ref="O73:O74"/>
    <mergeCell ref="O75:O76"/>
    <mergeCell ref="O77:O78"/>
    <mergeCell ref="O116:O117"/>
    <mergeCell ref="O118:O119"/>
    <mergeCell ref="O120:O121"/>
    <mergeCell ref="O122:O123"/>
    <mergeCell ref="O124:O125"/>
    <mergeCell ref="O126:O127"/>
    <mergeCell ref="O128:O130"/>
    <mergeCell ref="O131:O132"/>
    <mergeCell ref="O133:O134"/>
    <mergeCell ref="O97:O99"/>
    <mergeCell ref="O100:O101"/>
    <mergeCell ref="O102:O103"/>
    <mergeCell ref="O104:O105"/>
    <mergeCell ref="O106:O107"/>
    <mergeCell ref="O108:O109"/>
    <mergeCell ref="O110:O111"/>
    <mergeCell ref="O112:O113"/>
    <mergeCell ref="O114:O115"/>
    <mergeCell ref="O153:O154"/>
    <mergeCell ref="O155:O156"/>
    <mergeCell ref="O157:O158"/>
    <mergeCell ref="O159:O161"/>
    <mergeCell ref="O162:O163"/>
    <mergeCell ref="O164:O165"/>
    <mergeCell ref="O166:O167"/>
    <mergeCell ref="O168:O169"/>
    <mergeCell ref="O170:O171"/>
    <mergeCell ref="O135:O136"/>
    <mergeCell ref="O137:O138"/>
    <mergeCell ref="O139:O140"/>
    <mergeCell ref="O141:O142"/>
    <mergeCell ref="O143:O144"/>
    <mergeCell ref="O145:O146"/>
    <mergeCell ref="O147:O148"/>
    <mergeCell ref="O149:O150"/>
    <mergeCell ref="O151:O152"/>
    <mergeCell ref="Q186:U186"/>
    <mergeCell ref="Q187:U187"/>
    <mergeCell ref="Q188:U188"/>
    <mergeCell ref="Q189:U189"/>
    <mergeCell ref="Q190:U190"/>
    <mergeCell ref="Q191:U191"/>
    <mergeCell ref="Q192:U192"/>
    <mergeCell ref="Q193:U193"/>
    <mergeCell ref="Q194:U194"/>
    <mergeCell ref="O172:O173"/>
    <mergeCell ref="O174:O175"/>
    <mergeCell ref="O176:O177"/>
    <mergeCell ref="Q180:U180"/>
    <mergeCell ref="Q181:U181"/>
    <mergeCell ref="Q182:U182"/>
    <mergeCell ref="Q183:U183"/>
    <mergeCell ref="Q184:U184"/>
    <mergeCell ref="Q185:U185"/>
    <mergeCell ref="Q204:U204"/>
    <mergeCell ref="Q205:U205"/>
    <mergeCell ref="Q206:U206"/>
    <mergeCell ref="Q207:U207"/>
    <mergeCell ref="Q208:U208"/>
    <mergeCell ref="Q209:U209"/>
    <mergeCell ref="Q210:U210"/>
    <mergeCell ref="Q211:U211"/>
    <mergeCell ref="Q212:U212"/>
    <mergeCell ref="Q195:U195"/>
    <mergeCell ref="Q196:U196"/>
    <mergeCell ref="Q197:U197"/>
    <mergeCell ref="Q198:U198"/>
    <mergeCell ref="Q199:U199"/>
    <mergeCell ref="Q200:U200"/>
    <mergeCell ref="Q201:U201"/>
    <mergeCell ref="Q202:U202"/>
    <mergeCell ref="Q203:U203"/>
    <mergeCell ref="Q222:U222"/>
    <mergeCell ref="Q223:U223"/>
    <mergeCell ref="Q224:U224"/>
    <mergeCell ref="Q225:U225"/>
    <mergeCell ref="Q226:U226"/>
    <mergeCell ref="Q227:U227"/>
    <mergeCell ref="Q228:U228"/>
    <mergeCell ref="Q229:U229"/>
    <mergeCell ref="Q230:U230"/>
    <mergeCell ref="Q213:U213"/>
    <mergeCell ref="Q214:U214"/>
    <mergeCell ref="Q215:U215"/>
    <mergeCell ref="Q216:U216"/>
    <mergeCell ref="Q217:U217"/>
    <mergeCell ref="Q218:U218"/>
    <mergeCell ref="Q219:U219"/>
    <mergeCell ref="Q220:U220"/>
    <mergeCell ref="Q221:U221"/>
    <mergeCell ref="Q240:U240"/>
    <mergeCell ref="Q241:U241"/>
    <mergeCell ref="Q242:U242"/>
    <mergeCell ref="Q243:U243"/>
    <mergeCell ref="Q244:U244"/>
    <mergeCell ref="Q245:U245"/>
    <mergeCell ref="Q246:U246"/>
    <mergeCell ref="Q247:U247"/>
    <mergeCell ref="Q248:U248"/>
    <mergeCell ref="Q231:U231"/>
    <mergeCell ref="Q232:U232"/>
    <mergeCell ref="Q233:U233"/>
    <mergeCell ref="Q234:U234"/>
    <mergeCell ref="Q235:U235"/>
    <mergeCell ref="Q236:U236"/>
    <mergeCell ref="Q237:U237"/>
    <mergeCell ref="Q238:U238"/>
    <mergeCell ref="Q239:U239"/>
    <mergeCell ref="V189:Y189"/>
    <mergeCell ref="V190:Y190"/>
    <mergeCell ref="V191:Y191"/>
    <mergeCell ref="V192:Y192"/>
    <mergeCell ref="V193:Y193"/>
    <mergeCell ref="V194:Y194"/>
    <mergeCell ref="V195:Y195"/>
    <mergeCell ref="V196:Y196"/>
    <mergeCell ref="V197:Y197"/>
    <mergeCell ref="V180:Y180"/>
    <mergeCell ref="V181:Y181"/>
    <mergeCell ref="V182:Y182"/>
    <mergeCell ref="V183:Y183"/>
    <mergeCell ref="V184:Y184"/>
    <mergeCell ref="V185:Y185"/>
    <mergeCell ref="V186:Y186"/>
    <mergeCell ref="V187:Y187"/>
    <mergeCell ref="V188:Y188"/>
    <mergeCell ref="V207:Y207"/>
    <mergeCell ref="V208:Y208"/>
    <mergeCell ref="V209:Y209"/>
    <mergeCell ref="V210:Y210"/>
    <mergeCell ref="V211:Y211"/>
    <mergeCell ref="V212:Y212"/>
    <mergeCell ref="V213:Y213"/>
    <mergeCell ref="V214:Y214"/>
    <mergeCell ref="V215:Y215"/>
    <mergeCell ref="V198:Y198"/>
    <mergeCell ref="V199:Y199"/>
    <mergeCell ref="V200:Y200"/>
    <mergeCell ref="V201:Y201"/>
    <mergeCell ref="V202:Y202"/>
    <mergeCell ref="V203:Y203"/>
    <mergeCell ref="V204:Y204"/>
    <mergeCell ref="V205:Y205"/>
    <mergeCell ref="V206:Y206"/>
    <mergeCell ref="V225:Y225"/>
    <mergeCell ref="V226:Y226"/>
    <mergeCell ref="V227:Y227"/>
    <mergeCell ref="V228:Y228"/>
    <mergeCell ref="V229:Y229"/>
    <mergeCell ref="V230:Y230"/>
    <mergeCell ref="V231:Y231"/>
    <mergeCell ref="V232:Y232"/>
    <mergeCell ref="V233:Y233"/>
    <mergeCell ref="V216:Y216"/>
    <mergeCell ref="V217:Y217"/>
    <mergeCell ref="V218:Y218"/>
    <mergeCell ref="V219:Y219"/>
    <mergeCell ref="V220:Y220"/>
    <mergeCell ref="V221:Y221"/>
    <mergeCell ref="V222:Y222"/>
    <mergeCell ref="V223:Y223"/>
    <mergeCell ref="V224:Y224"/>
    <mergeCell ref="V252:Y252"/>
    <mergeCell ref="V243:Y243"/>
    <mergeCell ref="V244:Y244"/>
    <mergeCell ref="V245:Y245"/>
    <mergeCell ref="V246:Y246"/>
    <mergeCell ref="V247:Y247"/>
    <mergeCell ref="V248:Y248"/>
    <mergeCell ref="V249:Y249"/>
    <mergeCell ref="V250:Y250"/>
    <mergeCell ref="V251:Y251"/>
    <mergeCell ref="V234:Y234"/>
    <mergeCell ref="V235:Y235"/>
    <mergeCell ref="V236:Y236"/>
    <mergeCell ref="V237:Y237"/>
    <mergeCell ref="V238:Y238"/>
    <mergeCell ref="V239:Y239"/>
    <mergeCell ref="V240:Y240"/>
    <mergeCell ref="V241:Y241"/>
    <mergeCell ref="V242:Y242"/>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No. 18009/2014&amp;CTHIS IS A TRANSLATION OF THE ORIGINAL SLOVAK DOCUMENT.&amp;RPage &amp;P</oddFooter>
  </headerFooter>
  <rowBreaks count="7" manualBreakCount="7">
    <brk id="34" max="11" man="1"/>
    <brk id="65" max="11" man="1"/>
    <brk id="96" max="11" man="1"/>
    <brk id="127" max="11" man="1"/>
    <brk id="158" max="11" man="1"/>
    <brk id="190" max="11" man="1"/>
    <brk id="219"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sheetPr>
  <dimension ref="A1:M213"/>
  <sheetViews>
    <sheetView zoomScaleNormal="100" zoomScaleSheetLayoutView="100" workbookViewId="0">
      <selection activeCell="B211" sqref="B211"/>
    </sheetView>
  </sheetViews>
  <sheetFormatPr defaultColWidth="9.109375" defaultRowHeight="10.8"/>
  <cols>
    <col min="1" max="1" width="5.5546875" style="510" customWidth="1"/>
    <col min="2" max="2" width="18.6640625" style="510" customWidth="1"/>
    <col min="3" max="3" width="3.6640625" style="510" customWidth="1"/>
    <col min="4" max="4" width="3.5546875" style="510" customWidth="1"/>
    <col min="5" max="5" width="12.44140625" style="510" customWidth="1"/>
    <col min="6" max="6" width="12.109375" style="510" customWidth="1"/>
    <col min="7" max="7" width="14.6640625" style="510" customWidth="1"/>
    <col min="8" max="8" width="3.5546875" style="510" customWidth="1"/>
    <col min="9" max="9" width="10.5546875" style="510" customWidth="1"/>
    <col min="10" max="10" width="14.44140625" style="510" customWidth="1"/>
    <col min="11" max="16384" width="9.109375" style="510"/>
  </cols>
  <sheetData>
    <row r="1" spans="1:13" ht="7.5" customHeight="1">
      <c r="A1" s="509"/>
      <c r="F1" s="453"/>
      <c r="G1" s="453"/>
      <c r="H1" s="453"/>
      <c r="I1" s="453"/>
    </row>
    <row r="2" spans="1:13" ht="17.25" customHeight="1">
      <c r="A2" s="509"/>
      <c r="B2" s="2840" t="s">
        <v>1487</v>
      </c>
      <c r="C2" s="2841"/>
      <c r="E2" s="453"/>
      <c r="F2" s="533" t="s">
        <v>1520</v>
      </c>
      <c r="G2" s="2842"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H2" s="2843"/>
      <c r="I2" s="2844"/>
    </row>
    <row r="3" spans="1:13" ht="7.5" customHeight="1" thickBot="1">
      <c r="A3" s="509"/>
    </row>
    <row r="4" spans="1:13" s="527" customFormat="1" ht="11.25" customHeight="1">
      <c r="A4" s="2845" t="s">
        <v>1521</v>
      </c>
      <c r="B4" s="2847" t="s">
        <v>1522</v>
      </c>
      <c r="C4" s="2849" t="s">
        <v>1523</v>
      </c>
      <c r="D4" s="2715" t="s">
        <v>1524</v>
      </c>
      <c r="E4" s="2731"/>
      <c r="F4" s="2731"/>
      <c r="G4" s="2731"/>
      <c r="H4" s="2716"/>
      <c r="I4" s="2710" t="s">
        <v>1525</v>
      </c>
      <c r="J4" s="2711"/>
    </row>
    <row r="5" spans="1:13" s="527" customFormat="1" ht="11.25" customHeight="1">
      <c r="A5" s="2846"/>
      <c r="B5" s="2848"/>
      <c r="C5" s="2850"/>
      <c r="D5" s="2770">
        <v>1</v>
      </c>
      <c r="E5" s="2703" t="s">
        <v>1526</v>
      </c>
      <c r="F5" s="2721"/>
      <c r="G5" s="2708" t="s">
        <v>1527</v>
      </c>
      <c r="H5" s="2709"/>
      <c r="I5" s="2705"/>
      <c r="J5" s="2712"/>
    </row>
    <row r="6" spans="1:13" s="527" customFormat="1" ht="12" customHeight="1">
      <c r="A6" s="2768"/>
      <c r="B6" s="2767"/>
      <c r="C6" s="2776"/>
      <c r="D6" s="2851"/>
      <c r="E6" s="2703" t="s">
        <v>1528</v>
      </c>
      <c r="F6" s="2721"/>
      <c r="G6" s="2705"/>
      <c r="H6" s="2707"/>
      <c r="I6" s="2703" t="s">
        <v>1529</v>
      </c>
      <c r="J6" s="2704"/>
    </row>
    <row r="7" spans="1:13" s="529" customFormat="1" ht="27.9" customHeight="1">
      <c r="A7" s="2852"/>
      <c r="B7" s="2854" t="s">
        <v>1530</v>
      </c>
      <c r="C7" s="2775" t="s">
        <v>522</v>
      </c>
      <c r="D7" s="2701">
        <f>'BS old'!D10</f>
        <v>0</v>
      </c>
      <c r="E7" s="2701"/>
      <c r="F7" s="2701"/>
      <c r="G7" s="2698">
        <f>'BS old'!F10</f>
        <v>0</v>
      </c>
      <c r="H7" s="2699"/>
      <c r="I7" s="2702"/>
      <c r="J7" s="528"/>
    </row>
    <row r="8" spans="1:13" s="529" customFormat="1" ht="27.9" customHeight="1">
      <c r="A8" s="2853"/>
      <c r="B8" s="2729"/>
      <c r="C8" s="2775"/>
      <c r="D8" s="2701">
        <f>'BS old'!E10</f>
        <v>0</v>
      </c>
      <c r="E8" s="2701"/>
      <c r="F8" s="2701"/>
      <c r="G8" s="817"/>
      <c r="H8" s="2698">
        <f>'BS old'!G10</f>
        <v>0</v>
      </c>
      <c r="I8" s="2699"/>
      <c r="J8" s="2700"/>
      <c r="M8" s="529" t="s">
        <v>1093</v>
      </c>
    </row>
    <row r="9" spans="1:13" s="529" customFormat="1" ht="27.9" customHeight="1">
      <c r="A9" s="2855" t="s">
        <v>523</v>
      </c>
      <c r="B9" s="2729" t="s">
        <v>1531</v>
      </c>
      <c r="C9" s="2775" t="s">
        <v>525</v>
      </c>
      <c r="D9" s="2701">
        <f>'BS old'!D11</f>
        <v>0</v>
      </c>
      <c r="E9" s="2701"/>
      <c r="F9" s="2701"/>
      <c r="G9" s="2698">
        <f>'BS old'!F11</f>
        <v>0</v>
      </c>
      <c r="H9" s="2699"/>
      <c r="I9" s="2702"/>
      <c r="J9" s="528"/>
    </row>
    <row r="10" spans="1:13" s="529" customFormat="1" ht="27.9" customHeight="1">
      <c r="A10" s="2856"/>
      <c r="B10" s="2729"/>
      <c r="C10" s="2775"/>
      <c r="D10" s="2701">
        <f>'BS old'!E11</f>
        <v>0</v>
      </c>
      <c r="E10" s="2701"/>
      <c r="F10" s="2701"/>
      <c r="G10" s="817"/>
      <c r="H10" s="2698">
        <f>'BS old'!G11</f>
        <v>0</v>
      </c>
      <c r="I10" s="2699"/>
      <c r="J10" s="2700"/>
    </row>
    <row r="11" spans="1:13" s="529" customFormat="1" ht="27.9" customHeight="1">
      <c r="A11" s="2855" t="s">
        <v>526</v>
      </c>
      <c r="B11" s="2729" t="s">
        <v>1532</v>
      </c>
      <c r="C11" s="2775" t="s">
        <v>528</v>
      </c>
      <c r="D11" s="2701">
        <f>'BS old'!D12</f>
        <v>0</v>
      </c>
      <c r="E11" s="2701"/>
      <c r="F11" s="2701"/>
      <c r="G11" s="2698">
        <f>'BS old'!F12</f>
        <v>0</v>
      </c>
      <c r="H11" s="2699"/>
      <c r="I11" s="2702"/>
      <c r="J11" s="851"/>
    </row>
    <row r="12" spans="1:13" s="529" customFormat="1" ht="27.9" customHeight="1">
      <c r="A12" s="2856"/>
      <c r="B12" s="2729"/>
      <c r="C12" s="2775"/>
      <c r="D12" s="2701">
        <f>'BS old'!E12</f>
        <v>0</v>
      </c>
      <c r="E12" s="2701"/>
      <c r="F12" s="2701"/>
      <c r="G12" s="817"/>
      <c r="H12" s="2698">
        <f>'BS old'!G12</f>
        <v>0</v>
      </c>
      <c r="I12" s="2699"/>
      <c r="J12" s="2700"/>
    </row>
    <row r="13" spans="1:13" s="527" customFormat="1" ht="27.9" customHeight="1">
      <c r="A13" s="2859" t="s">
        <v>529</v>
      </c>
      <c r="B13" s="2727" t="s">
        <v>1533</v>
      </c>
      <c r="C13" s="2858" t="s">
        <v>531</v>
      </c>
      <c r="D13" s="2701">
        <f>'BS old'!D13</f>
        <v>0</v>
      </c>
      <c r="E13" s="2701"/>
      <c r="F13" s="2701"/>
      <c r="G13" s="2698">
        <f>'BS old'!F13</f>
        <v>0</v>
      </c>
      <c r="H13" s="2699"/>
      <c r="I13" s="2702"/>
      <c r="J13" s="528"/>
    </row>
    <row r="14" spans="1:13" s="527" customFormat="1" ht="27.9" customHeight="1">
      <c r="A14" s="2860"/>
      <c r="B14" s="2727"/>
      <c r="C14" s="2741"/>
      <c r="D14" s="2701">
        <f>'BS old'!E13</f>
        <v>0</v>
      </c>
      <c r="E14" s="2701"/>
      <c r="F14" s="2701"/>
      <c r="G14" s="817"/>
      <c r="H14" s="2698">
        <f>'BS old'!G13</f>
        <v>0</v>
      </c>
      <c r="I14" s="2699"/>
      <c r="J14" s="2700"/>
    </row>
    <row r="15" spans="1:13" s="527" customFormat="1" ht="27.9" customHeight="1">
      <c r="A15" s="2857" t="s">
        <v>532</v>
      </c>
      <c r="B15" s="2727" t="s">
        <v>1534</v>
      </c>
      <c r="C15" s="2858" t="s">
        <v>534</v>
      </c>
      <c r="D15" s="2701">
        <f>'BS old'!D14</f>
        <v>0</v>
      </c>
      <c r="E15" s="2701"/>
      <c r="F15" s="2701"/>
      <c r="G15" s="2698">
        <f>'BS old'!F14</f>
        <v>0</v>
      </c>
      <c r="H15" s="2699"/>
      <c r="I15" s="2702"/>
      <c r="J15" s="528"/>
    </row>
    <row r="16" spans="1:13" s="527" customFormat="1" ht="27.9" customHeight="1">
      <c r="A16" s="2780"/>
      <c r="B16" s="2727"/>
      <c r="C16" s="2741"/>
      <c r="D16" s="2701">
        <f>'BS old'!E14</f>
        <v>0</v>
      </c>
      <c r="E16" s="2701"/>
      <c r="F16" s="2701"/>
      <c r="G16" s="817"/>
      <c r="H16" s="2698">
        <f>'BS old'!G14</f>
        <v>0</v>
      </c>
      <c r="I16" s="2699"/>
      <c r="J16" s="2700"/>
    </row>
    <row r="17" spans="1:10" s="527" customFormat="1" ht="27.9" customHeight="1">
      <c r="A17" s="2857" t="s">
        <v>535</v>
      </c>
      <c r="B17" s="2727" t="s">
        <v>1535</v>
      </c>
      <c r="C17" s="2858" t="s">
        <v>537</v>
      </c>
      <c r="D17" s="2701">
        <f>'BS old'!D15</f>
        <v>0</v>
      </c>
      <c r="E17" s="2701"/>
      <c r="F17" s="2701"/>
      <c r="G17" s="2698">
        <f>'BS old'!F15</f>
        <v>0</v>
      </c>
      <c r="H17" s="2699"/>
      <c r="I17" s="2702"/>
      <c r="J17" s="528"/>
    </row>
    <row r="18" spans="1:10" s="527" customFormat="1" ht="27.9" customHeight="1">
      <c r="A18" s="2780"/>
      <c r="B18" s="2727"/>
      <c r="C18" s="2741"/>
      <c r="D18" s="2701">
        <f>'BS old'!E15</f>
        <v>0</v>
      </c>
      <c r="E18" s="2701"/>
      <c r="F18" s="2701"/>
      <c r="G18" s="817"/>
      <c r="H18" s="2698">
        <f>'BS old'!G15</f>
        <v>0</v>
      </c>
      <c r="I18" s="2699"/>
      <c r="J18" s="2700"/>
    </row>
    <row r="19" spans="1:10" s="527" customFormat="1" ht="27.9" customHeight="1">
      <c r="A19" s="2857" t="s">
        <v>538</v>
      </c>
      <c r="B19" s="2727" t="s">
        <v>1227</v>
      </c>
      <c r="C19" s="2858" t="s">
        <v>540</v>
      </c>
      <c r="D19" s="2701">
        <f>'BS old'!D16</f>
        <v>0</v>
      </c>
      <c r="E19" s="2701"/>
      <c r="F19" s="2701"/>
      <c r="G19" s="2698">
        <f>'BS old'!F16</f>
        <v>0</v>
      </c>
      <c r="H19" s="2699"/>
      <c r="I19" s="2702"/>
      <c r="J19" s="528"/>
    </row>
    <row r="20" spans="1:10" s="527" customFormat="1" ht="27.9" customHeight="1">
      <c r="A20" s="2780"/>
      <c r="B20" s="2727"/>
      <c r="C20" s="2741"/>
      <c r="D20" s="2701">
        <f>'BS old'!E16</f>
        <v>0</v>
      </c>
      <c r="E20" s="2701"/>
      <c r="F20" s="2701"/>
      <c r="G20" s="817"/>
      <c r="H20" s="2698">
        <f>'BS old'!G16</f>
        <v>0</v>
      </c>
      <c r="I20" s="2699"/>
      <c r="J20" s="2700"/>
    </row>
    <row r="21" spans="1:10" s="527" customFormat="1" ht="27.9" customHeight="1">
      <c r="A21" s="2857" t="s">
        <v>541</v>
      </c>
      <c r="B21" s="2727" t="s">
        <v>1536</v>
      </c>
      <c r="C21" s="2858" t="s">
        <v>543</v>
      </c>
      <c r="D21" s="2701">
        <f>'BS old'!D17</f>
        <v>0</v>
      </c>
      <c r="E21" s="2701"/>
      <c r="F21" s="2701"/>
      <c r="G21" s="2698">
        <f>'BS old'!F17</f>
        <v>0</v>
      </c>
      <c r="H21" s="2699"/>
      <c r="I21" s="2702"/>
      <c r="J21" s="528"/>
    </row>
    <row r="22" spans="1:10" s="527" customFormat="1" ht="27.9" customHeight="1">
      <c r="A22" s="2780"/>
      <c r="B22" s="2727"/>
      <c r="C22" s="2741"/>
      <c r="D22" s="2701">
        <f>'BS old'!E17</f>
        <v>0</v>
      </c>
      <c r="E22" s="2701"/>
      <c r="F22" s="2701"/>
      <c r="G22" s="817"/>
      <c r="H22" s="2698">
        <f>'BS old'!G17</f>
        <v>0</v>
      </c>
      <c r="I22" s="2699"/>
      <c r="J22" s="2700"/>
    </row>
    <row r="23" spans="1:10" s="527" customFormat="1" ht="27.9" customHeight="1">
      <c r="A23" s="2857" t="s">
        <v>544</v>
      </c>
      <c r="B23" s="2727" t="s">
        <v>1537</v>
      </c>
      <c r="C23" s="2858" t="s">
        <v>546</v>
      </c>
      <c r="D23" s="2701">
        <f>'BS old'!D18</f>
        <v>0</v>
      </c>
      <c r="E23" s="2701"/>
      <c r="F23" s="2701"/>
      <c r="G23" s="2698">
        <f>'BS old'!F18</f>
        <v>0</v>
      </c>
      <c r="H23" s="2699"/>
      <c r="I23" s="2702"/>
      <c r="J23" s="528"/>
    </row>
    <row r="24" spans="1:10" s="527" customFormat="1" ht="27.9" customHeight="1">
      <c r="A24" s="2780"/>
      <c r="B24" s="2727"/>
      <c r="C24" s="2741"/>
      <c r="D24" s="2701">
        <f>'BS old'!E18</f>
        <v>0</v>
      </c>
      <c r="E24" s="2701"/>
      <c r="F24" s="2701"/>
      <c r="G24" s="817"/>
      <c r="H24" s="2698">
        <f>'BS old'!G18</f>
        <v>0</v>
      </c>
      <c r="I24" s="2699"/>
      <c r="J24" s="2700"/>
    </row>
    <row r="25" spans="1:10" s="527" customFormat="1" ht="27.9" customHeight="1">
      <c r="A25" s="2857" t="s">
        <v>547</v>
      </c>
      <c r="B25" s="2727" t="s">
        <v>1538</v>
      </c>
      <c r="C25" s="2858" t="s">
        <v>549</v>
      </c>
      <c r="D25" s="2701">
        <f>'BS old'!D19</f>
        <v>0</v>
      </c>
      <c r="E25" s="2701"/>
      <c r="F25" s="2701"/>
      <c r="G25" s="2698">
        <f>'BS old'!F19</f>
        <v>0</v>
      </c>
      <c r="H25" s="2699"/>
      <c r="I25" s="2702"/>
      <c r="J25" s="528"/>
    </row>
    <row r="26" spans="1:10" s="527" customFormat="1" ht="27.9" customHeight="1">
      <c r="A26" s="2780"/>
      <c r="B26" s="2727"/>
      <c r="C26" s="2741"/>
      <c r="D26" s="2701">
        <f>'BS old'!E19</f>
        <v>0</v>
      </c>
      <c r="E26" s="2701"/>
      <c r="F26" s="2701"/>
      <c r="G26" s="817"/>
      <c r="H26" s="2698">
        <f>'BS old'!G19</f>
        <v>0</v>
      </c>
      <c r="I26" s="2699"/>
      <c r="J26" s="2700"/>
    </row>
    <row r="27" spans="1:10" s="529" customFormat="1" ht="27.9" customHeight="1">
      <c r="A27" s="2861" t="s">
        <v>550</v>
      </c>
      <c r="B27" s="2729" t="s">
        <v>551</v>
      </c>
      <c r="C27" s="2863" t="s">
        <v>552</v>
      </c>
      <c r="D27" s="2701">
        <f>'BS old'!D20</f>
        <v>0</v>
      </c>
      <c r="E27" s="2701"/>
      <c r="F27" s="2701"/>
      <c r="G27" s="2698">
        <f>'BS old'!F20</f>
        <v>0</v>
      </c>
      <c r="H27" s="2699"/>
      <c r="I27" s="2702"/>
      <c r="J27" s="528"/>
    </row>
    <row r="28" spans="1:10" s="529" customFormat="1" ht="27.9" customHeight="1">
      <c r="A28" s="2862"/>
      <c r="B28" s="2729"/>
      <c r="C28" s="2864"/>
      <c r="D28" s="2701">
        <f>'BS old'!E20</f>
        <v>0</v>
      </c>
      <c r="E28" s="2701"/>
      <c r="F28" s="2701"/>
      <c r="G28" s="817"/>
      <c r="H28" s="2698">
        <f>'BS old'!G20</f>
        <v>0</v>
      </c>
      <c r="I28" s="2699"/>
      <c r="J28" s="2700"/>
    </row>
    <row r="29" spans="1:10" s="527" customFormat="1" ht="27.9" customHeight="1">
      <c r="A29" s="2859" t="s">
        <v>553</v>
      </c>
      <c r="B29" s="2727" t="s">
        <v>1539</v>
      </c>
      <c r="C29" s="2858" t="s">
        <v>555</v>
      </c>
      <c r="D29" s="2701">
        <f>'BS old'!D21</f>
        <v>0</v>
      </c>
      <c r="E29" s="2701"/>
      <c r="F29" s="2701"/>
      <c r="G29" s="2698">
        <f>'BS old'!F21</f>
        <v>0</v>
      </c>
      <c r="H29" s="2699"/>
      <c r="I29" s="2702"/>
      <c r="J29" s="528"/>
    </row>
    <row r="30" spans="1:10" s="527" customFormat="1" ht="27.9" customHeight="1">
      <c r="A30" s="2860"/>
      <c r="B30" s="2727"/>
      <c r="C30" s="2741"/>
      <c r="D30" s="2701">
        <f>'BS old'!E21</f>
        <v>0</v>
      </c>
      <c r="E30" s="2701"/>
      <c r="F30" s="2701"/>
      <c r="G30" s="817"/>
      <c r="H30" s="2698">
        <f>'BS old'!G21</f>
        <v>0</v>
      </c>
      <c r="I30" s="2699"/>
      <c r="J30" s="2700"/>
    </row>
    <row r="31" spans="1:10" s="527" customFormat="1" ht="27.9" customHeight="1">
      <c r="A31" s="2857" t="s">
        <v>532</v>
      </c>
      <c r="B31" s="2727" t="s">
        <v>1540</v>
      </c>
      <c r="C31" s="2858" t="s">
        <v>557</v>
      </c>
      <c r="D31" s="2701">
        <f>'BS old'!D22</f>
        <v>0</v>
      </c>
      <c r="E31" s="2701"/>
      <c r="F31" s="2701"/>
      <c r="G31" s="2865">
        <f>'BS old'!F22</f>
        <v>0</v>
      </c>
      <c r="H31" s="2866"/>
      <c r="I31" s="2867"/>
      <c r="J31" s="528"/>
    </row>
    <row r="32" spans="1:10" s="527" customFormat="1" ht="27.9" customHeight="1" thickBot="1">
      <c r="A32" s="2780"/>
      <c r="B32" s="2727"/>
      <c r="C32" s="2741"/>
      <c r="D32" s="2701">
        <f>'BS old'!E22</f>
        <v>0</v>
      </c>
      <c r="E32" s="2701"/>
      <c r="F32" s="2701"/>
      <c r="G32" s="817"/>
      <c r="H32" s="2698">
        <f>'BS old'!G22</f>
        <v>0</v>
      </c>
      <c r="I32" s="2699"/>
      <c r="J32" s="2700"/>
    </row>
    <row r="33" spans="1:10" s="527" customFormat="1" ht="11.25" customHeight="1">
      <c r="A33" s="2846" t="s">
        <v>1521</v>
      </c>
      <c r="B33" s="2848" t="s">
        <v>1522</v>
      </c>
      <c r="C33" s="2850" t="s">
        <v>1523</v>
      </c>
      <c r="D33" s="2715" t="s">
        <v>1524</v>
      </c>
      <c r="E33" s="2731"/>
      <c r="F33" s="2731"/>
      <c r="G33" s="2731"/>
      <c r="H33" s="2716"/>
      <c r="I33" s="2710" t="s">
        <v>1525</v>
      </c>
      <c r="J33" s="2711"/>
    </row>
    <row r="34" spans="1:10" s="527" customFormat="1" ht="11.25" customHeight="1">
      <c r="A34" s="2846"/>
      <c r="B34" s="2848"/>
      <c r="C34" s="2850"/>
      <c r="D34" s="2770">
        <v>1</v>
      </c>
      <c r="E34" s="2703" t="s">
        <v>1526</v>
      </c>
      <c r="F34" s="2721"/>
      <c r="G34" s="2708" t="s">
        <v>1527</v>
      </c>
      <c r="H34" s="2709"/>
      <c r="I34" s="2705"/>
      <c r="J34" s="2712"/>
    </row>
    <row r="35" spans="1:10" s="527" customFormat="1" ht="12" customHeight="1">
      <c r="A35" s="2768"/>
      <c r="B35" s="2767"/>
      <c r="C35" s="2776"/>
      <c r="D35" s="2851"/>
      <c r="E35" s="2703" t="s">
        <v>1528</v>
      </c>
      <c r="F35" s="2721"/>
      <c r="G35" s="2705"/>
      <c r="H35" s="2707"/>
      <c r="I35" s="2703" t="s">
        <v>1529</v>
      </c>
      <c r="J35" s="2704"/>
    </row>
    <row r="36" spans="1:10" ht="27.9" customHeight="1">
      <c r="A36" s="2857" t="s">
        <v>535</v>
      </c>
      <c r="B36" s="2781" t="s">
        <v>1541</v>
      </c>
      <c r="C36" s="2741" t="s">
        <v>559</v>
      </c>
      <c r="D36" s="2868">
        <f>'BS old'!D23</f>
        <v>0</v>
      </c>
      <c r="E36" s="2868"/>
      <c r="F36" s="2868"/>
      <c r="G36" s="2713">
        <f>'BS old'!F23</f>
        <v>0</v>
      </c>
      <c r="H36" s="2714"/>
      <c r="I36" s="2869"/>
      <c r="J36" s="852"/>
    </row>
    <row r="37" spans="1:10" ht="27.9" customHeight="1">
      <c r="A37" s="2780"/>
      <c r="B37" s="2727"/>
      <c r="C37" s="2738"/>
      <c r="D37" s="2701">
        <f>'BS old'!E23</f>
        <v>0</v>
      </c>
      <c r="E37" s="2701"/>
      <c r="F37" s="2701"/>
      <c r="G37" s="853"/>
      <c r="H37" s="2698">
        <f>'BS old'!G23</f>
        <v>0</v>
      </c>
      <c r="I37" s="2699"/>
      <c r="J37" s="2700"/>
    </row>
    <row r="38" spans="1:10" ht="27.9" customHeight="1">
      <c r="A38" s="2857" t="s">
        <v>538</v>
      </c>
      <c r="B38" s="2727" t="s">
        <v>1542</v>
      </c>
      <c r="C38" s="2738" t="s">
        <v>561</v>
      </c>
      <c r="D38" s="2701">
        <f>'BS old'!D24</f>
        <v>0</v>
      </c>
      <c r="E38" s="2701"/>
      <c r="F38" s="2701"/>
      <c r="G38" s="2698">
        <f>'BS old'!F24</f>
        <v>0</v>
      </c>
      <c r="H38" s="2699"/>
      <c r="I38" s="2702"/>
      <c r="J38" s="852"/>
    </row>
    <row r="39" spans="1:10" ht="27.9" customHeight="1">
      <c r="A39" s="2780"/>
      <c r="B39" s="2727"/>
      <c r="C39" s="2738"/>
      <c r="D39" s="2701">
        <f>'BS old'!E24</f>
        <v>0</v>
      </c>
      <c r="E39" s="2701"/>
      <c r="F39" s="2701"/>
      <c r="G39" s="853"/>
      <c r="H39" s="2698">
        <f>'BS old'!G24</f>
        <v>0</v>
      </c>
      <c r="I39" s="2699"/>
      <c r="J39" s="2700"/>
    </row>
    <row r="40" spans="1:10" ht="27.9" customHeight="1">
      <c r="A40" s="2857" t="s">
        <v>541</v>
      </c>
      <c r="B40" s="2727" t="s">
        <v>1543</v>
      </c>
      <c r="C40" s="2741" t="s">
        <v>563</v>
      </c>
      <c r="D40" s="2701">
        <f>'BS old'!D25</f>
        <v>0</v>
      </c>
      <c r="E40" s="2701"/>
      <c r="F40" s="2701"/>
      <c r="G40" s="2698">
        <f>'BS old'!F25</f>
        <v>0</v>
      </c>
      <c r="H40" s="2699"/>
      <c r="I40" s="2702"/>
      <c r="J40" s="852"/>
    </row>
    <row r="41" spans="1:10" ht="27.9" customHeight="1">
      <c r="A41" s="2780"/>
      <c r="B41" s="2727"/>
      <c r="C41" s="2738"/>
      <c r="D41" s="2701">
        <f>'BS old'!E25</f>
        <v>0</v>
      </c>
      <c r="E41" s="2701"/>
      <c r="F41" s="2701"/>
      <c r="G41" s="853"/>
      <c r="H41" s="2698">
        <f>'BS old'!G25</f>
        <v>0</v>
      </c>
      <c r="I41" s="2699"/>
      <c r="J41" s="2700"/>
    </row>
    <row r="42" spans="1:10" ht="27.9" customHeight="1">
      <c r="A42" s="2857" t="s">
        <v>544</v>
      </c>
      <c r="B42" s="2727" t="s">
        <v>1544</v>
      </c>
      <c r="C42" s="2738" t="s">
        <v>565</v>
      </c>
      <c r="D42" s="2701">
        <f>'BS old'!D26</f>
        <v>0</v>
      </c>
      <c r="E42" s="2701"/>
      <c r="F42" s="2701"/>
      <c r="G42" s="2698">
        <f>'BS old'!F26</f>
        <v>0</v>
      </c>
      <c r="H42" s="2699"/>
      <c r="I42" s="2702"/>
      <c r="J42" s="852"/>
    </row>
    <row r="43" spans="1:10" ht="27.9" customHeight="1">
      <c r="A43" s="2780"/>
      <c r="B43" s="2727"/>
      <c r="C43" s="2738"/>
      <c r="D43" s="2701">
        <f>'BS old'!E26</f>
        <v>0</v>
      </c>
      <c r="E43" s="2701"/>
      <c r="F43" s="2701"/>
      <c r="G43" s="853"/>
      <c r="H43" s="2698">
        <f>'BS old'!G26</f>
        <v>0</v>
      </c>
      <c r="I43" s="2699"/>
      <c r="J43" s="2700"/>
    </row>
    <row r="44" spans="1:10" ht="27.9" customHeight="1">
      <c r="A44" s="2857" t="s">
        <v>547</v>
      </c>
      <c r="B44" s="2727" t="s">
        <v>1545</v>
      </c>
      <c r="C44" s="2741" t="s">
        <v>567</v>
      </c>
      <c r="D44" s="2701">
        <f>'BS old'!D27</f>
        <v>0</v>
      </c>
      <c r="E44" s="2701"/>
      <c r="F44" s="2701"/>
      <c r="G44" s="2698">
        <f>'BS old'!F27</f>
        <v>0</v>
      </c>
      <c r="H44" s="2699"/>
      <c r="I44" s="2702"/>
      <c r="J44" s="852"/>
    </row>
    <row r="45" spans="1:10" ht="27.9" customHeight="1">
      <c r="A45" s="2780"/>
      <c r="B45" s="2727"/>
      <c r="C45" s="2738"/>
      <c r="D45" s="2701">
        <f>'BS old'!E27</f>
        <v>0</v>
      </c>
      <c r="E45" s="2701"/>
      <c r="F45" s="2701"/>
      <c r="G45" s="853"/>
      <c r="H45" s="2698">
        <f>'BS old'!G27</f>
        <v>0</v>
      </c>
      <c r="I45" s="2699"/>
      <c r="J45" s="2700"/>
    </row>
    <row r="46" spans="1:10" ht="27.9" customHeight="1">
      <c r="A46" s="2857" t="s">
        <v>568</v>
      </c>
      <c r="B46" s="2727" t="s">
        <v>1546</v>
      </c>
      <c r="C46" s="2738" t="s">
        <v>570</v>
      </c>
      <c r="D46" s="2701">
        <f>'BS old'!D28</f>
        <v>0</v>
      </c>
      <c r="E46" s="2701"/>
      <c r="F46" s="2701"/>
      <c r="G46" s="2698">
        <f>'BS old'!F28</f>
        <v>0</v>
      </c>
      <c r="H46" s="2699"/>
      <c r="I46" s="2702"/>
      <c r="J46" s="852"/>
    </row>
    <row r="47" spans="1:10" ht="27.9" customHeight="1">
      <c r="A47" s="2780"/>
      <c r="B47" s="2727"/>
      <c r="C47" s="2738"/>
      <c r="D47" s="2701">
        <f>'BS old'!E28</f>
        <v>0</v>
      </c>
      <c r="E47" s="2701"/>
      <c r="F47" s="2701"/>
      <c r="G47" s="853"/>
      <c r="H47" s="2698">
        <f>'BS old'!G28</f>
        <v>0</v>
      </c>
      <c r="I47" s="2699"/>
      <c r="J47" s="2700"/>
    </row>
    <row r="48" spans="1:10" ht="27.9" customHeight="1">
      <c r="A48" s="2857" t="s">
        <v>571</v>
      </c>
      <c r="B48" s="2727" t="s">
        <v>1547</v>
      </c>
      <c r="C48" s="2741" t="s">
        <v>573</v>
      </c>
      <c r="D48" s="2701">
        <f>'BS old'!D29</f>
        <v>0</v>
      </c>
      <c r="E48" s="2701"/>
      <c r="F48" s="2701"/>
      <c r="G48" s="2698">
        <f>'BS old'!F29</f>
        <v>0</v>
      </c>
      <c r="H48" s="2699"/>
      <c r="I48" s="2702"/>
      <c r="J48" s="852"/>
    </row>
    <row r="49" spans="1:10" ht="27.9" customHeight="1">
      <c r="A49" s="2780"/>
      <c r="B49" s="2727"/>
      <c r="C49" s="2738"/>
      <c r="D49" s="2701">
        <f>'BS old'!E29</f>
        <v>0</v>
      </c>
      <c r="E49" s="2701"/>
      <c r="F49" s="2701"/>
      <c r="G49" s="854"/>
      <c r="H49" s="2698">
        <f>'BS old'!G29</f>
        <v>0</v>
      </c>
      <c r="I49" s="2699"/>
      <c r="J49" s="2700"/>
    </row>
    <row r="50" spans="1:10" ht="27.9" customHeight="1">
      <c r="A50" s="2861" t="s">
        <v>574</v>
      </c>
      <c r="B50" s="2729" t="s">
        <v>1548</v>
      </c>
      <c r="C50" s="2738" t="s">
        <v>576</v>
      </c>
      <c r="D50" s="2701">
        <f>'BS old'!D30</f>
        <v>0</v>
      </c>
      <c r="E50" s="2701"/>
      <c r="F50" s="2701"/>
      <c r="G50" s="2698">
        <f>'BS old'!F30</f>
        <v>0</v>
      </c>
      <c r="H50" s="2699"/>
      <c r="I50" s="2702"/>
      <c r="J50" s="852"/>
    </row>
    <row r="51" spans="1:10" ht="27.9" customHeight="1">
      <c r="A51" s="2862"/>
      <c r="B51" s="2729"/>
      <c r="C51" s="2738"/>
      <c r="D51" s="2701">
        <f>'BS old'!E30</f>
        <v>0</v>
      </c>
      <c r="E51" s="2701"/>
      <c r="F51" s="2701"/>
      <c r="G51" s="854"/>
      <c r="H51" s="2698">
        <f>'BS old'!G30</f>
        <v>0</v>
      </c>
      <c r="I51" s="2699"/>
      <c r="J51" s="2700"/>
    </row>
    <row r="52" spans="1:10" s="458" customFormat="1" ht="27.9" customHeight="1">
      <c r="A52" s="2870" t="s">
        <v>577</v>
      </c>
      <c r="B52" s="2727" t="s">
        <v>1549</v>
      </c>
      <c r="C52" s="2741" t="s">
        <v>579</v>
      </c>
      <c r="D52" s="2701">
        <f>'BS old'!D31</f>
        <v>0</v>
      </c>
      <c r="E52" s="2701"/>
      <c r="F52" s="2701"/>
      <c r="G52" s="2698">
        <f>'BS old'!F31</f>
        <v>0</v>
      </c>
      <c r="H52" s="2699"/>
      <c r="I52" s="2702"/>
      <c r="J52" s="852"/>
    </row>
    <row r="53" spans="1:10" s="458" customFormat="1" ht="27.9" customHeight="1">
      <c r="A53" s="2871"/>
      <c r="B53" s="2727"/>
      <c r="C53" s="2738"/>
      <c r="D53" s="2701">
        <f>'BS old'!E31</f>
        <v>0</v>
      </c>
      <c r="E53" s="2701"/>
      <c r="F53" s="2701"/>
      <c r="G53" s="854"/>
      <c r="H53" s="2698">
        <f>'BS old'!G31</f>
        <v>0</v>
      </c>
      <c r="I53" s="2699"/>
      <c r="J53" s="2700"/>
    </row>
    <row r="54" spans="1:10" ht="27.9" customHeight="1">
      <c r="A54" s="2857" t="s">
        <v>532</v>
      </c>
      <c r="B54" s="2727" t="s">
        <v>1550</v>
      </c>
      <c r="C54" s="2738" t="s">
        <v>581</v>
      </c>
      <c r="D54" s="2701">
        <f>'BS old'!D32</f>
        <v>0</v>
      </c>
      <c r="E54" s="2701"/>
      <c r="F54" s="2701"/>
      <c r="G54" s="2698">
        <f>'BS old'!F32</f>
        <v>0</v>
      </c>
      <c r="H54" s="2699"/>
      <c r="I54" s="2702"/>
      <c r="J54" s="852"/>
    </row>
    <row r="55" spans="1:10" ht="27.9" customHeight="1">
      <c r="A55" s="2780"/>
      <c r="B55" s="2727"/>
      <c r="C55" s="2738"/>
      <c r="D55" s="2701">
        <f>'BS old'!E32</f>
        <v>0</v>
      </c>
      <c r="E55" s="2701"/>
      <c r="F55" s="2701"/>
      <c r="G55" s="854"/>
      <c r="H55" s="2698">
        <f>'BS old'!G32</f>
        <v>0</v>
      </c>
      <c r="I55" s="2699"/>
      <c r="J55" s="2700"/>
    </row>
    <row r="56" spans="1:10" ht="27.9" customHeight="1">
      <c r="A56" s="2857" t="s">
        <v>535</v>
      </c>
      <c r="B56" s="2727" t="s">
        <v>1551</v>
      </c>
      <c r="C56" s="2741" t="s">
        <v>583</v>
      </c>
      <c r="D56" s="2701">
        <f>'BS old'!D33</f>
        <v>0</v>
      </c>
      <c r="E56" s="2701"/>
      <c r="F56" s="2701"/>
      <c r="G56" s="2698">
        <f>'BS old'!F33</f>
        <v>0</v>
      </c>
      <c r="H56" s="2699"/>
      <c r="I56" s="2702"/>
      <c r="J56" s="852"/>
    </row>
    <row r="57" spans="1:10" ht="27.9" customHeight="1">
      <c r="A57" s="2780"/>
      <c r="B57" s="2727"/>
      <c r="C57" s="2738"/>
      <c r="D57" s="2701">
        <f>'BS old'!E33</f>
        <v>0</v>
      </c>
      <c r="E57" s="2701"/>
      <c r="F57" s="2701"/>
      <c r="G57" s="854"/>
      <c r="H57" s="2698">
        <f>'BS old'!G33</f>
        <v>0</v>
      </c>
      <c r="I57" s="2699"/>
      <c r="J57" s="2700"/>
    </row>
    <row r="58" spans="1:10" ht="27.9" customHeight="1">
      <c r="A58" s="2857" t="s">
        <v>538</v>
      </c>
      <c r="B58" s="2727" t="s">
        <v>1552</v>
      </c>
      <c r="C58" s="2738" t="s">
        <v>585</v>
      </c>
      <c r="D58" s="2701">
        <f>'BS old'!D34</f>
        <v>0</v>
      </c>
      <c r="E58" s="2701"/>
      <c r="F58" s="2701"/>
      <c r="G58" s="2698">
        <f>'BS old'!F34</f>
        <v>0</v>
      </c>
      <c r="H58" s="2699"/>
      <c r="I58" s="2702"/>
      <c r="J58" s="852"/>
    </row>
    <row r="59" spans="1:10" ht="27.9" customHeight="1">
      <c r="A59" s="2780"/>
      <c r="B59" s="2872"/>
      <c r="C59" s="2738"/>
      <c r="D59" s="2701">
        <f>'BS old'!E34</f>
        <v>0</v>
      </c>
      <c r="E59" s="2701"/>
      <c r="F59" s="2701"/>
      <c r="G59" s="854"/>
      <c r="H59" s="2698">
        <f>'BS old'!G34</f>
        <v>0</v>
      </c>
      <c r="I59" s="2699"/>
      <c r="J59" s="2700"/>
    </row>
    <row r="60" spans="1:10" ht="27.9" customHeight="1">
      <c r="A60" s="2857" t="s">
        <v>541</v>
      </c>
      <c r="B60" s="2727" t="s">
        <v>1553</v>
      </c>
      <c r="C60" s="2741" t="s">
        <v>587</v>
      </c>
      <c r="D60" s="2701">
        <f>'BS old'!D35</f>
        <v>0</v>
      </c>
      <c r="E60" s="2701"/>
      <c r="F60" s="2701"/>
      <c r="G60" s="2698">
        <f>'BS old'!F35</f>
        <v>0</v>
      </c>
      <c r="H60" s="2699"/>
      <c r="I60" s="2702"/>
      <c r="J60" s="852"/>
    </row>
    <row r="61" spans="1:10" ht="27.9" customHeight="1">
      <c r="A61" s="2780"/>
      <c r="B61" s="2727"/>
      <c r="C61" s="2738"/>
      <c r="D61" s="2701">
        <f>'BS old'!E35</f>
        <v>0</v>
      </c>
      <c r="E61" s="2701"/>
      <c r="F61" s="2701"/>
      <c r="G61" s="854"/>
      <c r="H61" s="2698">
        <f>'BS old'!G35</f>
        <v>0</v>
      </c>
      <c r="I61" s="2699"/>
      <c r="J61" s="2700"/>
    </row>
    <row r="62" spans="1:10" ht="27.9" customHeight="1">
      <c r="A62" s="2857" t="s">
        <v>544</v>
      </c>
      <c r="B62" s="2727" t="s">
        <v>1554</v>
      </c>
      <c r="C62" s="2738" t="s">
        <v>589</v>
      </c>
      <c r="D62" s="2701">
        <f>'BS old'!D36</f>
        <v>0</v>
      </c>
      <c r="E62" s="2701"/>
      <c r="F62" s="2701"/>
      <c r="G62" s="2698">
        <f>'BS old'!F36</f>
        <v>0</v>
      </c>
      <c r="H62" s="2699"/>
      <c r="I62" s="2702"/>
      <c r="J62" s="852"/>
    </row>
    <row r="63" spans="1:10" ht="27.9" customHeight="1">
      <c r="A63" s="2780"/>
      <c r="B63" s="2727"/>
      <c r="C63" s="2738"/>
      <c r="D63" s="2701">
        <f>'BS old'!E36</f>
        <v>0</v>
      </c>
      <c r="E63" s="2701"/>
      <c r="F63" s="2701"/>
      <c r="G63" s="817"/>
      <c r="H63" s="2698">
        <f>'BS old'!G36</f>
        <v>0</v>
      </c>
      <c r="I63" s="2699"/>
      <c r="J63" s="2700"/>
    </row>
    <row r="64" spans="1:10" ht="11.25" customHeight="1">
      <c r="A64" s="2846" t="s">
        <v>1521</v>
      </c>
      <c r="B64" s="2848" t="s">
        <v>1522</v>
      </c>
      <c r="C64" s="2850" t="s">
        <v>1523</v>
      </c>
      <c r="D64" s="2705" t="s">
        <v>1524</v>
      </c>
      <c r="E64" s="2706"/>
      <c r="F64" s="2706"/>
      <c r="G64" s="2706"/>
      <c r="H64" s="2707"/>
      <c r="I64" s="2725" t="s">
        <v>1525</v>
      </c>
      <c r="J64" s="2726"/>
    </row>
    <row r="65" spans="1:10" ht="11.25" customHeight="1">
      <c r="A65" s="2846"/>
      <c r="B65" s="2848"/>
      <c r="C65" s="2850"/>
      <c r="D65" s="2770">
        <v>1</v>
      </c>
      <c r="E65" s="2703" t="s">
        <v>1526</v>
      </c>
      <c r="F65" s="2721"/>
      <c r="G65" s="2708" t="s">
        <v>1527</v>
      </c>
      <c r="H65" s="2709"/>
      <c r="I65" s="2705"/>
      <c r="J65" s="2712"/>
    </row>
    <row r="66" spans="1:10" ht="11.25" customHeight="1">
      <c r="A66" s="2768"/>
      <c r="B66" s="2767"/>
      <c r="C66" s="2776"/>
      <c r="D66" s="2851"/>
      <c r="E66" s="2703" t="s">
        <v>1528</v>
      </c>
      <c r="F66" s="2721"/>
      <c r="G66" s="2705"/>
      <c r="H66" s="2707"/>
      <c r="I66" s="2703" t="s">
        <v>1529</v>
      </c>
      <c r="J66" s="2704"/>
    </row>
    <row r="67" spans="1:10" ht="27.9" customHeight="1">
      <c r="A67" s="2857" t="s">
        <v>547</v>
      </c>
      <c r="B67" s="2781" t="s">
        <v>1555</v>
      </c>
      <c r="C67" s="2738" t="s">
        <v>888</v>
      </c>
      <c r="D67" s="2701">
        <f>'BS old'!D37</f>
        <v>0</v>
      </c>
      <c r="E67" s="2701"/>
      <c r="F67" s="2698"/>
      <c r="G67" s="2698">
        <f>'BS old'!F37</f>
        <v>0</v>
      </c>
      <c r="H67" s="2699"/>
      <c r="I67" s="2702"/>
      <c r="J67" s="852"/>
    </row>
    <row r="68" spans="1:10" ht="27.9" customHeight="1">
      <c r="A68" s="2780"/>
      <c r="B68" s="2727"/>
      <c r="C68" s="2738"/>
      <c r="D68" s="2701">
        <f>'BS old'!E37</f>
        <v>0</v>
      </c>
      <c r="E68" s="2701"/>
      <c r="F68" s="2701"/>
      <c r="G68" s="855"/>
      <c r="H68" s="2698">
        <f>'BS old'!G37</f>
        <v>0</v>
      </c>
      <c r="I68" s="2699"/>
      <c r="J68" s="2700"/>
    </row>
    <row r="69" spans="1:10" ht="27.9" customHeight="1">
      <c r="A69" s="2857" t="s">
        <v>568</v>
      </c>
      <c r="B69" s="2727" t="s">
        <v>1556</v>
      </c>
      <c r="C69" s="2738" t="s">
        <v>891</v>
      </c>
      <c r="D69" s="2701">
        <f>'BS old'!D38</f>
        <v>0</v>
      </c>
      <c r="E69" s="2701"/>
      <c r="F69" s="2698"/>
      <c r="G69" s="2698">
        <f>'BS old'!F38</f>
        <v>0</v>
      </c>
      <c r="H69" s="2699"/>
      <c r="I69" s="2702"/>
      <c r="J69" s="852"/>
    </row>
    <row r="70" spans="1:10" ht="27.9" customHeight="1">
      <c r="A70" s="2780"/>
      <c r="B70" s="2727"/>
      <c r="C70" s="2738"/>
      <c r="D70" s="2701">
        <f>'BS old'!E38</f>
        <v>0</v>
      </c>
      <c r="E70" s="2701"/>
      <c r="F70" s="2701"/>
      <c r="G70" s="855"/>
      <c r="H70" s="2698">
        <f>'BS old'!G38</f>
        <v>0</v>
      </c>
      <c r="I70" s="2699"/>
      <c r="J70" s="2700"/>
    </row>
    <row r="71" spans="1:10" ht="27.9" customHeight="1">
      <c r="A71" s="2855" t="s">
        <v>594</v>
      </c>
      <c r="B71" s="2729" t="s">
        <v>1557</v>
      </c>
      <c r="C71" s="2738" t="s">
        <v>894</v>
      </c>
      <c r="D71" s="2701">
        <f>'BS old'!D39</f>
        <v>0</v>
      </c>
      <c r="E71" s="2701"/>
      <c r="F71" s="2698"/>
      <c r="G71" s="2698">
        <f>'BS old'!F39</f>
        <v>0</v>
      </c>
      <c r="H71" s="2699"/>
      <c r="I71" s="2702"/>
      <c r="J71" s="852"/>
    </row>
    <row r="72" spans="1:10" ht="27.9" customHeight="1">
      <c r="A72" s="2856"/>
      <c r="B72" s="2729"/>
      <c r="C72" s="2738"/>
      <c r="D72" s="2701">
        <f>'BS old'!E39</f>
        <v>0</v>
      </c>
      <c r="E72" s="2701"/>
      <c r="F72" s="2701"/>
      <c r="G72" s="855"/>
      <c r="H72" s="2698">
        <f>'BS old'!G39</f>
        <v>0</v>
      </c>
      <c r="I72" s="2699"/>
      <c r="J72" s="2700"/>
    </row>
    <row r="73" spans="1:10" s="458" customFormat="1" ht="27.9" customHeight="1">
      <c r="A73" s="2861" t="s">
        <v>597</v>
      </c>
      <c r="B73" s="2729" t="s">
        <v>598</v>
      </c>
      <c r="C73" s="2738" t="s">
        <v>897</v>
      </c>
      <c r="D73" s="2701">
        <f>'BS old'!D40</f>
        <v>0</v>
      </c>
      <c r="E73" s="2701"/>
      <c r="F73" s="2698"/>
      <c r="G73" s="2698">
        <f>'BS old'!F40</f>
        <v>0</v>
      </c>
      <c r="H73" s="2699"/>
      <c r="I73" s="2702"/>
      <c r="J73" s="852"/>
    </row>
    <row r="74" spans="1:10" s="458" customFormat="1" ht="27.9" customHeight="1">
      <c r="A74" s="2862"/>
      <c r="B74" s="2729"/>
      <c r="C74" s="2738"/>
      <c r="D74" s="2701">
        <f>'BS old'!E40</f>
        <v>0</v>
      </c>
      <c r="E74" s="2701"/>
      <c r="F74" s="2701"/>
      <c r="G74" s="855"/>
      <c r="H74" s="2698">
        <f>'BS old'!G40</f>
        <v>0</v>
      </c>
      <c r="I74" s="2699"/>
      <c r="J74" s="2700"/>
    </row>
    <row r="75" spans="1:10" s="458" customFormat="1" ht="27.9" customHeight="1">
      <c r="A75" s="2859" t="s">
        <v>600</v>
      </c>
      <c r="B75" s="2727" t="s">
        <v>1558</v>
      </c>
      <c r="C75" s="2738" t="s">
        <v>900</v>
      </c>
      <c r="D75" s="2701">
        <f>'BS old'!D41</f>
        <v>0</v>
      </c>
      <c r="E75" s="2701"/>
      <c r="F75" s="2698"/>
      <c r="G75" s="2698">
        <f>'BS old'!F41</f>
        <v>0</v>
      </c>
      <c r="H75" s="2699"/>
      <c r="I75" s="2702"/>
      <c r="J75" s="852"/>
    </row>
    <row r="76" spans="1:10" s="458" customFormat="1" ht="27.9" customHeight="1">
      <c r="A76" s="2860"/>
      <c r="B76" s="2727"/>
      <c r="C76" s="2738"/>
      <c r="D76" s="2701">
        <f>'BS old'!E41</f>
        <v>0</v>
      </c>
      <c r="E76" s="2701"/>
      <c r="F76" s="2701"/>
      <c r="G76" s="855"/>
      <c r="H76" s="2698">
        <f>'BS old'!G41</f>
        <v>0</v>
      </c>
      <c r="I76" s="2699"/>
      <c r="J76" s="2700"/>
    </row>
    <row r="77" spans="1:10" ht="27.9" customHeight="1">
      <c r="A77" s="2857" t="s">
        <v>532</v>
      </c>
      <c r="B77" s="2727" t="s">
        <v>1559</v>
      </c>
      <c r="C77" s="2738" t="s">
        <v>903</v>
      </c>
      <c r="D77" s="2701">
        <f>'BS old'!D42</f>
        <v>0</v>
      </c>
      <c r="E77" s="2701"/>
      <c r="F77" s="2698"/>
      <c r="G77" s="2698">
        <f>'BS old'!F42</f>
        <v>0</v>
      </c>
      <c r="H77" s="2699"/>
      <c r="I77" s="2702"/>
      <c r="J77" s="852"/>
    </row>
    <row r="78" spans="1:10" ht="27.9" customHeight="1">
      <c r="A78" s="2780"/>
      <c r="B78" s="2727"/>
      <c r="C78" s="2738"/>
      <c r="D78" s="2701">
        <f>'BS old'!E42</f>
        <v>0</v>
      </c>
      <c r="E78" s="2701"/>
      <c r="F78" s="2701"/>
      <c r="G78" s="855"/>
      <c r="H78" s="2698">
        <f>'BS old'!G42</f>
        <v>0</v>
      </c>
      <c r="I78" s="2699"/>
      <c r="J78" s="2700"/>
    </row>
    <row r="79" spans="1:10" ht="27.9" customHeight="1">
      <c r="A79" s="2857" t="s">
        <v>535</v>
      </c>
      <c r="B79" s="2727" t="s">
        <v>1560</v>
      </c>
      <c r="C79" s="2738" t="s">
        <v>906</v>
      </c>
      <c r="D79" s="2701">
        <f>'BS old'!D43</f>
        <v>0</v>
      </c>
      <c r="E79" s="2701"/>
      <c r="F79" s="2698"/>
      <c r="G79" s="2698">
        <f>'BS old'!F43</f>
        <v>0</v>
      </c>
      <c r="H79" s="2699"/>
      <c r="I79" s="2702"/>
      <c r="J79" s="852"/>
    </row>
    <row r="80" spans="1:10" ht="27.9" customHeight="1">
      <c r="A80" s="2780"/>
      <c r="B80" s="2727"/>
      <c r="C80" s="2738"/>
      <c r="D80" s="2701">
        <f>'BS old'!E43</f>
        <v>0</v>
      </c>
      <c r="E80" s="2701"/>
      <c r="F80" s="2701"/>
      <c r="G80" s="855"/>
      <c r="H80" s="2698">
        <f>'BS old'!G43</f>
        <v>0</v>
      </c>
      <c r="I80" s="2699"/>
      <c r="J80" s="2700"/>
    </row>
    <row r="81" spans="1:10" ht="27.9" customHeight="1">
      <c r="A81" s="2857" t="s">
        <v>538</v>
      </c>
      <c r="B81" s="2727" t="s">
        <v>1561</v>
      </c>
      <c r="C81" s="2738" t="s">
        <v>909</v>
      </c>
      <c r="D81" s="2701">
        <f>'BS old'!D44</f>
        <v>0</v>
      </c>
      <c r="E81" s="2701"/>
      <c r="F81" s="2698"/>
      <c r="G81" s="2698">
        <f>'BS old'!F44</f>
        <v>0</v>
      </c>
      <c r="H81" s="2699"/>
      <c r="I81" s="2702"/>
      <c r="J81" s="852"/>
    </row>
    <row r="82" spans="1:10" ht="27.9" customHeight="1">
      <c r="A82" s="2780"/>
      <c r="B82" s="2727"/>
      <c r="C82" s="2738"/>
      <c r="D82" s="2701">
        <f>'BS old'!E44</f>
        <v>0</v>
      </c>
      <c r="E82" s="2701"/>
      <c r="F82" s="2701"/>
      <c r="G82" s="855"/>
      <c r="H82" s="2698">
        <f>'BS old'!G44</f>
        <v>0</v>
      </c>
      <c r="I82" s="2699"/>
      <c r="J82" s="2700"/>
    </row>
    <row r="83" spans="1:10" ht="27.9" customHeight="1">
      <c r="A83" s="2857" t="s">
        <v>541</v>
      </c>
      <c r="B83" s="2727" t="s">
        <v>1562</v>
      </c>
      <c r="C83" s="2738" t="s">
        <v>912</v>
      </c>
      <c r="D83" s="2701">
        <f>'BS old'!D45</f>
        <v>0</v>
      </c>
      <c r="E83" s="2701"/>
      <c r="F83" s="2698"/>
      <c r="G83" s="2698">
        <f>'BS old'!F45</f>
        <v>0</v>
      </c>
      <c r="H83" s="2699"/>
      <c r="I83" s="2702"/>
      <c r="J83" s="852"/>
    </row>
    <row r="84" spans="1:10" ht="27.9" customHeight="1">
      <c r="A84" s="2780"/>
      <c r="B84" s="2727"/>
      <c r="C84" s="2738"/>
      <c r="D84" s="2701">
        <f>'BS old'!E45</f>
        <v>0</v>
      </c>
      <c r="E84" s="2701"/>
      <c r="F84" s="2701"/>
      <c r="G84" s="855"/>
      <c r="H84" s="2698">
        <f>'BS old'!G45</f>
        <v>0</v>
      </c>
      <c r="I84" s="2699"/>
      <c r="J84" s="2700"/>
    </row>
    <row r="85" spans="1:10" ht="27.9" customHeight="1">
      <c r="A85" s="2857" t="s">
        <v>544</v>
      </c>
      <c r="B85" s="2727" t="s">
        <v>1563</v>
      </c>
      <c r="C85" s="2738" t="s">
        <v>915</v>
      </c>
      <c r="D85" s="2701">
        <f>'BS old'!D46</f>
        <v>0</v>
      </c>
      <c r="E85" s="2701"/>
      <c r="F85" s="2698"/>
      <c r="G85" s="2698">
        <f>'BS old'!F46</f>
        <v>0</v>
      </c>
      <c r="H85" s="2699"/>
      <c r="I85" s="2702"/>
      <c r="J85" s="852"/>
    </row>
    <row r="86" spans="1:10" ht="27.9" customHeight="1">
      <c r="A86" s="2780"/>
      <c r="B86" s="2727"/>
      <c r="C86" s="2738"/>
      <c r="D86" s="2701">
        <f>'BS old'!E46</f>
        <v>0</v>
      </c>
      <c r="E86" s="2701"/>
      <c r="F86" s="2701"/>
      <c r="G86" s="855"/>
      <c r="H86" s="2698">
        <f>'BS old'!G46</f>
        <v>0</v>
      </c>
      <c r="I86" s="2699"/>
      <c r="J86" s="2700"/>
    </row>
    <row r="87" spans="1:10" ht="27.9" customHeight="1">
      <c r="A87" s="2861" t="s">
        <v>613</v>
      </c>
      <c r="B87" s="2729" t="s">
        <v>614</v>
      </c>
      <c r="C87" s="2738" t="s">
        <v>918</v>
      </c>
      <c r="D87" s="2701">
        <f>'BS old'!D47</f>
        <v>0</v>
      </c>
      <c r="E87" s="2701"/>
      <c r="F87" s="2698"/>
      <c r="G87" s="2698">
        <f>'BS old'!F47</f>
        <v>0</v>
      </c>
      <c r="H87" s="2699"/>
      <c r="I87" s="2702"/>
      <c r="J87" s="852"/>
    </row>
    <row r="88" spans="1:10" ht="27.9" customHeight="1">
      <c r="A88" s="2862"/>
      <c r="B88" s="2729"/>
      <c r="C88" s="2738"/>
      <c r="D88" s="2701">
        <f>'BS old'!E47</f>
        <v>0</v>
      </c>
      <c r="E88" s="2701"/>
      <c r="F88" s="2701"/>
      <c r="G88" s="855"/>
      <c r="H88" s="2698">
        <f>'BS old'!G47</f>
        <v>0</v>
      </c>
      <c r="I88" s="2699"/>
      <c r="J88" s="2700"/>
    </row>
    <row r="89" spans="1:10" s="458" customFormat="1" ht="27.9" customHeight="1">
      <c r="A89" s="2859" t="s">
        <v>616</v>
      </c>
      <c r="B89" s="2727" t="s">
        <v>1564</v>
      </c>
      <c r="C89" s="2738" t="s">
        <v>921</v>
      </c>
      <c r="D89" s="2701">
        <f>'BS old'!D48</f>
        <v>0</v>
      </c>
      <c r="E89" s="2701"/>
      <c r="F89" s="2698"/>
      <c r="G89" s="2698">
        <f>'BS old'!F48</f>
        <v>0</v>
      </c>
      <c r="H89" s="2699"/>
      <c r="I89" s="2702"/>
      <c r="J89" s="852"/>
    </row>
    <row r="90" spans="1:10" s="458" customFormat="1" ht="27.9" customHeight="1">
      <c r="A90" s="2860"/>
      <c r="B90" s="2872"/>
      <c r="C90" s="2738"/>
      <c r="D90" s="2701">
        <f>'BS old'!E48</f>
        <v>0</v>
      </c>
      <c r="E90" s="2701"/>
      <c r="F90" s="2701"/>
      <c r="G90" s="855"/>
      <c r="H90" s="2698">
        <f>'BS old'!G48</f>
        <v>0</v>
      </c>
      <c r="I90" s="2699"/>
      <c r="J90" s="2700"/>
    </row>
    <row r="91" spans="1:10" s="458" customFormat="1" ht="27.9" customHeight="1">
      <c r="A91" s="2857" t="s">
        <v>532</v>
      </c>
      <c r="B91" s="2872" t="s">
        <v>619</v>
      </c>
      <c r="C91" s="2738" t="s">
        <v>924</v>
      </c>
      <c r="D91" s="2701">
        <f>'BS old'!D49</f>
        <v>0</v>
      </c>
      <c r="E91" s="2701"/>
      <c r="F91" s="2698"/>
      <c r="G91" s="2698">
        <f>'BS old'!F49</f>
        <v>0</v>
      </c>
      <c r="H91" s="2699"/>
      <c r="I91" s="2702"/>
      <c r="J91" s="852"/>
    </row>
    <row r="92" spans="1:10" s="458" customFormat="1" ht="27.9" customHeight="1">
      <c r="A92" s="2780"/>
      <c r="B92" s="2781"/>
      <c r="C92" s="2738"/>
      <c r="D92" s="2701">
        <f>'BS old'!E49</f>
        <v>0</v>
      </c>
      <c r="E92" s="2701"/>
      <c r="F92" s="2701"/>
      <c r="G92" s="855"/>
      <c r="H92" s="2698">
        <f>'BS old'!G49</f>
        <v>0</v>
      </c>
      <c r="I92" s="2699"/>
      <c r="J92" s="2700"/>
    </row>
    <row r="93" spans="1:10" ht="27.9" customHeight="1">
      <c r="A93" s="2857" t="s">
        <v>535</v>
      </c>
      <c r="B93" s="2872" t="s">
        <v>1565</v>
      </c>
      <c r="C93" s="2738" t="s">
        <v>927</v>
      </c>
      <c r="D93" s="2701">
        <f>'BS old'!D50</f>
        <v>0</v>
      </c>
      <c r="E93" s="2701"/>
      <c r="F93" s="2698"/>
      <c r="G93" s="2698">
        <f>'BS old'!F50</f>
        <v>0</v>
      </c>
      <c r="H93" s="2699"/>
      <c r="I93" s="2702"/>
      <c r="J93" s="852"/>
    </row>
    <row r="94" spans="1:10" ht="27.9" customHeight="1">
      <c r="A94" s="2780"/>
      <c r="B94" s="2781"/>
      <c r="C94" s="2738"/>
      <c r="D94" s="2701">
        <f>'BS old'!E50</f>
        <v>0</v>
      </c>
      <c r="E94" s="2701"/>
      <c r="F94" s="2701"/>
      <c r="G94" s="807"/>
      <c r="H94" s="2698">
        <f>'BS old'!G50</f>
        <v>0</v>
      </c>
      <c r="I94" s="2699"/>
      <c r="J94" s="2700"/>
    </row>
    <row r="95" spans="1:10" ht="11.25" customHeight="1">
      <c r="A95" s="2846" t="s">
        <v>1521</v>
      </c>
      <c r="B95" s="2848" t="s">
        <v>1522</v>
      </c>
      <c r="C95" s="2850" t="s">
        <v>1523</v>
      </c>
      <c r="D95" s="2705" t="s">
        <v>1524</v>
      </c>
      <c r="E95" s="2706"/>
      <c r="F95" s="2706"/>
      <c r="G95" s="2706"/>
      <c r="H95" s="2707"/>
      <c r="I95" s="2725" t="s">
        <v>1525</v>
      </c>
      <c r="J95" s="2726"/>
    </row>
    <row r="96" spans="1:10" ht="11.25" customHeight="1">
      <c r="A96" s="2846"/>
      <c r="B96" s="2848"/>
      <c r="C96" s="2850"/>
      <c r="D96" s="2770">
        <v>1</v>
      </c>
      <c r="E96" s="2703" t="s">
        <v>1526</v>
      </c>
      <c r="F96" s="2721"/>
      <c r="G96" s="2708" t="s">
        <v>1527</v>
      </c>
      <c r="H96" s="2709"/>
      <c r="I96" s="2705"/>
      <c r="J96" s="2712"/>
    </row>
    <row r="97" spans="1:12" ht="12" customHeight="1">
      <c r="A97" s="2768"/>
      <c r="B97" s="2767"/>
      <c r="C97" s="2776"/>
      <c r="D97" s="2851"/>
      <c r="E97" s="2703" t="s">
        <v>1528</v>
      </c>
      <c r="F97" s="2721"/>
      <c r="G97" s="2705"/>
      <c r="H97" s="2707"/>
      <c r="I97" s="2703" t="s">
        <v>1529</v>
      </c>
      <c r="J97" s="2704"/>
    </row>
    <row r="98" spans="1:12" ht="27.9" customHeight="1">
      <c r="A98" s="2857" t="s">
        <v>538</v>
      </c>
      <c r="B98" s="2873" t="s">
        <v>1566</v>
      </c>
      <c r="C98" s="2741" t="s">
        <v>930</v>
      </c>
      <c r="D98" s="2701">
        <f>'BS old'!D51</f>
        <v>0</v>
      </c>
      <c r="E98" s="2701"/>
      <c r="F98" s="2701"/>
      <c r="G98" s="2698">
        <f>'BS old'!F51</f>
        <v>0</v>
      </c>
      <c r="H98" s="2699"/>
      <c r="I98" s="2702"/>
      <c r="J98" s="852"/>
      <c r="L98" s="510" t="s">
        <v>1093</v>
      </c>
    </row>
    <row r="99" spans="1:12" ht="27.9" customHeight="1">
      <c r="A99" s="2780"/>
      <c r="B99" s="2781"/>
      <c r="C99" s="2738"/>
      <c r="D99" s="2701">
        <f>'BS old'!E51</f>
        <v>0</v>
      </c>
      <c r="E99" s="2701"/>
      <c r="F99" s="2701"/>
      <c r="G99" s="853"/>
      <c r="H99" s="2698">
        <f>'BS old'!G51</f>
        <v>0</v>
      </c>
      <c r="I99" s="2699"/>
      <c r="J99" s="2700"/>
    </row>
    <row r="100" spans="1:12" ht="27.9" customHeight="1">
      <c r="A100" s="2857" t="s">
        <v>541</v>
      </c>
      <c r="B100" s="2727" t="s">
        <v>1567</v>
      </c>
      <c r="C100" s="2738" t="s">
        <v>933</v>
      </c>
      <c r="D100" s="2701">
        <f>'BS old'!D52</f>
        <v>0</v>
      </c>
      <c r="E100" s="2701"/>
      <c r="F100" s="2701"/>
      <c r="G100" s="2698">
        <f>'BS old'!F52</f>
        <v>0</v>
      </c>
      <c r="H100" s="2699"/>
      <c r="I100" s="2702"/>
      <c r="J100" s="852"/>
    </row>
    <row r="101" spans="1:12" ht="27.9" customHeight="1">
      <c r="A101" s="2780"/>
      <c r="B101" s="2727"/>
      <c r="C101" s="2738"/>
      <c r="D101" s="2701">
        <f>'BS old'!E52</f>
        <v>0</v>
      </c>
      <c r="E101" s="2701"/>
      <c r="F101" s="2701"/>
      <c r="G101" s="853"/>
      <c r="H101" s="2698">
        <f>'BS old'!G52</f>
        <v>0</v>
      </c>
      <c r="I101" s="2699"/>
      <c r="J101" s="2700"/>
    </row>
    <row r="102" spans="1:12" ht="27.9" customHeight="1">
      <c r="A102" s="2857" t="s">
        <v>544</v>
      </c>
      <c r="B102" s="2727" t="s">
        <v>1568</v>
      </c>
      <c r="C102" s="2741" t="s">
        <v>936</v>
      </c>
      <c r="D102" s="2701">
        <f>'BS old'!D53</f>
        <v>0</v>
      </c>
      <c r="E102" s="2701"/>
      <c r="F102" s="2701"/>
      <c r="G102" s="2698">
        <f>'BS old'!F53</f>
        <v>0</v>
      </c>
      <c r="H102" s="2699"/>
      <c r="I102" s="2702"/>
      <c r="J102" s="852"/>
    </row>
    <row r="103" spans="1:12" ht="27.9" customHeight="1">
      <c r="A103" s="2780"/>
      <c r="B103" s="2727"/>
      <c r="C103" s="2738"/>
      <c r="D103" s="2701">
        <f>'BS old'!E53</f>
        <v>0</v>
      </c>
      <c r="E103" s="2701"/>
      <c r="F103" s="2701"/>
      <c r="G103" s="853"/>
      <c r="H103" s="2698">
        <f>'BS old'!G53</f>
        <v>0</v>
      </c>
      <c r="I103" s="2699"/>
      <c r="J103" s="2700"/>
    </row>
    <row r="104" spans="1:12" ht="27.9" customHeight="1">
      <c r="A104" s="2857" t="s">
        <v>547</v>
      </c>
      <c r="B104" s="2727" t="s">
        <v>1569</v>
      </c>
      <c r="C104" s="2738" t="s">
        <v>939</v>
      </c>
      <c r="D104" s="2701">
        <f>'BS old'!D54</f>
        <v>0</v>
      </c>
      <c r="E104" s="2701"/>
      <c r="F104" s="2701"/>
      <c r="G104" s="2698">
        <f>'BS old'!F54</f>
        <v>0</v>
      </c>
      <c r="H104" s="2699"/>
      <c r="I104" s="2702"/>
      <c r="J104" s="852"/>
    </row>
    <row r="105" spans="1:12" ht="27.9" customHeight="1">
      <c r="A105" s="2780"/>
      <c r="B105" s="2727"/>
      <c r="C105" s="2738"/>
      <c r="D105" s="2701">
        <f>'BS old'!E54</f>
        <v>0</v>
      </c>
      <c r="E105" s="2701"/>
      <c r="F105" s="2701"/>
      <c r="G105" s="853"/>
      <c r="H105" s="2698">
        <f>'BS old'!G54</f>
        <v>0</v>
      </c>
      <c r="I105" s="2699"/>
      <c r="J105" s="2700"/>
    </row>
    <row r="106" spans="1:12" ht="27.9" customHeight="1">
      <c r="A106" s="2874" t="s">
        <v>631</v>
      </c>
      <c r="B106" s="2729" t="s">
        <v>632</v>
      </c>
      <c r="C106" s="2741" t="s">
        <v>941</v>
      </c>
      <c r="D106" s="2701">
        <f>'BS old'!D55</f>
        <v>0</v>
      </c>
      <c r="E106" s="2701"/>
      <c r="F106" s="2701"/>
      <c r="G106" s="2698">
        <f>'BS old'!F55</f>
        <v>0</v>
      </c>
      <c r="H106" s="2699"/>
      <c r="I106" s="2702"/>
      <c r="J106" s="852"/>
    </row>
    <row r="107" spans="1:12" ht="27.9" customHeight="1">
      <c r="A107" s="2779"/>
      <c r="B107" s="2729"/>
      <c r="C107" s="2738"/>
      <c r="D107" s="2701">
        <f>'BS old'!E55</f>
        <v>0</v>
      </c>
      <c r="E107" s="2701"/>
      <c r="F107" s="2701"/>
      <c r="G107" s="853"/>
      <c r="H107" s="2698">
        <f>'BS old'!G55</f>
        <v>0</v>
      </c>
      <c r="I107" s="2699"/>
      <c r="J107" s="2700"/>
    </row>
    <row r="108" spans="1:12" s="458" customFormat="1" ht="27.9" customHeight="1">
      <c r="A108" s="2875" t="s">
        <v>634</v>
      </c>
      <c r="B108" s="2727" t="s">
        <v>1570</v>
      </c>
      <c r="C108" s="2738" t="s">
        <v>944</v>
      </c>
      <c r="D108" s="2701">
        <f>'BS old'!D56</f>
        <v>0</v>
      </c>
      <c r="E108" s="2701"/>
      <c r="F108" s="2701"/>
      <c r="G108" s="2698">
        <f>'BS old'!F56</f>
        <v>0</v>
      </c>
      <c r="H108" s="2699"/>
      <c r="I108" s="2702"/>
      <c r="J108" s="852"/>
    </row>
    <row r="109" spans="1:12" s="458" customFormat="1" ht="27.9" customHeight="1">
      <c r="A109" s="2876"/>
      <c r="B109" s="2727"/>
      <c r="C109" s="2738"/>
      <c r="D109" s="2701">
        <f>'BS old'!E56</f>
        <v>0</v>
      </c>
      <c r="E109" s="2701"/>
      <c r="F109" s="2701"/>
      <c r="G109" s="853"/>
      <c r="H109" s="2698">
        <f>'BS old'!G56</f>
        <v>0</v>
      </c>
      <c r="I109" s="2699"/>
      <c r="J109" s="2700"/>
    </row>
    <row r="110" spans="1:12" s="458" customFormat="1" ht="27.9" customHeight="1">
      <c r="A110" s="2857" t="s">
        <v>532</v>
      </c>
      <c r="B110" s="2727" t="s">
        <v>619</v>
      </c>
      <c r="C110" s="2741" t="s">
        <v>947</v>
      </c>
      <c r="D110" s="2701">
        <f>'BS old'!D57</f>
        <v>0</v>
      </c>
      <c r="E110" s="2701"/>
      <c r="F110" s="2701"/>
      <c r="G110" s="2698">
        <f>'BS old'!F57</f>
        <v>0</v>
      </c>
      <c r="H110" s="2699"/>
      <c r="I110" s="2702"/>
      <c r="J110" s="852"/>
    </row>
    <row r="111" spans="1:12" s="458" customFormat="1" ht="27.9" customHeight="1">
      <c r="A111" s="2780"/>
      <c r="B111" s="2727"/>
      <c r="C111" s="2738"/>
      <c r="D111" s="2701">
        <f>'BS old'!E57</f>
        <v>0</v>
      </c>
      <c r="E111" s="2701"/>
      <c r="F111" s="2701"/>
      <c r="G111" s="853"/>
      <c r="H111" s="2698">
        <f>'BS old'!G57</f>
        <v>0</v>
      </c>
      <c r="I111" s="2699"/>
      <c r="J111" s="2700"/>
    </row>
    <row r="112" spans="1:12" ht="27.9" customHeight="1">
      <c r="A112" s="2857" t="s">
        <v>535</v>
      </c>
      <c r="B112" s="2727" t="s">
        <v>1571</v>
      </c>
      <c r="C112" s="2738" t="s">
        <v>950</v>
      </c>
      <c r="D112" s="2701">
        <f>'BS old'!D58</f>
        <v>0</v>
      </c>
      <c r="E112" s="2701"/>
      <c r="F112" s="2701"/>
      <c r="G112" s="2698">
        <f>'BS old'!F58</f>
        <v>0</v>
      </c>
      <c r="H112" s="2699"/>
      <c r="I112" s="2702"/>
      <c r="J112" s="852"/>
    </row>
    <row r="113" spans="1:10" ht="27.9" customHeight="1">
      <c r="A113" s="2780"/>
      <c r="B113" s="2727"/>
      <c r="C113" s="2738"/>
      <c r="D113" s="2701">
        <f>'BS old'!E58</f>
        <v>0</v>
      </c>
      <c r="E113" s="2701"/>
      <c r="F113" s="2701"/>
      <c r="G113" s="853"/>
      <c r="H113" s="2698">
        <f>'BS old'!G58</f>
        <v>0</v>
      </c>
      <c r="I113" s="2699"/>
      <c r="J113" s="2700"/>
    </row>
    <row r="114" spans="1:10" ht="27.9" customHeight="1">
      <c r="A114" s="2857" t="s">
        <v>538</v>
      </c>
      <c r="B114" s="2727" t="s">
        <v>1566</v>
      </c>
      <c r="C114" s="2741" t="s">
        <v>952</v>
      </c>
      <c r="D114" s="2701">
        <f>'BS old'!D59</f>
        <v>0</v>
      </c>
      <c r="E114" s="2701"/>
      <c r="F114" s="2701"/>
      <c r="G114" s="2698">
        <f>'BS old'!F59</f>
        <v>0</v>
      </c>
      <c r="H114" s="2699"/>
      <c r="I114" s="2702"/>
      <c r="J114" s="852"/>
    </row>
    <row r="115" spans="1:10" ht="27.9" customHeight="1">
      <c r="A115" s="2780"/>
      <c r="B115" s="2727"/>
      <c r="C115" s="2738"/>
      <c r="D115" s="2701">
        <f>'BS old'!E59</f>
        <v>0</v>
      </c>
      <c r="E115" s="2701"/>
      <c r="F115" s="2701"/>
      <c r="G115" s="853"/>
      <c r="H115" s="2698">
        <f>'BS old'!G59</f>
        <v>0</v>
      </c>
      <c r="I115" s="2699"/>
      <c r="J115" s="2700"/>
    </row>
    <row r="116" spans="1:10" ht="27.9" customHeight="1">
      <c r="A116" s="2857" t="s">
        <v>541</v>
      </c>
      <c r="B116" s="2727" t="s">
        <v>1572</v>
      </c>
      <c r="C116" s="2738" t="s">
        <v>954</v>
      </c>
      <c r="D116" s="2701">
        <f>'BS old'!D60</f>
        <v>0</v>
      </c>
      <c r="E116" s="2701"/>
      <c r="F116" s="2701"/>
      <c r="G116" s="2698">
        <f>'BS old'!F60</f>
        <v>0</v>
      </c>
      <c r="H116" s="2699"/>
      <c r="I116" s="2702"/>
      <c r="J116" s="852"/>
    </row>
    <row r="117" spans="1:10" ht="27.9" customHeight="1">
      <c r="A117" s="2780"/>
      <c r="B117" s="2727"/>
      <c r="C117" s="2738"/>
      <c r="D117" s="2701">
        <f>'BS old'!E60</f>
        <v>0</v>
      </c>
      <c r="E117" s="2701"/>
      <c r="F117" s="2701"/>
      <c r="G117" s="853"/>
      <c r="H117" s="2698">
        <f>'BS old'!G60</f>
        <v>0</v>
      </c>
      <c r="I117" s="2699"/>
      <c r="J117" s="2700"/>
    </row>
    <row r="118" spans="1:10" ht="27.9" customHeight="1">
      <c r="A118" s="2857" t="s">
        <v>544</v>
      </c>
      <c r="B118" s="2727" t="s">
        <v>1573</v>
      </c>
      <c r="C118" s="2741" t="s">
        <v>957</v>
      </c>
      <c r="D118" s="2701">
        <f>'BS old'!D61</f>
        <v>0</v>
      </c>
      <c r="E118" s="2701"/>
      <c r="F118" s="2701"/>
      <c r="G118" s="2698">
        <f>'BS old'!F61</f>
        <v>0</v>
      </c>
      <c r="H118" s="2699"/>
      <c r="I118" s="2702"/>
      <c r="J118" s="852"/>
    </row>
    <row r="119" spans="1:10" ht="27.9" customHeight="1">
      <c r="A119" s="2780"/>
      <c r="B119" s="2727"/>
      <c r="C119" s="2738"/>
      <c r="D119" s="2701">
        <f>'BS old'!E61</f>
        <v>0</v>
      </c>
      <c r="E119" s="2701"/>
      <c r="F119" s="2701"/>
      <c r="G119" s="853"/>
      <c r="H119" s="2698">
        <f>'BS old'!G61</f>
        <v>0</v>
      </c>
      <c r="I119" s="2699"/>
      <c r="J119" s="2700"/>
    </row>
    <row r="120" spans="1:10" ht="27.9" customHeight="1">
      <c r="A120" s="2857" t="s">
        <v>547</v>
      </c>
      <c r="B120" s="2727" t="s">
        <v>1574</v>
      </c>
      <c r="C120" s="2738" t="s">
        <v>960</v>
      </c>
      <c r="D120" s="2701">
        <f>'BS old'!D62</f>
        <v>0</v>
      </c>
      <c r="E120" s="2701"/>
      <c r="F120" s="2701"/>
      <c r="G120" s="2698">
        <f>'BS old'!F62</f>
        <v>0</v>
      </c>
      <c r="H120" s="2699"/>
      <c r="I120" s="2702"/>
      <c r="J120" s="852"/>
    </row>
    <row r="121" spans="1:10" ht="27.9" customHeight="1">
      <c r="A121" s="2780"/>
      <c r="B121" s="2727"/>
      <c r="C121" s="2738"/>
      <c r="D121" s="2701">
        <f>'BS old'!E62</f>
        <v>0</v>
      </c>
      <c r="E121" s="2701"/>
      <c r="F121" s="2701"/>
      <c r="G121" s="853"/>
      <c r="H121" s="2698">
        <f>'BS old'!G62</f>
        <v>0</v>
      </c>
      <c r="I121" s="2699"/>
      <c r="J121" s="2700"/>
    </row>
    <row r="122" spans="1:10" ht="27.9" customHeight="1">
      <c r="A122" s="2857" t="s">
        <v>568</v>
      </c>
      <c r="B122" s="2727" t="s">
        <v>1568</v>
      </c>
      <c r="C122" s="2741" t="s">
        <v>962</v>
      </c>
      <c r="D122" s="2701">
        <f>'BS old'!D63</f>
        <v>0</v>
      </c>
      <c r="E122" s="2701"/>
      <c r="F122" s="2701"/>
      <c r="G122" s="2698">
        <f>'BS old'!F63</f>
        <v>0</v>
      </c>
      <c r="H122" s="2699"/>
      <c r="I122" s="2702"/>
      <c r="J122" s="852"/>
    </row>
    <row r="123" spans="1:10" ht="27.9" customHeight="1">
      <c r="A123" s="2780"/>
      <c r="B123" s="2872"/>
      <c r="C123" s="2738"/>
      <c r="D123" s="2701">
        <f>'BS old'!E63</f>
        <v>0</v>
      </c>
      <c r="E123" s="2701"/>
      <c r="F123" s="2701"/>
      <c r="G123" s="853"/>
      <c r="H123" s="2698">
        <f>'BS old'!G63</f>
        <v>0</v>
      </c>
      <c r="I123" s="2699"/>
      <c r="J123" s="2700"/>
    </row>
    <row r="124" spans="1:10" ht="27.9" customHeight="1">
      <c r="A124" s="2874" t="s">
        <v>649</v>
      </c>
      <c r="B124" s="2729" t="s">
        <v>650</v>
      </c>
      <c r="C124" s="2738" t="s">
        <v>965</v>
      </c>
      <c r="D124" s="2868">
        <f>'BS old'!D64</f>
        <v>0</v>
      </c>
      <c r="E124" s="2868"/>
      <c r="F124" s="2868"/>
      <c r="G124" s="2698">
        <f>'BS old'!F64</f>
        <v>0</v>
      </c>
      <c r="H124" s="2699"/>
      <c r="I124" s="2702"/>
      <c r="J124" s="852"/>
    </row>
    <row r="125" spans="1:10" ht="27.9" customHeight="1">
      <c r="A125" s="2779"/>
      <c r="B125" s="2729"/>
      <c r="C125" s="2738"/>
      <c r="D125" s="2701">
        <f>'BS old'!E64</f>
        <v>0</v>
      </c>
      <c r="E125" s="2701"/>
      <c r="F125" s="2701"/>
      <c r="G125" s="853"/>
      <c r="H125" s="2698">
        <f>'BS old'!G64</f>
        <v>0</v>
      </c>
      <c r="I125" s="2699"/>
      <c r="J125" s="2700"/>
    </row>
    <row r="126" spans="1:10" s="458" customFormat="1" ht="27.9" customHeight="1">
      <c r="A126" s="2877" t="s">
        <v>652</v>
      </c>
      <c r="B126" s="2727" t="s">
        <v>1575</v>
      </c>
      <c r="C126" s="2741" t="s">
        <v>968</v>
      </c>
      <c r="D126" s="2701">
        <f>'BS old'!D65</f>
        <v>0</v>
      </c>
      <c r="E126" s="2701"/>
      <c r="F126" s="2701"/>
      <c r="G126" s="2698">
        <f>'BS old'!F65</f>
        <v>0</v>
      </c>
      <c r="H126" s="2699"/>
      <c r="I126" s="2702"/>
      <c r="J126" s="852"/>
    </row>
    <row r="127" spans="1:10" s="458" customFormat="1" ht="27.9" customHeight="1">
      <c r="A127" s="2878"/>
      <c r="B127" s="2727"/>
      <c r="C127" s="2738"/>
      <c r="D127" s="2701">
        <f>'BS old'!E65</f>
        <v>0</v>
      </c>
      <c r="E127" s="2701"/>
      <c r="F127" s="2701"/>
      <c r="G127" s="817"/>
      <c r="H127" s="2698">
        <f>'BS old'!G65</f>
        <v>0</v>
      </c>
      <c r="I127" s="2699"/>
      <c r="J127" s="2700"/>
    </row>
    <row r="128" spans="1:10" ht="11.25" customHeight="1">
      <c r="A128" s="2846" t="s">
        <v>1521</v>
      </c>
      <c r="B128" s="2848" t="s">
        <v>1522</v>
      </c>
      <c r="C128" s="2850" t="s">
        <v>1523</v>
      </c>
      <c r="D128" s="2705" t="s">
        <v>1524</v>
      </c>
      <c r="E128" s="2706"/>
      <c r="F128" s="2706"/>
      <c r="G128" s="2706"/>
      <c r="H128" s="2707"/>
      <c r="I128" s="2725" t="s">
        <v>1525</v>
      </c>
      <c r="J128" s="2726"/>
    </row>
    <row r="129" spans="1:10" ht="11.25" customHeight="1">
      <c r="A129" s="2846"/>
      <c r="B129" s="2848"/>
      <c r="C129" s="2850"/>
      <c r="D129" s="2770">
        <v>1</v>
      </c>
      <c r="E129" s="2703" t="s">
        <v>1526</v>
      </c>
      <c r="F129" s="2721"/>
      <c r="G129" s="2708" t="s">
        <v>1527</v>
      </c>
      <c r="H129" s="2709"/>
      <c r="I129" s="2705"/>
      <c r="J129" s="2712"/>
    </row>
    <row r="130" spans="1:10" ht="11.25" customHeight="1">
      <c r="A130" s="2768"/>
      <c r="B130" s="2767"/>
      <c r="C130" s="2776"/>
      <c r="D130" s="2851"/>
      <c r="E130" s="2703" t="s">
        <v>1528</v>
      </c>
      <c r="F130" s="2721"/>
      <c r="G130" s="2705"/>
      <c r="H130" s="2707"/>
      <c r="I130" s="2703" t="s">
        <v>1529</v>
      </c>
      <c r="J130" s="2704"/>
    </row>
    <row r="131" spans="1:10" s="527" customFormat="1" ht="27.9" customHeight="1">
      <c r="A131" s="2857" t="s">
        <v>532</v>
      </c>
      <c r="B131" s="2781" t="s">
        <v>1576</v>
      </c>
      <c r="C131" s="2738" t="s">
        <v>656</v>
      </c>
      <c r="D131" s="2701">
        <f>'BS old'!D66</f>
        <v>0</v>
      </c>
      <c r="E131" s="2701"/>
      <c r="F131" s="2701"/>
      <c r="G131" s="2698">
        <f>'BS old'!F66</f>
        <v>0</v>
      </c>
      <c r="H131" s="2699"/>
      <c r="I131" s="2702"/>
      <c r="J131" s="528"/>
    </row>
    <row r="132" spans="1:10" s="527" customFormat="1" ht="27.9" customHeight="1">
      <c r="A132" s="2780"/>
      <c r="B132" s="2727"/>
      <c r="C132" s="2738"/>
      <c r="D132" s="2701">
        <f>'BS old'!E66</f>
        <v>0</v>
      </c>
      <c r="E132" s="2701"/>
      <c r="F132" s="2701"/>
      <c r="G132" s="854"/>
      <c r="H132" s="2698">
        <f>'BS old'!G66</f>
        <v>0</v>
      </c>
      <c r="I132" s="2699"/>
      <c r="J132" s="2700"/>
    </row>
    <row r="133" spans="1:10" s="527" customFormat="1" ht="27.9" customHeight="1">
      <c r="A133" s="2857" t="s">
        <v>535</v>
      </c>
      <c r="B133" s="2727" t="s">
        <v>1577</v>
      </c>
      <c r="C133" s="2738" t="s">
        <v>658</v>
      </c>
      <c r="D133" s="2701">
        <f>'BS old'!D67</f>
        <v>0</v>
      </c>
      <c r="E133" s="2701"/>
      <c r="F133" s="2701"/>
      <c r="G133" s="2698">
        <f>'BS old'!F67</f>
        <v>0</v>
      </c>
      <c r="H133" s="2699"/>
      <c r="I133" s="2702"/>
      <c r="J133" s="528"/>
    </row>
    <row r="134" spans="1:10" ht="27.9" customHeight="1">
      <c r="A134" s="2780"/>
      <c r="B134" s="2727"/>
      <c r="C134" s="2738"/>
      <c r="D134" s="2701">
        <f>'BS old'!E67</f>
        <v>0</v>
      </c>
      <c r="E134" s="2701"/>
      <c r="F134" s="2701"/>
      <c r="G134" s="854"/>
      <c r="H134" s="2698">
        <f>'BS old'!G67</f>
        <v>0</v>
      </c>
      <c r="I134" s="2699"/>
      <c r="J134" s="2700"/>
    </row>
    <row r="135" spans="1:10" ht="27.9" customHeight="1">
      <c r="A135" s="2857" t="s">
        <v>538</v>
      </c>
      <c r="B135" s="2727" t="s">
        <v>1578</v>
      </c>
      <c r="C135" s="2738" t="s">
        <v>660</v>
      </c>
      <c r="D135" s="2701">
        <f>'BS old'!D68</f>
        <v>0</v>
      </c>
      <c r="E135" s="2701"/>
      <c r="F135" s="2701"/>
      <c r="G135" s="2698">
        <f>'BS old'!F68</f>
        <v>0</v>
      </c>
      <c r="H135" s="2699"/>
      <c r="I135" s="2702"/>
      <c r="J135" s="852"/>
    </row>
    <row r="136" spans="1:10" ht="27.9" customHeight="1">
      <c r="A136" s="2780"/>
      <c r="B136" s="2727"/>
      <c r="C136" s="2738"/>
      <c r="D136" s="2701">
        <f>'BS old'!E68</f>
        <v>0</v>
      </c>
      <c r="E136" s="2701"/>
      <c r="F136" s="2701"/>
      <c r="G136" s="854"/>
      <c r="H136" s="2698">
        <f>'BS old'!G68</f>
        <v>0</v>
      </c>
      <c r="I136" s="2699"/>
      <c r="J136" s="2700"/>
    </row>
    <row r="137" spans="1:10" ht="27.9" customHeight="1">
      <c r="A137" s="2857" t="s">
        <v>541</v>
      </c>
      <c r="B137" s="2727" t="s">
        <v>1579</v>
      </c>
      <c r="C137" s="2738" t="s">
        <v>662</v>
      </c>
      <c r="D137" s="2701">
        <f>'BS old'!D69</f>
        <v>0</v>
      </c>
      <c r="E137" s="2701"/>
      <c r="F137" s="2701"/>
      <c r="G137" s="2698">
        <f>'BS old'!F69</f>
        <v>0</v>
      </c>
      <c r="H137" s="2699"/>
      <c r="I137" s="2702"/>
      <c r="J137" s="852"/>
    </row>
    <row r="138" spans="1:10" ht="27.9" customHeight="1">
      <c r="A138" s="2780"/>
      <c r="B138" s="2727"/>
      <c r="C138" s="2738"/>
      <c r="D138" s="2701">
        <f>'BS old'!E69</f>
        <v>0</v>
      </c>
      <c r="E138" s="2701"/>
      <c r="F138" s="2701"/>
      <c r="G138" s="854"/>
      <c r="H138" s="2698">
        <f>'BS old'!G69</f>
        <v>0</v>
      </c>
      <c r="I138" s="2699"/>
      <c r="J138" s="2700"/>
    </row>
    <row r="139" spans="1:10" ht="27.9" customHeight="1">
      <c r="A139" s="2855" t="s">
        <v>663</v>
      </c>
      <c r="B139" s="2729" t="s">
        <v>1580</v>
      </c>
      <c r="C139" s="2775" t="s">
        <v>665</v>
      </c>
      <c r="D139" s="2701">
        <f>'BS old'!D70</f>
        <v>0</v>
      </c>
      <c r="E139" s="2701"/>
      <c r="F139" s="2701"/>
      <c r="G139" s="2698">
        <f>'BS old'!F70</f>
        <v>0</v>
      </c>
      <c r="H139" s="2699"/>
      <c r="I139" s="2702"/>
      <c r="J139" s="852"/>
    </row>
    <row r="140" spans="1:10" ht="27.9" customHeight="1">
      <c r="A140" s="2856"/>
      <c r="B140" s="2729"/>
      <c r="C140" s="2775"/>
      <c r="D140" s="2701">
        <f>'BS old'!E70</f>
        <v>0</v>
      </c>
      <c r="E140" s="2701"/>
      <c r="F140" s="2701"/>
      <c r="G140" s="854"/>
      <c r="H140" s="2698">
        <f>'BS old'!G70</f>
        <v>0</v>
      </c>
      <c r="I140" s="2699"/>
      <c r="J140" s="2700"/>
    </row>
    <row r="141" spans="1:10" ht="27.9" customHeight="1">
      <c r="A141" s="2877" t="s">
        <v>666</v>
      </c>
      <c r="B141" s="2879" t="s">
        <v>1581</v>
      </c>
      <c r="C141" s="2738" t="s">
        <v>668</v>
      </c>
      <c r="D141" s="2701">
        <f>'BS old'!D71</f>
        <v>0</v>
      </c>
      <c r="E141" s="2701"/>
      <c r="F141" s="2701"/>
      <c r="G141" s="2698">
        <f>'BS old'!F71</f>
        <v>0</v>
      </c>
      <c r="H141" s="2699"/>
      <c r="I141" s="2702"/>
      <c r="J141" s="852"/>
    </row>
    <row r="142" spans="1:10" ht="27.9" customHeight="1">
      <c r="A142" s="2878"/>
      <c r="B142" s="2727"/>
      <c r="C142" s="2738"/>
      <c r="D142" s="2701">
        <f>'BS old'!E71</f>
        <v>0</v>
      </c>
      <c r="E142" s="2701"/>
      <c r="F142" s="2701"/>
      <c r="G142" s="854"/>
      <c r="H142" s="2698">
        <f>'BS old'!G71</f>
        <v>0</v>
      </c>
      <c r="I142" s="2699"/>
      <c r="J142" s="2700"/>
    </row>
    <row r="143" spans="1:10" ht="27.9" customHeight="1">
      <c r="A143" s="2857" t="s">
        <v>532</v>
      </c>
      <c r="B143" s="2879" t="s">
        <v>1582</v>
      </c>
      <c r="C143" s="2738" t="s">
        <v>670</v>
      </c>
      <c r="D143" s="2701">
        <f>'BS old'!D72</f>
        <v>0</v>
      </c>
      <c r="E143" s="2701"/>
      <c r="F143" s="2701"/>
      <c r="G143" s="2698">
        <f>'BS old'!F72</f>
        <v>0</v>
      </c>
      <c r="H143" s="2699"/>
      <c r="I143" s="2702"/>
      <c r="J143" s="852"/>
    </row>
    <row r="144" spans="1:10" s="458" customFormat="1" ht="27.9" customHeight="1">
      <c r="A144" s="2780"/>
      <c r="B144" s="2727"/>
      <c r="C144" s="2738"/>
      <c r="D144" s="2701">
        <f>'BS old'!E72</f>
        <v>0</v>
      </c>
      <c r="E144" s="2701"/>
      <c r="F144" s="2701"/>
      <c r="G144" s="854"/>
      <c r="H144" s="2698">
        <f>'BS old'!G72</f>
        <v>0</v>
      </c>
      <c r="I144" s="2699"/>
      <c r="J144" s="2700"/>
    </row>
    <row r="145" spans="1:10" s="458" customFormat="1" ht="27.9" customHeight="1">
      <c r="A145" s="2857" t="s">
        <v>535</v>
      </c>
      <c r="B145" s="2879" t="s">
        <v>1583</v>
      </c>
      <c r="C145" s="2738" t="s">
        <v>672</v>
      </c>
      <c r="D145" s="2701">
        <f>'BS old'!D73</f>
        <v>0</v>
      </c>
      <c r="E145" s="2701"/>
      <c r="F145" s="2701"/>
      <c r="G145" s="2698">
        <f>'BS old'!F73</f>
        <v>0</v>
      </c>
      <c r="H145" s="2699"/>
      <c r="I145" s="2702"/>
      <c r="J145" s="852"/>
    </row>
    <row r="146" spans="1:10" ht="27.9" customHeight="1">
      <c r="A146" s="2780"/>
      <c r="B146" s="2727"/>
      <c r="C146" s="2738"/>
      <c r="D146" s="2701">
        <f>'BS old'!E73</f>
        <v>0</v>
      </c>
      <c r="E146" s="2701"/>
      <c r="F146" s="2701"/>
      <c r="G146" s="854"/>
      <c r="H146" s="2698">
        <f>'BS old'!G73</f>
        <v>0</v>
      </c>
      <c r="I146" s="2699"/>
      <c r="J146" s="2700"/>
    </row>
    <row r="147" spans="1:10" ht="27.9" customHeight="1">
      <c r="A147" s="2857" t="s">
        <v>538</v>
      </c>
      <c r="B147" s="2879" t="s">
        <v>1584</v>
      </c>
      <c r="C147" s="2738" t="s">
        <v>674</v>
      </c>
      <c r="D147" s="2701">
        <f>'BS old'!D74</f>
        <v>0</v>
      </c>
      <c r="E147" s="2701"/>
      <c r="F147" s="2701"/>
      <c r="G147" s="2698">
        <f>'BS old'!F74</f>
        <v>0</v>
      </c>
      <c r="H147" s="2699"/>
      <c r="I147" s="2702"/>
      <c r="J147" s="852"/>
    </row>
    <row r="148" spans="1:10" s="523" customFormat="1" ht="27.9" customHeight="1">
      <c r="A148" s="2780"/>
      <c r="B148" s="2727"/>
      <c r="C148" s="2738"/>
      <c r="D148" s="2701">
        <f>'BS old'!E74</f>
        <v>0</v>
      </c>
      <c r="E148" s="2701"/>
      <c r="F148" s="2701"/>
      <c r="G148" s="817"/>
      <c r="H148" s="2698">
        <f>'BS old'!G74</f>
        <v>0</v>
      </c>
      <c r="I148" s="2699"/>
      <c r="J148" s="2700"/>
    </row>
    <row r="149" spans="1:10" s="523" customFormat="1" ht="30" customHeight="1">
      <c r="A149" s="809" t="s">
        <v>1521</v>
      </c>
      <c r="B149" s="2880" t="s">
        <v>1585</v>
      </c>
      <c r="C149" s="2881"/>
      <c r="D149" s="2881"/>
      <c r="E149" s="2882"/>
      <c r="F149" s="815" t="s">
        <v>1523</v>
      </c>
      <c r="G149" s="2705" t="s">
        <v>1586</v>
      </c>
      <c r="H149" s="2707"/>
      <c r="I149" s="2705" t="s">
        <v>1587</v>
      </c>
      <c r="J149" s="2712"/>
    </row>
    <row r="150" spans="1:10" s="523" customFormat="1" ht="27.75" customHeight="1">
      <c r="A150" s="524"/>
      <c r="B150" s="2883" t="s">
        <v>1588</v>
      </c>
      <c r="C150" s="2884"/>
      <c r="D150" s="2884"/>
      <c r="E150" s="2885"/>
      <c r="F150" s="819" t="s">
        <v>681</v>
      </c>
      <c r="G150" s="2698">
        <f>'BS old'!D81</f>
        <v>0</v>
      </c>
      <c r="H150" s="2702"/>
      <c r="I150" s="2698">
        <f>'BS old'!E81</f>
        <v>0</v>
      </c>
      <c r="J150" s="2700"/>
    </row>
    <row r="151" spans="1:10" s="523" customFormat="1" ht="27.75" customHeight="1">
      <c r="A151" s="820" t="s">
        <v>523</v>
      </c>
      <c r="B151" s="2883" t="s">
        <v>1589</v>
      </c>
      <c r="C151" s="2884"/>
      <c r="D151" s="2884"/>
      <c r="E151" s="2885"/>
      <c r="F151" s="819" t="s">
        <v>683</v>
      </c>
      <c r="G151" s="2698">
        <f>'BS old'!D82</f>
        <v>0</v>
      </c>
      <c r="H151" s="2702"/>
      <c r="I151" s="2698">
        <f>'BS old'!E82</f>
        <v>0</v>
      </c>
      <c r="J151" s="2700"/>
    </row>
    <row r="152" spans="1:10" ht="27.75" customHeight="1">
      <c r="A152" s="820" t="s">
        <v>526</v>
      </c>
      <c r="B152" s="2883" t="s">
        <v>684</v>
      </c>
      <c r="C152" s="2884"/>
      <c r="D152" s="2884"/>
      <c r="E152" s="2885"/>
      <c r="F152" s="819" t="s">
        <v>685</v>
      </c>
      <c r="G152" s="2698">
        <f>'BS old'!D83</f>
        <v>0</v>
      </c>
      <c r="H152" s="2702"/>
      <c r="I152" s="2698">
        <f>'BS old'!E83</f>
        <v>0</v>
      </c>
      <c r="J152" s="2700"/>
    </row>
    <row r="153" spans="1:10" s="458" customFormat="1" ht="27.75" customHeight="1">
      <c r="A153" s="818" t="s">
        <v>529</v>
      </c>
      <c r="B153" s="2886" t="s">
        <v>686</v>
      </c>
      <c r="C153" s="2887"/>
      <c r="D153" s="2887"/>
      <c r="E153" s="2888"/>
      <c r="F153" s="813" t="s">
        <v>687</v>
      </c>
      <c r="G153" s="2698">
        <f>'BS old'!D84</f>
        <v>0</v>
      </c>
      <c r="H153" s="2702"/>
      <c r="I153" s="2698">
        <f>'BS old'!E84</f>
        <v>0</v>
      </c>
      <c r="J153" s="2700"/>
    </row>
    <row r="154" spans="1:10" s="458" customFormat="1" ht="27.75" customHeight="1">
      <c r="A154" s="811" t="s">
        <v>532</v>
      </c>
      <c r="B154" s="2886" t="s">
        <v>688</v>
      </c>
      <c r="C154" s="2887"/>
      <c r="D154" s="2887"/>
      <c r="E154" s="2888"/>
      <c r="F154" s="813" t="s">
        <v>689</v>
      </c>
      <c r="G154" s="2698">
        <f>'BS old'!D85</f>
        <v>0</v>
      </c>
      <c r="H154" s="2702"/>
      <c r="I154" s="2698">
        <f>'BS old'!E85</f>
        <v>0</v>
      </c>
      <c r="J154" s="2700"/>
    </row>
    <row r="155" spans="1:10" s="458" customFormat="1" ht="27.75" customHeight="1">
      <c r="A155" s="811" t="s">
        <v>535</v>
      </c>
      <c r="B155" s="2886" t="s">
        <v>690</v>
      </c>
      <c r="C155" s="2887"/>
      <c r="D155" s="2887"/>
      <c r="E155" s="2888"/>
      <c r="F155" s="813" t="s">
        <v>691</v>
      </c>
      <c r="G155" s="2698">
        <f>'BS old'!D86</f>
        <v>0</v>
      </c>
      <c r="H155" s="2702"/>
      <c r="I155" s="2698">
        <f>'BS old'!E86</f>
        <v>0</v>
      </c>
      <c r="J155" s="2700"/>
    </row>
    <row r="156" spans="1:10" ht="27.75" customHeight="1">
      <c r="A156" s="811" t="s">
        <v>538</v>
      </c>
      <c r="B156" s="2886" t="s">
        <v>692</v>
      </c>
      <c r="C156" s="2887"/>
      <c r="D156" s="2887"/>
      <c r="E156" s="2888"/>
      <c r="F156" s="813" t="s">
        <v>693</v>
      </c>
      <c r="G156" s="2698">
        <f>'BS old'!D87</f>
        <v>0</v>
      </c>
      <c r="H156" s="2702"/>
      <c r="I156" s="2698">
        <f>'BS old'!E87</f>
        <v>0</v>
      </c>
      <c r="J156" s="2700"/>
    </row>
    <row r="157" spans="1:10" ht="27.75" customHeight="1">
      <c r="A157" s="820" t="s">
        <v>550</v>
      </c>
      <c r="B157" s="2883" t="s">
        <v>694</v>
      </c>
      <c r="C157" s="2884"/>
      <c r="D157" s="2884"/>
      <c r="E157" s="2885"/>
      <c r="F157" s="819" t="s">
        <v>695</v>
      </c>
      <c r="G157" s="2698">
        <f>'BS old'!D88</f>
        <v>0</v>
      </c>
      <c r="H157" s="2702"/>
      <c r="I157" s="2698">
        <f>'BS old'!E88</f>
        <v>0</v>
      </c>
      <c r="J157" s="2700"/>
    </row>
    <row r="158" spans="1:10" ht="27.75" customHeight="1">
      <c r="A158" s="818" t="s">
        <v>553</v>
      </c>
      <c r="B158" s="2886" t="s">
        <v>696</v>
      </c>
      <c r="C158" s="2887"/>
      <c r="D158" s="2887"/>
      <c r="E158" s="2888"/>
      <c r="F158" s="813" t="s">
        <v>697</v>
      </c>
      <c r="G158" s="2698">
        <f>'BS old'!D89</f>
        <v>0</v>
      </c>
      <c r="H158" s="2702"/>
      <c r="I158" s="2698">
        <f>'BS old'!E89</f>
        <v>0</v>
      </c>
      <c r="J158" s="2700"/>
    </row>
    <row r="159" spans="1:10" ht="27.75" customHeight="1">
      <c r="A159" s="811" t="s">
        <v>532</v>
      </c>
      <c r="B159" s="2886" t="s">
        <v>698</v>
      </c>
      <c r="C159" s="2887"/>
      <c r="D159" s="2887"/>
      <c r="E159" s="2888"/>
      <c r="F159" s="813" t="s">
        <v>699</v>
      </c>
      <c r="G159" s="2698">
        <f>'BS old'!D90</f>
        <v>0</v>
      </c>
      <c r="H159" s="2702"/>
      <c r="I159" s="2698">
        <f>'BS old'!E90</f>
        <v>0</v>
      </c>
      <c r="J159" s="2700"/>
    </row>
    <row r="160" spans="1:10" s="458" customFormat="1" ht="27.75" customHeight="1">
      <c r="A160" s="811" t="s">
        <v>535</v>
      </c>
      <c r="B160" s="2886" t="s">
        <v>700</v>
      </c>
      <c r="C160" s="2887"/>
      <c r="D160" s="2887"/>
      <c r="E160" s="2888"/>
      <c r="F160" s="813" t="s">
        <v>701</v>
      </c>
      <c r="G160" s="2698">
        <f>'BS old'!D91</f>
        <v>0</v>
      </c>
      <c r="H160" s="2702"/>
      <c r="I160" s="2698">
        <f>'BS old'!E91</f>
        <v>0</v>
      </c>
      <c r="J160" s="2700"/>
    </row>
    <row r="161" spans="1:10" ht="27.75" customHeight="1">
      <c r="A161" s="811" t="s">
        <v>538</v>
      </c>
      <c r="B161" s="2886" t="s">
        <v>1590</v>
      </c>
      <c r="C161" s="2887"/>
      <c r="D161" s="2887"/>
      <c r="E161" s="2888"/>
      <c r="F161" s="813" t="s">
        <v>703</v>
      </c>
      <c r="G161" s="2698">
        <f>'BS old'!D92</f>
        <v>0</v>
      </c>
      <c r="H161" s="2702"/>
      <c r="I161" s="2698">
        <f>'BS old'!E92</f>
        <v>0</v>
      </c>
      <c r="J161" s="2700"/>
    </row>
    <row r="162" spans="1:10" ht="27.75" customHeight="1">
      <c r="A162" s="811" t="s">
        <v>541</v>
      </c>
      <c r="B162" s="2886" t="s">
        <v>704</v>
      </c>
      <c r="C162" s="2887"/>
      <c r="D162" s="2887"/>
      <c r="E162" s="2888"/>
      <c r="F162" s="813" t="s">
        <v>705</v>
      </c>
      <c r="G162" s="2698">
        <f>'BS old'!D93</f>
        <v>0</v>
      </c>
      <c r="H162" s="2702"/>
      <c r="I162" s="2698">
        <f>'BS old'!E93</f>
        <v>0</v>
      </c>
      <c r="J162" s="2700"/>
    </row>
    <row r="163" spans="1:10" ht="27.75" customHeight="1">
      <c r="A163" s="811" t="s">
        <v>544</v>
      </c>
      <c r="B163" s="2886" t="s">
        <v>706</v>
      </c>
      <c r="C163" s="2887"/>
      <c r="D163" s="2887"/>
      <c r="E163" s="2888"/>
      <c r="F163" s="813" t="s">
        <v>707</v>
      </c>
      <c r="G163" s="2698">
        <f>'BS old'!D94</f>
        <v>0</v>
      </c>
      <c r="H163" s="2702"/>
      <c r="I163" s="2698">
        <f>'BS old'!E94</f>
        <v>0</v>
      </c>
      <c r="J163" s="2700"/>
    </row>
    <row r="164" spans="1:10" ht="27.75" customHeight="1">
      <c r="A164" s="820" t="s">
        <v>574</v>
      </c>
      <c r="B164" s="2883" t="s">
        <v>708</v>
      </c>
      <c r="C164" s="2884"/>
      <c r="D164" s="2884"/>
      <c r="E164" s="2885"/>
      <c r="F164" s="819" t="s">
        <v>709</v>
      </c>
      <c r="G164" s="2698">
        <f>'BS old'!D95</f>
        <v>0</v>
      </c>
      <c r="H164" s="2702"/>
      <c r="I164" s="2698">
        <f>'BS old'!E95</f>
        <v>0</v>
      </c>
      <c r="J164" s="2700"/>
    </row>
    <row r="165" spans="1:10" ht="27.75" customHeight="1">
      <c r="A165" s="811" t="s">
        <v>577</v>
      </c>
      <c r="B165" s="2886" t="s">
        <v>710</v>
      </c>
      <c r="C165" s="2887"/>
      <c r="D165" s="2887"/>
      <c r="E165" s="2888"/>
      <c r="F165" s="813" t="s">
        <v>711</v>
      </c>
      <c r="G165" s="2698">
        <f>'BS old'!D96</f>
        <v>0</v>
      </c>
      <c r="H165" s="2702"/>
      <c r="I165" s="2698">
        <f>'BS old'!E96</f>
        <v>0</v>
      </c>
      <c r="J165" s="2700"/>
    </row>
    <row r="166" spans="1:10" ht="27.75" customHeight="1">
      <c r="A166" s="811" t="s">
        <v>532</v>
      </c>
      <c r="B166" s="2886" t="s">
        <v>712</v>
      </c>
      <c r="C166" s="2887"/>
      <c r="D166" s="2887"/>
      <c r="E166" s="2888"/>
      <c r="F166" s="813" t="s">
        <v>713</v>
      </c>
      <c r="G166" s="2698">
        <f>'BS old'!D97</f>
        <v>0</v>
      </c>
      <c r="H166" s="2702"/>
      <c r="I166" s="2698">
        <f>'BS old'!E97</f>
        <v>0</v>
      </c>
      <c r="J166" s="2700"/>
    </row>
    <row r="167" spans="1:10" s="458" customFormat="1" ht="27.75" customHeight="1">
      <c r="A167" s="811" t="s">
        <v>535</v>
      </c>
      <c r="B167" s="2886" t="s">
        <v>714</v>
      </c>
      <c r="C167" s="2887"/>
      <c r="D167" s="2887"/>
      <c r="E167" s="2888"/>
      <c r="F167" s="813" t="s">
        <v>715</v>
      </c>
      <c r="G167" s="2698">
        <f>'BS old'!D98</f>
        <v>0</v>
      </c>
      <c r="H167" s="2702"/>
      <c r="I167" s="2698">
        <f>'BS old'!E98</f>
        <v>0</v>
      </c>
      <c r="J167" s="2700"/>
    </row>
    <row r="168" spans="1:10" ht="27.75" customHeight="1">
      <c r="A168" s="820" t="s">
        <v>716</v>
      </c>
      <c r="B168" s="2883" t="s">
        <v>717</v>
      </c>
      <c r="C168" s="2884"/>
      <c r="D168" s="2884"/>
      <c r="E168" s="2885"/>
      <c r="F168" s="819" t="s">
        <v>718</v>
      </c>
      <c r="G168" s="2698">
        <f>'BS old'!D99</f>
        <v>0</v>
      </c>
      <c r="H168" s="2702"/>
      <c r="I168" s="2698">
        <f>'BS old'!E99</f>
        <v>0</v>
      </c>
      <c r="J168" s="2700"/>
    </row>
    <row r="169" spans="1:10" ht="27.75" customHeight="1">
      <c r="A169" s="522" t="s">
        <v>719</v>
      </c>
      <c r="B169" s="2886" t="s">
        <v>720</v>
      </c>
      <c r="C169" s="2887"/>
      <c r="D169" s="2887"/>
      <c r="E169" s="2888"/>
      <c r="F169" s="813" t="s">
        <v>721</v>
      </c>
      <c r="G169" s="2698">
        <f>'BS old'!D100</f>
        <v>0</v>
      </c>
      <c r="H169" s="2702"/>
      <c r="I169" s="2698">
        <f>'BS old'!E100</f>
        <v>0</v>
      </c>
      <c r="J169" s="2700"/>
    </row>
    <row r="170" spans="1:10" ht="27.75" customHeight="1">
      <c r="A170" s="811" t="s">
        <v>532</v>
      </c>
      <c r="B170" s="2886" t="s">
        <v>722</v>
      </c>
      <c r="C170" s="2887"/>
      <c r="D170" s="2887"/>
      <c r="E170" s="2888"/>
      <c r="F170" s="813" t="s">
        <v>723</v>
      </c>
      <c r="G170" s="2698">
        <f>'BS old'!D101</f>
        <v>0</v>
      </c>
      <c r="H170" s="2702"/>
      <c r="I170" s="2698">
        <f>'BS old'!E101</f>
        <v>0</v>
      </c>
      <c r="J170" s="2700"/>
    </row>
    <row r="171" spans="1:10" s="458" customFormat="1" ht="31.5" customHeight="1">
      <c r="A171" s="820" t="s">
        <v>724</v>
      </c>
      <c r="B171" s="2883" t="s">
        <v>2657</v>
      </c>
      <c r="C171" s="2884"/>
      <c r="D171" s="2884"/>
      <c r="E171" s="2885"/>
      <c r="F171" s="819" t="s">
        <v>726</v>
      </c>
      <c r="G171" s="2698">
        <f>'BS old'!D102</f>
        <v>0</v>
      </c>
      <c r="H171" s="2702"/>
      <c r="I171" s="2698">
        <f>'BS old'!E102</f>
        <v>0</v>
      </c>
      <c r="J171" s="2700"/>
    </row>
    <row r="172" spans="1:10" ht="27.75" customHeight="1">
      <c r="A172" s="820" t="s">
        <v>594</v>
      </c>
      <c r="B172" s="2883" t="s">
        <v>727</v>
      </c>
      <c r="C172" s="2884"/>
      <c r="D172" s="2884"/>
      <c r="E172" s="2885"/>
      <c r="F172" s="819" t="s">
        <v>728</v>
      </c>
      <c r="G172" s="2698">
        <f>'BS old'!D103</f>
        <v>0</v>
      </c>
      <c r="H172" s="2702"/>
      <c r="I172" s="2698">
        <f>'BS old'!E103</f>
        <v>0</v>
      </c>
      <c r="J172" s="2700"/>
    </row>
    <row r="173" spans="1:10" ht="27.75" customHeight="1">
      <c r="A173" s="820" t="s">
        <v>597</v>
      </c>
      <c r="B173" s="2883" t="s">
        <v>729</v>
      </c>
      <c r="C173" s="2884"/>
      <c r="D173" s="2884"/>
      <c r="E173" s="2885"/>
      <c r="F173" s="819" t="s">
        <v>730</v>
      </c>
      <c r="G173" s="2698">
        <f>'BS old'!D104</f>
        <v>0</v>
      </c>
      <c r="H173" s="2702"/>
      <c r="I173" s="2698">
        <f>'BS old'!E104</f>
        <v>0</v>
      </c>
      <c r="J173" s="2700"/>
    </row>
    <row r="174" spans="1:10" s="458" customFormat="1" ht="27.75" customHeight="1">
      <c r="A174" s="818" t="s">
        <v>600</v>
      </c>
      <c r="B174" s="2886" t="s">
        <v>731</v>
      </c>
      <c r="C174" s="2887"/>
      <c r="D174" s="2887"/>
      <c r="E174" s="2888"/>
      <c r="F174" s="813" t="s">
        <v>732</v>
      </c>
      <c r="G174" s="2698">
        <f>'BS old'!D105</f>
        <v>0</v>
      </c>
      <c r="H174" s="2702"/>
      <c r="I174" s="2698">
        <f>'BS old'!E105</f>
        <v>0</v>
      </c>
      <c r="J174" s="2700"/>
    </row>
    <row r="175" spans="1:10" s="458" customFormat="1" ht="27.75" customHeight="1">
      <c r="A175" s="811" t="s">
        <v>532</v>
      </c>
      <c r="B175" s="2886" t="s">
        <v>733</v>
      </c>
      <c r="C175" s="2887"/>
      <c r="D175" s="2887"/>
      <c r="E175" s="2888"/>
      <c r="F175" s="813" t="s">
        <v>734</v>
      </c>
      <c r="G175" s="2698">
        <f>'BS old'!D106</f>
        <v>0</v>
      </c>
      <c r="H175" s="2702"/>
      <c r="I175" s="2698">
        <f>'BS old'!E106</f>
        <v>0</v>
      </c>
      <c r="J175" s="2700"/>
    </row>
    <row r="176" spans="1:10" s="458" customFormat="1" ht="27.75" customHeight="1">
      <c r="A176" s="811" t="s">
        <v>535</v>
      </c>
      <c r="B176" s="2886" t="s">
        <v>735</v>
      </c>
      <c r="C176" s="2887"/>
      <c r="D176" s="2887"/>
      <c r="E176" s="2888"/>
      <c r="F176" s="813" t="s">
        <v>736</v>
      </c>
      <c r="G176" s="2698">
        <f>'BS old'!D107</f>
        <v>0</v>
      </c>
      <c r="H176" s="2702"/>
      <c r="I176" s="2698">
        <f>'BS old'!E107</f>
        <v>0</v>
      </c>
      <c r="J176" s="2700"/>
    </row>
    <row r="177" spans="1:10" ht="27.75" customHeight="1">
      <c r="A177" s="811" t="s">
        <v>538</v>
      </c>
      <c r="B177" s="2886" t="s">
        <v>737</v>
      </c>
      <c r="C177" s="2887"/>
      <c r="D177" s="2887"/>
      <c r="E177" s="2888"/>
      <c r="F177" s="813" t="s">
        <v>738</v>
      </c>
      <c r="G177" s="2698">
        <f>'BS old'!D108</f>
        <v>0</v>
      </c>
      <c r="H177" s="2702"/>
      <c r="I177" s="2698">
        <f>'BS old'!E108</f>
        <v>0</v>
      </c>
      <c r="J177" s="2700"/>
    </row>
    <row r="178" spans="1:10" ht="25.5" customHeight="1" thickBot="1">
      <c r="A178" s="520" t="s">
        <v>613</v>
      </c>
      <c r="B178" s="2883" t="s">
        <v>739</v>
      </c>
      <c r="C178" s="2884"/>
      <c r="D178" s="2884"/>
      <c r="E178" s="2885"/>
      <c r="F178" s="519" t="s">
        <v>740</v>
      </c>
      <c r="G178" s="2889">
        <f>'BS old'!D109</f>
        <v>0</v>
      </c>
      <c r="H178" s="2890"/>
      <c r="I178" s="2889">
        <f>'BS old'!E109</f>
        <v>0</v>
      </c>
      <c r="J178" s="2891"/>
    </row>
    <row r="179" spans="1:10" ht="30" customHeight="1">
      <c r="A179" s="809" t="s">
        <v>1521</v>
      </c>
      <c r="B179" s="2880" t="s">
        <v>1585</v>
      </c>
      <c r="C179" s="2881"/>
      <c r="D179" s="2881"/>
      <c r="E179" s="2882"/>
      <c r="F179" s="815" t="s">
        <v>1523</v>
      </c>
      <c r="G179" s="2705" t="s">
        <v>1586</v>
      </c>
      <c r="H179" s="2707"/>
      <c r="I179" s="2705" t="s">
        <v>1587</v>
      </c>
      <c r="J179" s="2712"/>
    </row>
    <row r="180" spans="1:10" ht="27.75" customHeight="1">
      <c r="A180" s="818" t="s">
        <v>616</v>
      </c>
      <c r="B180" s="2883" t="s">
        <v>741</v>
      </c>
      <c r="C180" s="2884"/>
      <c r="D180" s="2884"/>
      <c r="E180" s="2885"/>
      <c r="F180" s="813" t="s">
        <v>742</v>
      </c>
      <c r="G180" s="2698">
        <f>'BS old'!D110</f>
        <v>0</v>
      </c>
      <c r="H180" s="2702"/>
      <c r="I180" s="2698">
        <f>'BS old'!E110</f>
        <v>0</v>
      </c>
      <c r="J180" s="2700"/>
    </row>
    <row r="181" spans="1:10" ht="27.75" customHeight="1">
      <c r="A181" s="811" t="s">
        <v>532</v>
      </c>
      <c r="B181" s="2886" t="s">
        <v>619</v>
      </c>
      <c r="C181" s="2887"/>
      <c r="D181" s="2887"/>
      <c r="E181" s="2888"/>
      <c r="F181" s="813" t="s">
        <v>743</v>
      </c>
      <c r="G181" s="2698">
        <f>'BS old'!D111</f>
        <v>0</v>
      </c>
      <c r="H181" s="2702"/>
      <c r="I181" s="2698">
        <f>'BS old'!E111</f>
        <v>0</v>
      </c>
      <c r="J181" s="2700"/>
    </row>
    <row r="182" spans="1:10" s="458" customFormat="1" ht="27.75" customHeight="1">
      <c r="A182" s="811" t="s">
        <v>535</v>
      </c>
      <c r="B182" s="2886" t="s">
        <v>744</v>
      </c>
      <c r="C182" s="2887"/>
      <c r="D182" s="2887"/>
      <c r="E182" s="2888"/>
      <c r="F182" s="813" t="s">
        <v>745</v>
      </c>
      <c r="G182" s="2698">
        <f>'BS old'!D112</f>
        <v>0</v>
      </c>
      <c r="H182" s="2702"/>
      <c r="I182" s="2698">
        <f>'BS old'!E112</f>
        <v>0</v>
      </c>
      <c r="J182" s="2700"/>
    </row>
    <row r="183" spans="1:10" ht="27.75" customHeight="1">
      <c r="A183" s="811" t="s">
        <v>538</v>
      </c>
      <c r="B183" s="2886" t="s">
        <v>746</v>
      </c>
      <c r="C183" s="2887"/>
      <c r="D183" s="2887"/>
      <c r="E183" s="2888"/>
      <c r="F183" s="813" t="s">
        <v>747</v>
      </c>
      <c r="G183" s="2698">
        <f>'BS old'!D113</f>
        <v>0</v>
      </c>
      <c r="H183" s="2702"/>
      <c r="I183" s="2698">
        <f>'BS old'!E113</f>
        <v>0</v>
      </c>
      <c r="J183" s="2700"/>
    </row>
    <row r="184" spans="1:10" ht="27.75" customHeight="1">
      <c r="A184" s="811" t="s">
        <v>541</v>
      </c>
      <c r="B184" s="2886" t="s">
        <v>748</v>
      </c>
      <c r="C184" s="2887"/>
      <c r="D184" s="2887"/>
      <c r="E184" s="2888"/>
      <c r="F184" s="813" t="s">
        <v>749</v>
      </c>
      <c r="G184" s="2698">
        <f>'BS old'!D114</f>
        <v>0</v>
      </c>
      <c r="H184" s="2702"/>
      <c r="I184" s="2698">
        <f>'BS old'!E114</f>
        <v>0</v>
      </c>
      <c r="J184" s="2700"/>
    </row>
    <row r="185" spans="1:10" ht="27.75" customHeight="1">
      <c r="A185" s="811" t="s">
        <v>544</v>
      </c>
      <c r="B185" s="2886" t="s">
        <v>2658</v>
      </c>
      <c r="C185" s="2887"/>
      <c r="D185" s="2887"/>
      <c r="E185" s="2888"/>
      <c r="F185" s="813" t="s">
        <v>751</v>
      </c>
      <c r="G185" s="2698">
        <f>'BS old'!D115</f>
        <v>0</v>
      </c>
      <c r="H185" s="2702"/>
      <c r="I185" s="2698">
        <f>'BS old'!E115</f>
        <v>0</v>
      </c>
      <c r="J185" s="2700"/>
    </row>
    <row r="186" spans="1:10" ht="27.75" customHeight="1">
      <c r="A186" s="811" t="s">
        <v>547</v>
      </c>
      <c r="B186" s="2886" t="s">
        <v>752</v>
      </c>
      <c r="C186" s="2887"/>
      <c r="D186" s="2887"/>
      <c r="E186" s="2888"/>
      <c r="F186" s="813" t="s">
        <v>753</v>
      </c>
      <c r="G186" s="2698">
        <f>'BS old'!D116</f>
        <v>0</v>
      </c>
      <c r="H186" s="2702"/>
      <c r="I186" s="2698">
        <f>'BS old'!E116</f>
        <v>0</v>
      </c>
      <c r="J186" s="2700"/>
    </row>
    <row r="187" spans="1:10" ht="27.75" customHeight="1">
      <c r="A187" s="811" t="s">
        <v>568</v>
      </c>
      <c r="B187" s="2886" t="s">
        <v>754</v>
      </c>
      <c r="C187" s="2887"/>
      <c r="D187" s="2887"/>
      <c r="E187" s="2888"/>
      <c r="F187" s="813" t="s">
        <v>755</v>
      </c>
      <c r="G187" s="2698">
        <f>'BS old'!D117</f>
        <v>0</v>
      </c>
      <c r="H187" s="2702"/>
      <c r="I187" s="2698">
        <f>'BS old'!E117</f>
        <v>0</v>
      </c>
      <c r="J187" s="2700"/>
    </row>
    <row r="188" spans="1:10" ht="27.75" customHeight="1">
      <c r="A188" s="811" t="s">
        <v>571</v>
      </c>
      <c r="B188" s="2886" t="s">
        <v>756</v>
      </c>
      <c r="C188" s="2887"/>
      <c r="D188" s="2887"/>
      <c r="E188" s="2888"/>
      <c r="F188" s="813" t="s">
        <v>757</v>
      </c>
      <c r="G188" s="2698">
        <f>'BS old'!D118</f>
        <v>0</v>
      </c>
      <c r="H188" s="2702"/>
      <c r="I188" s="2698">
        <f>'BS old'!E118</f>
        <v>0</v>
      </c>
      <c r="J188" s="2700"/>
    </row>
    <row r="189" spans="1:10" ht="27.75" customHeight="1">
      <c r="A189" s="811" t="s">
        <v>758</v>
      </c>
      <c r="B189" s="2886" t="s">
        <v>1591</v>
      </c>
      <c r="C189" s="2887"/>
      <c r="D189" s="2887"/>
      <c r="E189" s="2888"/>
      <c r="F189" s="813" t="s">
        <v>760</v>
      </c>
      <c r="G189" s="2698">
        <f>'BS old'!D119</f>
        <v>0</v>
      </c>
      <c r="H189" s="2702"/>
      <c r="I189" s="2698">
        <f>'BS old'!E119</f>
        <v>0</v>
      </c>
      <c r="J189" s="2700"/>
    </row>
    <row r="190" spans="1:10" ht="27.75" customHeight="1">
      <c r="A190" s="811" t="s">
        <v>761</v>
      </c>
      <c r="B190" s="2886" t="s">
        <v>762</v>
      </c>
      <c r="C190" s="2887"/>
      <c r="D190" s="2887"/>
      <c r="E190" s="2888"/>
      <c r="F190" s="813" t="s">
        <v>763</v>
      </c>
      <c r="G190" s="2698">
        <f>'BS old'!D120</f>
        <v>0</v>
      </c>
      <c r="H190" s="2702"/>
      <c r="I190" s="2698">
        <f>'BS old'!E120</f>
        <v>0</v>
      </c>
      <c r="J190" s="2700"/>
    </row>
    <row r="191" spans="1:10" ht="27.75" customHeight="1">
      <c r="A191" s="820" t="s">
        <v>631</v>
      </c>
      <c r="B191" s="2883" t="s">
        <v>764</v>
      </c>
      <c r="C191" s="2884"/>
      <c r="D191" s="2884"/>
      <c r="E191" s="2885"/>
      <c r="F191" s="813" t="s">
        <v>765</v>
      </c>
      <c r="G191" s="2698">
        <f>'BS old'!D121</f>
        <v>0</v>
      </c>
      <c r="H191" s="2702"/>
      <c r="I191" s="2698">
        <f>'BS old'!E121</f>
        <v>0</v>
      </c>
      <c r="J191" s="2700"/>
    </row>
    <row r="192" spans="1:10" ht="27.75" customHeight="1">
      <c r="A192" s="811" t="s">
        <v>634</v>
      </c>
      <c r="B192" s="2886" t="s">
        <v>1592</v>
      </c>
      <c r="C192" s="2887"/>
      <c r="D192" s="2887"/>
      <c r="E192" s="2888"/>
      <c r="F192" s="813" t="s">
        <v>767</v>
      </c>
      <c r="G192" s="2698">
        <f>'BS old'!D122</f>
        <v>0</v>
      </c>
      <c r="H192" s="2702"/>
      <c r="I192" s="2698">
        <f>'BS old'!E122</f>
        <v>0</v>
      </c>
      <c r="J192" s="2700"/>
    </row>
    <row r="193" spans="1:10" ht="27.75" customHeight="1">
      <c r="A193" s="811" t="s">
        <v>532</v>
      </c>
      <c r="B193" s="2886" t="s">
        <v>619</v>
      </c>
      <c r="C193" s="2887"/>
      <c r="D193" s="2887"/>
      <c r="E193" s="2888"/>
      <c r="F193" s="813" t="s">
        <v>768</v>
      </c>
      <c r="G193" s="2698">
        <f>'BS old'!D123</f>
        <v>0</v>
      </c>
      <c r="H193" s="2702"/>
      <c r="I193" s="2698">
        <f>'BS old'!E123</f>
        <v>0</v>
      </c>
      <c r="J193" s="2700"/>
    </row>
    <row r="194" spans="1:10" ht="27.75" customHeight="1">
      <c r="A194" s="811" t="s">
        <v>535</v>
      </c>
      <c r="B194" s="2886" t="s">
        <v>769</v>
      </c>
      <c r="C194" s="2887"/>
      <c r="D194" s="2887"/>
      <c r="E194" s="2888"/>
      <c r="F194" s="813" t="s">
        <v>770</v>
      </c>
      <c r="G194" s="2698">
        <f>'BS old'!D124</f>
        <v>0</v>
      </c>
      <c r="H194" s="2702"/>
      <c r="I194" s="2698">
        <f>'BS old'!E124</f>
        <v>0</v>
      </c>
      <c r="J194" s="2700"/>
    </row>
    <row r="195" spans="1:10" s="458" customFormat="1" ht="27.75" customHeight="1">
      <c r="A195" s="811" t="s">
        <v>538</v>
      </c>
      <c r="B195" s="2886" t="s">
        <v>771</v>
      </c>
      <c r="C195" s="2887"/>
      <c r="D195" s="2887"/>
      <c r="E195" s="2888"/>
      <c r="F195" s="813" t="s">
        <v>772</v>
      </c>
      <c r="G195" s="2698">
        <f>'BS old'!D125</f>
        <v>0</v>
      </c>
      <c r="H195" s="2702"/>
      <c r="I195" s="2698">
        <f>'BS old'!E125</f>
        <v>0</v>
      </c>
      <c r="J195" s="2700"/>
    </row>
    <row r="196" spans="1:10" ht="27.75" customHeight="1">
      <c r="A196" s="811" t="s">
        <v>541</v>
      </c>
      <c r="B196" s="2886" t="s">
        <v>1593</v>
      </c>
      <c r="C196" s="2887"/>
      <c r="D196" s="2887"/>
      <c r="E196" s="2888"/>
      <c r="F196" s="813" t="s">
        <v>774</v>
      </c>
      <c r="G196" s="2698">
        <f>'BS old'!D126</f>
        <v>0</v>
      </c>
      <c r="H196" s="2702"/>
      <c r="I196" s="2698">
        <f>'BS old'!E126</f>
        <v>0</v>
      </c>
      <c r="J196" s="2700"/>
    </row>
    <row r="197" spans="1:10" ht="27.75" customHeight="1">
      <c r="A197" s="811" t="s">
        <v>544</v>
      </c>
      <c r="B197" s="2886" t="s">
        <v>775</v>
      </c>
      <c r="C197" s="2887"/>
      <c r="D197" s="2887"/>
      <c r="E197" s="2888"/>
      <c r="F197" s="813" t="s">
        <v>776</v>
      </c>
      <c r="G197" s="2698">
        <f>'BS old'!D127</f>
        <v>0</v>
      </c>
      <c r="H197" s="2702"/>
      <c r="I197" s="2698">
        <f>'BS old'!E127</f>
        <v>0</v>
      </c>
      <c r="J197" s="2700"/>
    </row>
    <row r="198" spans="1:10" ht="27.75" customHeight="1">
      <c r="A198" s="811" t="s">
        <v>547</v>
      </c>
      <c r="B198" s="2886" t="s">
        <v>777</v>
      </c>
      <c r="C198" s="2887"/>
      <c r="D198" s="2887"/>
      <c r="E198" s="2888"/>
      <c r="F198" s="813" t="s">
        <v>778</v>
      </c>
      <c r="G198" s="2698">
        <f>'BS old'!D128</f>
        <v>0</v>
      </c>
      <c r="H198" s="2702"/>
      <c r="I198" s="2698">
        <f>'BS old'!E128</f>
        <v>0</v>
      </c>
      <c r="J198" s="2700"/>
    </row>
    <row r="199" spans="1:10" ht="27.75" customHeight="1">
      <c r="A199" s="811" t="s">
        <v>568</v>
      </c>
      <c r="B199" s="2886" t="s">
        <v>779</v>
      </c>
      <c r="C199" s="2887"/>
      <c r="D199" s="2887"/>
      <c r="E199" s="2888"/>
      <c r="F199" s="813" t="s">
        <v>780</v>
      </c>
      <c r="G199" s="2698">
        <f>'BS old'!D129</f>
        <v>0</v>
      </c>
      <c r="H199" s="2702"/>
      <c r="I199" s="2698">
        <f>'BS old'!E129</f>
        <v>0</v>
      </c>
      <c r="J199" s="2700"/>
    </row>
    <row r="200" spans="1:10" ht="27.75" customHeight="1">
      <c r="A200" s="811" t="s">
        <v>571</v>
      </c>
      <c r="B200" s="2886" t="s">
        <v>1594</v>
      </c>
      <c r="C200" s="2887"/>
      <c r="D200" s="2887"/>
      <c r="E200" s="2888"/>
      <c r="F200" s="813" t="s">
        <v>782</v>
      </c>
      <c r="G200" s="2698">
        <f>'BS old'!D130</f>
        <v>0</v>
      </c>
      <c r="H200" s="2702"/>
      <c r="I200" s="2698">
        <f>'BS old'!E130</f>
        <v>0</v>
      </c>
      <c r="J200" s="2700"/>
    </row>
    <row r="201" spans="1:10" ht="27.75" customHeight="1">
      <c r="A201" s="811" t="s">
        <v>758</v>
      </c>
      <c r="B201" s="2886" t="s">
        <v>1595</v>
      </c>
      <c r="C201" s="2887"/>
      <c r="D201" s="2887"/>
      <c r="E201" s="2888"/>
      <c r="F201" s="813" t="s">
        <v>784</v>
      </c>
      <c r="G201" s="2698">
        <f>'BS old'!D131</f>
        <v>0</v>
      </c>
      <c r="H201" s="2702"/>
      <c r="I201" s="2698">
        <f>'BS old'!E131</f>
        <v>0</v>
      </c>
      <c r="J201" s="2700"/>
    </row>
    <row r="202" spans="1:10" ht="27.75" customHeight="1">
      <c r="A202" s="820" t="s">
        <v>649</v>
      </c>
      <c r="B202" s="2883" t="s">
        <v>785</v>
      </c>
      <c r="C202" s="2884"/>
      <c r="D202" s="2884"/>
      <c r="E202" s="2885"/>
      <c r="F202" s="813" t="s">
        <v>786</v>
      </c>
      <c r="G202" s="2698">
        <f>'BS old'!D132</f>
        <v>0</v>
      </c>
      <c r="H202" s="2702"/>
      <c r="I202" s="2698">
        <f>'BS old'!E132</f>
        <v>0</v>
      </c>
      <c r="J202" s="2700"/>
    </row>
    <row r="203" spans="1:10" ht="27.75" customHeight="1">
      <c r="A203" s="822" t="s">
        <v>787</v>
      </c>
      <c r="B203" s="2883" t="s">
        <v>788</v>
      </c>
      <c r="C203" s="2884"/>
      <c r="D203" s="2884"/>
      <c r="E203" s="2885"/>
      <c r="F203" s="813" t="s">
        <v>789</v>
      </c>
      <c r="G203" s="2698">
        <f>'BS old'!D133</f>
        <v>0</v>
      </c>
      <c r="H203" s="2702"/>
      <c r="I203" s="2698">
        <f>'BS old'!E133</f>
        <v>0</v>
      </c>
      <c r="J203" s="2700"/>
    </row>
    <row r="204" spans="1:10" ht="27.75" customHeight="1">
      <c r="A204" s="811" t="s">
        <v>790</v>
      </c>
      <c r="B204" s="2886" t="s">
        <v>791</v>
      </c>
      <c r="C204" s="2887"/>
      <c r="D204" s="2887"/>
      <c r="E204" s="2888"/>
      <c r="F204" s="813" t="s">
        <v>792</v>
      </c>
      <c r="G204" s="2698">
        <f>'BS old'!D134</f>
        <v>0</v>
      </c>
      <c r="H204" s="2702"/>
      <c r="I204" s="2698">
        <f>'BS old'!E134</f>
        <v>0</v>
      </c>
      <c r="J204" s="2700"/>
    </row>
    <row r="205" spans="1:10" s="458" customFormat="1" ht="27.75" customHeight="1">
      <c r="A205" s="811" t="s">
        <v>532</v>
      </c>
      <c r="B205" s="2886" t="s">
        <v>793</v>
      </c>
      <c r="C205" s="2887"/>
      <c r="D205" s="2887"/>
      <c r="E205" s="2888"/>
      <c r="F205" s="813" t="s">
        <v>794</v>
      </c>
      <c r="G205" s="2698">
        <f>'BS old'!D135</f>
        <v>0</v>
      </c>
      <c r="H205" s="2702"/>
      <c r="I205" s="2698">
        <f>'BS old'!E135</f>
        <v>0</v>
      </c>
      <c r="J205" s="2700"/>
    </row>
    <row r="206" spans="1:10" ht="27.75" customHeight="1">
      <c r="A206" s="820" t="s">
        <v>663</v>
      </c>
      <c r="B206" s="2883" t="s">
        <v>795</v>
      </c>
      <c r="C206" s="2884"/>
      <c r="D206" s="2884"/>
      <c r="E206" s="2885"/>
      <c r="F206" s="813" t="s">
        <v>796</v>
      </c>
      <c r="G206" s="2698">
        <f>'BS old'!D136</f>
        <v>0</v>
      </c>
      <c r="H206" s="2702"/>
      <c r="I206" s="2698">
        <f>'BS old'!E136</f>
        <v>0</v>
      </c>
      <c r="J206" s="2700"/>
    </row>
    <row r="207" spans="1:10" ht="27.75" customHeight="1">
      <c r="A207" s="818" t="s">
        <v>666</v>
      </c>
      <c r="B207" s="2886" t="s">
        <v>2659</v>
      </c>
      <c r="C207" s="2887"/>
      <c r="D207" s="2887"/>
      <c r="E207" s="2888"/>
      <c r="F207" s="813" t="s">
        <v>798</v>
      </c>
      <c r="G207" s="2698">
        <f>'BS old'!D137</f>
        <v>0</v>
      </c>
      <c r="H207" s="2702"/>
      <c r="I207" s="2698">
        <f>'BS old'!E137</f>
        <v>0</v>
      </c>
      <c r="J207" s="2700"/>
    </row>
    <row r="208" spans="1:10" ht="27.75" customHeight="1">
      <c r="A208" s="811" t="s">
        <v>532</v>
      </c>
      <c r="B208" s="2886" t="s">
        <v>2660</v>
      </c>
      <c r="C208" s="2887"/>
      <c r="D208" s="2887"/>
      <c r="E208" s="2888"/>
      <c r="F208" s="813" t="s">
        <v>800</v>
      </c>
      <c r="G208" s="2698">
        <f>'BS old'!D138</f>
        <v>0</v>
      </c>
      <c r="H208" s="2702"/>
      <c r="I208" s="2698">
        <f>'BS old'!E138</f>
        <v>0</v>
      </c>
      <c r="J208" s="2700"/>
    </row>
    <row r="209" spans="1:10" s="458" customFormat="1" ht="27.75" customHeight="1">
      <c r="A209" s="811" t="s">
        <v>535</v>
      </c>
      <c r="B209" s="2886" t="s">
        <v>2661</v>
      </c>
      <c r="C209" s="2887"/>
      <c r="D209" s="2887"/>
      <c r="E209" s="2888"/>
      <c r="F209" s="813" t="s">
        <v>802</v>
      </c>
      <c r="G209" s="2698">
        <f>'BS old'!D139</f>
        <v>0</v>
      </c>
      <c r="H209" s="2702"/>
      <c r="I209" s="2698">
        <f>'BS old'!E139</f>
        <v>0</v>
      </c>
      <c r="J209" s="2700"/>
    </row>
    <row r="210" spans="1:10" ht="27.75" customHeight="1" thickBot="1">
      <c r="A210" s="512" t="s">
        <v>538</v>
      </c>
      <c r="B210" s="2892" t="s">
        <v>2662</v>
      </c>
      <c r="C210" s="2893"/>
      <c r="D210" s="2893"/>
      <c r="E210" s="2894"/>
      <c r="F210" s="813" t="s">
        <v>804</v>
      </c>
      <c r="G210" s="2889">
        <f>'BS old'!D140</f>
        <v>0</v>
      </c>
      <c r="H210" s="2890"/>
      <c r="I210" s="2889">
        <f>'BS old'!E140</f>
        <v>0</v>
      </c>
      <c r="J210" s="2891"/>
    </row>
    <row r="211" spans="1:10" ht="24.75" customHeight="1"/>
    <row r="212" spans="1:10" ht="24.75" customHeight="1"/>
    <row r="213" spans="1:10" ht="24.75" customHeight="1"/>
  </sheetData>
  <mergeCells count="698">
    <mergeCell ref="B209:E209"/>
    <mergeCell ref="G209:H209"/>
    <mergeCell ref="I209:J209"/>
    <mergeCell ref="B210:E210"/>
    <mergeCell ref="G210:H210"/>
    <mergeCell ref="I210:J210"/>
    <mergeCell ref="B207:E207"/>
    <mergeCell ref="G207:H207"/>
    <mergeCell ref="I207:J207"/>
    <mergeCell ref="B208:E208"/>
    <mergeCell ref="G208:H208"/>
    <mergeCell ref="I208:J208"/>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1:E201"/>
    <mergeCell ref="G201:H201"/>
    <mergeCell ref="I201:J201"/>
    <mergeCell ref="B202:E202"/>
    <mergeCell ref="G202:H202"/>
    <mergeCell ref="I202:J202"/>
    <mergeCell ref="B199:E199"/>
    <mergeCell ref="G199:H199"/>
    <mergeCell ref="I199:J199"/>
    <mergeCell ref="B200:E200"/>
    <mergeCell ref="G200:H200"/>
    <mergeCell ref="I200:J200"/>
    <mergeCell ref="B197:E197"/>
    <mergeCell ref="G197:H197"/>
    <mergeCell ref="I197:J197"/>
    <mergeCell ref="B198:E198"/>
    <mergeCell ref="G198:H198"/>
    <mergeCell ref="I198:J198"/>
    <mergeCell ref="B195:E195"/>
    <mergeCell ref="G195:H195"/>
    <mergeCell ref="I195:J195"/>
    <mergeCell ref="B196:E196"/>
    <mergeCell ref="G196:H196"/>
    <mergeCell ref="I196:J196"/>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33:A134"/>
    <mergeCell ref="B133:B134"/>
    <mergeCell ref="C133:C134"/>
    <mergeCell ref="D133:F133"/>
    <mergeCell ref="G133:I133"/>
    <mergeCell ref="D134:F134"/>
    <mergeCell ref="H134:J134"/>
    <mergeCell ref="I130:J130"/>
    <mergeCell ref="A131:A132"/>
    <mergeCell ref="B131:B132"/>
    <mergeCell ref="C131:C132"/>
    <mergeCell ref="D131:F131"/>
    <mergeCell ref="G131:I131"/>
    <mergeCell ref="D132:F132"/>
    <mergeCell ref="H132:J132"/>
    <mergeCell ref="A128:A130"/>
    <mergeCell ref="B128:B130"/>
    <mergeCell ref="C128:C130"/>
    <mergeCell ref="D128:H128"/>
    <mergeCell ref="I128:J129"/>
    <mergeCell ref="D129:D130"/>
    <mergeCell ref="E129:F129"/>
    <mergeCell ref="G129:H129"/>
    <mergeCell ref="E130:F130"/>
    <mergeCell ref="G130:H130"/>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I97:J97"/>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6"/>
    <mergeCell ref="E97:F97"/>
    <mergeCell ref="G97:H97"/>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69:A70"/>
    <mergeCell ref="B69:B70"/>
    <mergeCell ref="C69:C70"/>
    <mergeCell ref="D69:F69"/>
    <mergeCell ref="G69:I69"/>
    <mergeCell ref="D70:F70"/>
    <mergeCell ref="H70:J70"/>
    <mergeCell ref="I66:J66"/>
    <mergeCell ref="A67:A68"/>
    <mergeCell ref="B67:B68"/>
    <mergeCell ref="C67:C68"/>
    <mergeCell ref="D67:F67"/>
    <mergeCell ref="G67:I67"/>
    <mergeCell ref="D68:F68"/>
    <mergeCell ref="H68:J68"/>
    <mergeCell ref="A64:A66"/>
    <mergeCell ref="B64:B66"/>
    <mergeCell ref="C64:C66"/>
    <mergeCell ref="D64:H64"/>
    <mergeCell ref="I64:J65"/>
    <mergeCell ref="D65:D66"/>
    <mergeCell ref="E65:F65"/>
    <mergeCell ref="G65:H65"/>
    <mergeCell ref="E66:F66"/>
    <mergeCell ref="G66:H66"/>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38:A39"/>
    <mergeCell ref="B38:B39"/>
    <mergeCell ref="C38:C39"/>
    <mergeCell ref="D38:F38"/>
    <mergeCell ref="G38:I38"/>
    <mergeCell ref="D39:F39"/>
    <mergeCell ref="H39:J39"/>
    <mergeCell ref="I35:J35"/>
    <mergeCell ref="A36:A37"/>
    <mergeCell ref="B36:B37"/>
    <mergeCell ref="C36:C37"/>
    <mergeCell ref="D36:F36"/>
    <mergeCell ref="G36:I36"/>
    <mergeCell ref="D37:F37"/>
    <mergeCell ref="H37:J37"/>
    <mergeCell ref="A33:A35"/>
    <mergeCell ref="B33:B35"/>
    <mergeCell ref="C33:C35"/>
    <mergeCell ref="D33:H33"/>
    <mergeCell ref="I33:J34"/>
    <mergeCell ref="D34:D35"/>
    <mergeCell ref="E34:F34"/>
    <mergeCell ref="G34:H34"/>
    <mergeCell ref="E35:F35"/>
    <mergeCell ref="G35:H35"/>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7:A8"/>
    <mergeCell ref="B7:B8"/>
    <mergeCell ref="C7:C8"/>
    <mergeCell ref="D7:F7"/>
    <mergeCell ref="G7:I7"/>
    <mergeCell ref="D8:F8"/>
    <mergeCell ref="H8:J8"/>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B2:C2"/>
    <mergeCell ref="G2:I2"/>
    <mergeCell ref="A4:A6"/>
    <mergeCell ref="B4:B6"/>
    <mergeCell ref="C4:C6"/>
    <mergeCell ref="D4:H4"/>
    <mergeCell ref="I4:J5"/>
    <mergeCell ref="D5:D6"/>
    <mergeCell ref="E5:F5"/>
    <mergeCell ref="G5:H5"/>
    <mergeCell ref="E6:F6"/>
    <mergeCell ref="G6:H6"/>
    <mergeCell ref="I6:J6"/>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25947/1/2010&amp;RPage &amp;P</oddFooter>
  </headerFooter>
  <rowBreaks count="6" manualBreakCount="6">
    <brk id="32" max="16383" man="1"/>
    <brk id="63" max="16383" man="1"/>
    <brk id="94" max="16383" man="1"/>
    <brk id="127" max="16383" man="1"/>
    <brk id="148" max="16383" man="1"/>
    <brk id="17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outlinePr summaryBelow="0" summaryRight="0"/>
  </sheetPr>
  <dimension ref="A1:AQ51"/>
  <sheetViews>
    <sheetView showGridLines="0" view="pageBreakPreview" zoomScaleNormal="100" zoomScaleSheetLayoutView="100" workbookViewId="0">
      <selection activeCell="A6" sqref="A6"/>
    </sheetView>
  </sheetViews>
  <sheetFormatPr defaultColWidth="9.109375" defaultRowHeight="13.2"/>
  <cols>
    <col min="1" max="37" width="2.5546875" style="398" customWidth="1"/>
    <col min="38" max="38" width="0.109375" style="398" customWidth="1"/>
    <col min="39" max="39" width="2.5546875" style="398" customWidth="1"/>
    <col min="40" max="40" width="0.33203125" style="398" customWidth="1"/>
    <col min="41"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7" s="508" customFormat="1" ht="10.5" customHeight="1" thickBot="1">
      <c r="B1" s="832" t="s">
        <v>1234</v>
      </c>
      <c r="N1" s="2784" t="s">
        <v>1596</v>
      </c>
      <c r="O1" s="2784"/>
      <c r="P1" s="2784"/>
      <c r="Q1" s="2784"/>
      <c r="R1" s="2784"/>
      <c r="S1" s="2784"/>
      <c r="T1" s="2784"/>
      <c r="U1" s="2784"/>
      <c r="V1" s="2784"/>
      <c r="W1" s="2784"/>
      <c r="X1" s="2806"/>
    </row>
    <row r="2" spans="1:37" s="405" customFormat="1" ht="21" customHeight="1" thickBot="1">
      <c r="B2" s="834" t="s">
        <v>1597</v>
      </c>
      <c r="C2" s="835"/>
      <c r="D2" s="835"/>
      <c r="E2" s="835"/>
      <c r="F2" s="835"/>
      <c r="G2" s="835"/>
      <c r="H2" s="835"/>
      <c r="I2" s="835"/>
      <c r="J2" s="836"/>
      <c r="K2" s="835"/>
      <c r="L2" s="835"/>
      <c r="M2" s="837"/>
      <c r="N2" s="2784"/>
      <c r="O2" s="2784"/>
      <c r="P2" s="2784"/>
      <c r="Q2" s="2784"/>
      <c r="R2" s="2784"/>
      <c r="S2" s="2784"/>
      <c r="T2" s="2784"/>
      <c r="U2" s="2784"/>
      <c r="V2" s="2784"/>
      <c r="W2" s="2784"/>
      <c r="X2" s="2806"/>
    </row>
    <row r="3" spans="1:37" ht="13.5" customHeight="1" thickBot="1">
      <c r="N3" s="2785"/>
      <c r="O3" s="2785"/>
      <c r="P3" s="2785"/>
      <c r="Q3" s="2785"/>
      <c r="R3" s="2785"/>
      <c r="S3" s="2785"/>
      <c r="T3" s="2785"/>
      <c r="U3" s="2785"/>
      <c r="V3" s="2785"/>
      <c r="W3" s="2785"/>
      <c r="X3" s="2895"/>
    </row>
    <row r="4" spans="1:37" ht="28.5" customHeight="1" thickBot="1">
      <c r="J4" s="2809" t="s">
        <v>1488</v>
      </c>
      <c r="K4" s="2896" t="s">
        <v>1598</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839"/>
      <c r="W4" s="500" t="s">
        <v>1489</v>
      </c>
      <c r="X4" s="500"/>
      <c r="Y4" s="500"/>
      <c r="Z4" s="500"/>
      <c r="AA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c r="AF9" s="473"/>
      <c r="AG9" s="473"/>
    </row>
    <row r="10" spans="1:37" s="470" customFormat="1" ht="14.25" customHeight="1">
      <c r="A10" s="472" t="s">
        <v>1491</v>
      </c>
      <c r="B10" s="471"/>
      <c r="C10" s="471"/>
      <c r="D10" s="471"/>
      <c r="E10" s="471"/>
      <c r="F10" s="471"/>
      <c r="G10" s="471"/>
      <c r="H10" s="471"/>
      <c r="I10" s="415"/>
      <c r="J10" s="856"/>
      <c r="K10" s="488" t="s">
        <v>1492</v>
      </c>
      <c r="L10" s="471"/>
      <c r="M10" s="489"/>
      <c r="N10" s="489"/>
      <c r="O10" s="489"/>
      <c r="P10" s="471"/>
      <c r="Q10" s="488" t="s">
        <v>1492</v>
      </c>
      <c r="R10" s="471"/>
      <c r="S10" s="415"/>
      <c r="T10" s="471"/>
      <c r="U10" s="471"/>
      <c r="V10" s="85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858" t="str">
        <f>MID('Input data'!$C$24,10,1)</f>
        <v>3</v>
      </c>
      <c r="K11" s="859"/>
      <c r="L11" s="473"/>
      <c r="M11" s="473"/>
      <c r="N11" s="473"/>
      <c r="O11" s="473"/>
      <c r="P11" s="473"/>
      <c r="Q11" s="473"/>
      <c r="R11" s="473"/>
      <c r="S11" s="473"/>
      <c r="T11" s="473"/>
      <c r="U11" s="473"/>
      <c r="V11" s="860"/>
      <c r="W11" s="47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c r="A12" s="411" t="s">
        <v>1497</v>
      </c>
      <c r="B12" s="473"/>
      <c r="C12" s="473"/>
      <c r="D12" s="473"/>
      <c r="E12" s="473"/>
      <c r="F12" s="473"/>
      <c r="G12" s="473"/>
      <c r="H12" s="407"/>
      <c r="I12" s="407"/>
      <c r="J12" s="535"/>
      <c r="K12" s="859"/>
      <c r="L12" s="486" t="str">
        <f>IF('Input data'!D7="x","x"," ")</f>
        <v>x</v>
      </c>
      <c r="M12" s="478" t="s">
        <v>1326</v>
      </c>
      <c r="N12" s="480"/>
      <c r="O12" s="480"/>
      <c r="P12" s="480"/>
      <c r="Q12" s="480"/>
      <c r="R12" s="486" t="str">
        <f>IF('Input data'!D17="x","x"," ")</f>
        <v>x</v>
      </c>
      <c r="S12" s="478" t="s">
        <v>1319</v>
      </c>
      <c r="T12" s="473"/>
      <c r="U12" s="473"/>
      <c r="V12" s="860"/>
      <c r="W12" s="840"/>
      <c r="X12" s="841"/>
      <c r="Y12" s="841"/>
      <c r="Z12" s="841"/>
      <c r="AA12" s="841"/>
      <c r="AB12" s="842" t="s">
        <v>1500</v>
      </c>
      <c r="AC12" s="841"/>
      <c r="AD12" s="843" t="str">
        <f>MID('Input data'!$B$13,1,1)</f>
        <v>1</v>
      </c>
      <c r="AE12" s="843" t="str">
        <f>MID('Input data'!$B$13,2,1)</f>
        <v>2</v>
      </c>
      <c r="AF12" s="843"/>
      <c r="AG12" s="843" t="str">
        <f>MID('Input data'!$B$14,1,1)</f>
        <v>2</v>
      </c>
      <c r="AH12" s="843" t="str">
        <f>MID('Input data'!$B$14,2,1)</f>
        <v>0</v>
      </c>
      <c r="AI12" s="843" t="str">
        <f>MID('Input data'!$B$14,3,1)</f>
        <v>1</v>
      </c>
      <c r="AJ12" s="843" t="str">
        <f>MID('Input data'!$B$14,4,1)</f>
        <v>5</v>
      </c>
      <c r="AK12" s="844"/>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535"/>
      <c r="K13" s="859"/>
      <c r="L13" s="407" t="str">
        <f>IF('Input data'!D8="x","x", "")</f>
        <v/>
      </c>
      <c r="M13" s="478" t="s">
        <v>1325</v>
      </c>
      <c r="N13" s="480"/>
      <c r="O13" s="480"/>
      <c r="P13" s="480"/>
      <c r="Q13" s="480"/>
      <c r="R13" s="480" t="str">
        <f>IF('Input data'!D18="x","x"," ")</f>
        <v xml:space="preserve"> </v>
      </c>
      <c r="S13" s="478" t="s">
        <v>1317</v>
      </c>
      <c r="T13" s="473"/>
      <c r="U13" s="473"/>
      <c r="V13" s="860"/>
      <c r="W13" s="2897" t="s">
        <v>1503</v>
      </c>
      <c r="X13" s="2801"/>
      <c r="Y13" s="2801"/>
      <c r="Z13" s="2801"/>
      <c r="AA13" s="2801"/>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535"/>
      <c r="K14" s="859"/>
      <c r="L14" s="407"/>
      <c r="M14" s="478"/>
      <c r="N14" s="480"/>
      <c r="O14" s="480"/>
      <c r="P14" s="480"/>
      <c r="Q14" s="480"/>
      <c r="R14" s="481" t="s">
        <v>1600</v>
      </c>
      <c r="S14" s="480"/>
      <c r="T14" s="473"/>
      <c r="U14" s="473"/>
      <c r="V14" s="860"/>
      <c r="W14" s="2898"/>
      <c r="X14" s="2803"/>
      <c r="Y14" s="2803"/>
      <c r="Z14" s="2803"/>
      <c r="AA14" s="2803"/>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'BS-E Cover sheet'!A15</f>
        <v>4</v>
      </c>
      <c r="B15" s="402" t="str">
        <f>'BS-E Cover sheet'!B15</f>
        <v>6</v>
      </c>
      <c r="C15" s="475" t="str">
        <f>'BS-E Cover sheet'!C15</f>
        <v>.</v>
      </c>
      <c r="D15" s="402" t="str">
        <f>'BS-E Cover sheet'!D15</f>
        <v>3</v>
      </c>
      <c r="E15" s="402" t="str">
        <f>'BS-E Cover sheet'!E15</f>
        <v>9</v>
      </c>
      <c r="F15" s="861" t="str">
        <f>'BS-E Cover sheet'!F15</f>
        <v>.</v>
      </c>
      <c r="G15" s="402" t="str">
        <f>'BS-E Cover sheet'!G15</f>
        <v>0</v>
      </c>
      <c r="H15" s="402"/>
      <c r="I15" s="402"/>
      <c r="J15" s="862"/>
      <c r="K15" s="863"/>
      <c r="L15" s="402"/>
      <c r="M15" s="402"/>
      <c r="N15" s="402"/>
      <c r="O15" s="402"/>
      <c r="P15" s="402"/>
      <c r="Q15" s="402"/>
      <c r="R15" s="402"/>
      <c r="S15" s="402"/>
      <c r="T15" s="475"/>
      <c r="U15" s="475"/>
      <c r="V15" s="864"/>
      <c r="W15" s="2899"/>
      <c r="X15" s="2805"/>
      <c r="Y15" s="2805"/>
      <c r="Z15" s="2805"/>
      <c r="AA15" s="2805"/>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3"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3"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3"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43" s="539"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43" s="458" customFormat="1" ht="14.25" customHeight="1">
      <c r="A21" s="462" t="s">
        <v>1506</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43">
      <c r="A22" s="454" t="s">
        <v>1507</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1508</v>
      </c>
      <c r="AE22" s="407"/>
      <c r="AF22" s="407"/>
      <c r="AG22" s="407"/>
      <c r="AH22" s="407"/>
      <c r="AI22" s="407"/>
      <c r="AJ22" s="407"/>
      <c r="AK22" s="406"/>
    </row>
    <row r="23" spans="1:43" s="538" customFormat="1" ht="19.5" customHeight="1">
      <c r="A23" s="457" t="str">
        <f>+LEFT('Input data'!$C$28,1)</f>
        <v>P</v>
      </c>
      <c r="B23" s="449" t="str">
        <f>+MID('Input data'!$C$28,2,1)</f>
        <v>r</v>
      </c>
      <c r="C23" s="449" t="str">
        <f>+MID('Input data'!$C$28,3,1)</f>
        <v>i</v>
      </c>
      <c r="D23" s="449" t="str">
        <f>+MID('Input data'!$C$28,4,1)</f>
        <v>e</v>
      </c>
      <c r="E23" s="449" t="str">
        <f>+MID('Input data'!$C$28,5,1)</f>
        <v>m</v>
      </c>
      <c r="F23" s="449" t="str">
        <f>+MID('Input data'!$C$28,6,1)</f>
        <v>y</v>
      </c>
      <c r="G23" s="449" t="str">
        <f>+MID('Input data'!$C$28,7,1)</f>
        <v>s</v>
      </c>
      <c r="H23" s="449" t="str">
        <f>+MID('Input data'!$C$28,8,1)</f>
        <v>e</v>
      </c>
      <c r="I23" s="449" t="str">
        <f>+MID('Input data'!$C$28,9,1)</f>
        <v>l</v>
      </c>
      <c r="J23" s="449" t="str">
        <f>+MID('Input data'!$C$28,10,1)</f>
        <v>n</v>
      </c>
      <c r="K23" s="449" t="str">
        <f>+MID('Input data'!$C$28,11,1)</f>
        <v>á</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1</v>
      </c>
      <c r="AE23" s="449" t="str">
        <f>+MID('Input data'!$C$30,2,1)</f>
        <v>1</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43">
      <c r="A24" s="454" t="s">
        <v>1509</v>
      </c>
      <c r="B24" s="412"/>
      <c r="C24" s="412"/>
      <c r="D24" s="412"/>
      <c r="E24" s="412"/>
      <c r="F24" s="412"/>
      <c r="G24" s="453" t="s">
        <v>1510</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43" s="538" customFormat="1" ht="19.5" customHeight="1">
      <c r="A25" s="457" t="str">
        <f>+LEFT('Input data'!$C$32,1)</f>
        <v>9</v>
      </c>
      <c r="B25" s="449" t="str">
        <f>+MID('Input data'!$C$32,2,1)</f>
        <v>4</v>
      </c>
      <c r="C25" s="449" t="str">
        <f>+MID('Input data'!$C$32,3,1)</f>
        <v>9</v>
      </c>
      <c r="D25" s="449" t="str">
        <f>+MID('Input data'!$C$32,4,1)</f>
        <v>0</v>
      </c>
      <c r="E25" s="449" t="str">
        <f>+MID('Input data'!$C$32,5,1)</f>
        <v>1</v>
      </c>
      <c r="F25" s="449"/>
      <c r="G25" s="449" t="str">
        <f>+LEFT('Input data'!$C$34,1)</f>
        <v>N</v>
      </c>
      <c r="H25" s="449" t="str">
        <f>+MID('Input data'!$C$34,2,1)</f>
        <v>I</v>
      </c>
      <c r="I25" s="449" t="str">
        <f>+MID('Input data'!$C$34,3,1)</f>
        <v>T</v>
      </c>
      <c r="J25" s="449" t="str">
        <f>+MID('Input data'!$C$34,4,1)</f>
        <v>R</v>
      </c>
      <c r="K25" s="449" t="str">
        <f>+MID('Input data'!$C$34,5,1)</f>
        <v>A</v>
      </c>
      <c r="L25" s="449" t="str">
        <f>+MID('Input data'!$C$34,6,1)</f>
        <v/>
      </c>
      <c r="M25" s="449" t="str">
        <f>+MID('Input data'!$C$34,7,1)</f>
        <v/>
      </c>
      <c r="N25" s="449" t="str">
        <f>+MID('Input data'!$C$34,8,1)</f>
        <v/>
      </c>
      <c r="O25" s="449" t="str">
        <f>+MID('Input data'!$C$34,9,1)</f>
        <v/>
      </c>
      <c r="P25" s="449" t="str">
        <f>+MID('Input data'!$C$34,10,1)</f>
        <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43">
      <c r="A26" s="454" t="s">
        <v>1511</v>
      </c>
      <c r="B26" s="412"/>
      <c r="C26" s="412"/>
      <c r="D26" s="412"/>
      <c r="E26" s="412"/>
      <c r="F26" s="412"/>
      <c r="G26" s="453"/>
      <c r="H26" s="453"/>
      <c r="I26" s="453"/>
      <c r="J26" s="453"/>
      <c r="K26" s="453"/>
      <c r="L26" s="453"/>
      <c r="M26" s="453"/>
      <c r="N26" s="412"/>
      <c r="O26" s="453" t="s">
        <v>1512</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3" s="538" customFormat="1" ht="19.5" customHeight="1">
      <c r="A27" s="452">
        <v>0</v>
      </c>
      <c r="B27" s="449" t="str">
        <f>+LEFT('Input data'!$C$36,1)</f>
        <v>3</v>
      </c>
      <c r="C27" s="449" t="str">
        <f>+MID('Input data'!$C$36,2,1)</f>
        <v>7</v>
      </c>
      <c r="D27" s="449" t="str">
        <f>+MID('Input data'!$C$36,3,1)</f>
        <v/>
      </c>
      <c r="E27" s="449" t="s">
        <v>1092</v>
      </c>
      <c r="F27" s="449" t="str">
        <f>+LEFT('Input data'!$C$38,1)</f>
        <v>6</v>
      </c>
      <c r="G27" s="449" t="str">
        <f>+MID('Input data'!$C$38,2,1)</f>
        <v>9</v>
      </c>
      <c r="H27" s="449" t="str">
        <f>+MID('Input data'!$C$38,3,1)</f>
        <v>6</v>
      </c>
      <c r="I27" s="449" t="str">
        <f>+MID('Input data'!$C$38,4,1)</f>
        <v>9</v>
      </c>
      <c r="J27" s="449" t="str">
        <f>+MID('Input data'!$C$38,5,1)</f>
        <v>9</v>
      </c>
      <c r="K27" s="449" t="str">
        <f>+MID('Input data'!$C$38,6,1)</f>
        <v>0</v>
      </c>
      <c r="L27" s="449" t="str">
        <f>+MID('Input data'!$C$38,7,1)</f>
        <v>1</v>
      </c>
      <c r="M27" s="449" t="str">
        <f>+MID('Input data'!$C$38,8,1)</f>
        <v/>
      </c>
      <c r="N27" s="451"/>
      <c r="O27" s="450">
        <v>0</v>
      </c>
      <c r="P27" s="449" t="str">
        <f>+LEFT('Input data'!$C$36,1)</f>
        <v>3</v>
      </c>
      <c r="Q27" s="449" t="str">
        <f>+MID('Input data'!$C$36,2,1)</f>
        <v>7</v>
      </c>
      <c r="R27" s="449" t="str">
        <f>+MID('Input data'!$C$36,3,1)</f>
        <v/>
      </c>
      <c r="S27" s="449" t="s">
        <v>1092</v>
      </c>
      <c r="T27" s="449" t="str">
        <f>+LEFT('Input data'!$C$40,1)</f>
        <v>6</v>
      </c>
      <c r="U27" s="449" t="str">
        <f>+MID('Input data'!$C$40,2,1)</f>
        <v>9</v>
      </c>
      <c r="V27" s="449" t="str">
        <f>+MID('Input data'!$C$40,3,1)</f>
        <v>6</v>
      </c>
      <c r="W27" s="449" t="str">
        <f>+MID('Input data'!$C$40,4,1)</f>
        <v>9</v>
      </c>
      <c r="X27" s="449" t="str">
        <f>+MID('Input data'!$C$40,5,1)</f>
        <v>9</v>
      </c>
      <c r="Y27" s="449" t="str">
        <f>+MID('Input data'!$C$40,6,1)</f>
        <v>0</v>
      </c>
      <c r="Z27" s="449" t="str">
        <f>+MID('Input data'!$C$40,7,1)</f>
        <v>2</v>
      </c>
      <c r="AA27" s="449" t="str">
        <f>+MID('Input data'!$C$40,8,1)</f>
        <v>7</v>
      </c>
      <c r="AB27" s="449"/>
      <c r="AC27" s="449"/>
      <c r="AD27" s="449"/>
      <c r="AE27" s="407"/>
      <c r="AF27" s="407"/>
      <c r="AG27" s="407"/>
      <c r="AH27" s="407"/>
      <c r="AI27" s="407"/>
      <c r="AJ27" s="407"/>
      <c r="AK27" s="406"/>
      <c r="AQ27" s="538" t="s">
        <v>1093</v>
      </c>
    </row>
    <row r="28" spans="1:43" s="399" customFormat="1">
      <c r="A28" s="411" t="s">
        <v>1513</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43" s="538" customFormat="1" ht="19.5" customHeight="1" thickBot="1">
      <c r="A29" s="448" t="str">
        <f>+LEFT('Input data'!$B$42,1)</f>
        <v>u</v>
      </c>
      <c r="B29" s="447" t="str">
        <f>+MID('Input data'!$B$42,2,1)</f>
        <v>c</v>
      </c>
      <c r="C29" s="447" t="str">
        <f>+MID('Input data'!$B$42,3,1)</f>
        <v>t</v>
      </c>
      <c r="D29" s="447" t="str">
        <f>+MID('Input data'!$B$42,4,1)</f>
        <v>o</v>
      </c>
      <c r="E29" s="447" t="str">
        <f>+MID('Input data'!$B$42,5,1)</f>
        <v>@</v>
      </c>
      <c r="F29" s="447" t="str">
        <f>+MID('Input data'!$B$42,6,1)</f>
        <v>e</v>
      </c>
      <c r="G29" s="447" t="str">
        <f>+MID('Input data'!$B$42,7,1)</f>
        <v>k</v>
      </c>
      <c r="H29" s="447" t="str">
        <f>+MID('Input data'!$B$42,8,1)</f>
        <v>v</v>
      </c>
      <c r="I29" s="447" t="str">
        <f>+MID('Input data'!$B$42,9,1)</f>
        <v>i</v>
      </c>
      <c r="J29" s="447" t="str">
        <f>+MID('Input data'!$B$42,10,1)</f>
        <v>a</v>
      </c>
      <c r="K29" s="447" t="str">
        <f>+MID('Input data'!$B$42,11,1)</f>
        <v>.</v>
      </c>
      <c r="L29" s="447" t="str">
        <f>+MID('Input data'!$B$42,12,1)</f>
        <v>s</v>
      </c>
      <c r="M29" s="447" t="str">
        <f>+MID('Input data'!$B$42,13,1)</f>
        <v>k</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43" s="399" customFormat="1" ht="4.5" customHeight="1" thickBot="1">
      <c r="W30" s="400"/>
      <c r="X30" s="400"/>
      <c r="Y30" s="400"/>
      <c r="Z30" s="400"/>
      <c r="AA30" s="400"/>
      <c r="AB30" s="400"/>
      <c r="AC30" s="400"/>
      <c r="AD30" s="400"/>
      <c r="AE30" s="400"/>
      <c r="AF30" s="400"/>
      <c r="AG30" s="400"/>
      <c r="AH30" s="400"/>
      <c r="AI30" s="400"/>
      <c r="AJ30" s="400"/>
      <c r="AK30" s="400"/>
    </row>
    <row r="31" spans="1:43" s="442" customFormat="1" ht="12.75" customHeight="1">
      <c r="A31" s="445" t="s">
        <v>1311</v>
      </c>
      <c r="B31" s="444"/>
      <c r="C31" s="444"/>
      <c r="D31" s="444"/>
      <c r="E31" s="444"/>
      <c r="F31" s="444"/>
      <c r="G31" s="444"/>
      <c r="H31" s="444"/>
      <c r="I31" s="444"/>
      <c r="J31" s="444"/>
      <c r="K31" s="845"/>
      <c r="L31" s="845"/>
      <c r="M31" s="2786" t="s">
        <v>1514</v>
      </c>
      <c r="N31" s="2787"/>
      <c r="O31" s="2787"/>
      <c r="P31" s="2787"/>
      <c r="Q31" s="2787"/>
      <c r="R31" s="2787"/>
      <c r="S31" s="2787"/>
      <c r="T31" s="2787"/>
      <c r="U31" s="2788"/>
      <c r="V31" s="1712" t="s">
        <v>1515</v>
      </c>
      <c r="W31" s="1712"/>
      <c r="X31" s="1712"/>
      <c r="Y31" s="1712"/>
      <c r="Z31" s="1712"/>
      <c r="AA31" s="1712"/>
      <c r="AB31" s="1712"/>
      <c r="AC31" s="2688"/>
      <c r="AD31" s="2786" t="s">
        <v>1516</v>
      </c>
      <c r="AE31" s="2787"/>
      <c r="AF31" s="2787"/>
      <c r="AG31" s="2787"/>
      <c r="AH31" s="2787"/>
      <c r="AI31" s="2787"/>
      <c r="AJ31" s="2787"/>
      <c r="AK31" s="2787"/>
      <c r="AL31" s="2792"/>
    </row>
    <row r="32" spans="1:43" s="399" customFormat="1" ht="19.5" customHeight="1">
      <c r="A32" s="428" t="str">
        <f>LEFT(TEXT('Input data'!F34,"dd.m.yyyy"),1)</f>
        <v>2</v>
      </c>
      <c r="B32" s="427" t="str">
        <f>MID(TEXT('Input data'!$F$34,"dd.mm.yyyy"),2,1)</f>
        <v>9</v>
      </c>
      <c r="C32" s="426" t="s">
        <v>1063</v>
      </c>
      <c r="D32" s="427" t="str">
        <f>MID(TEXT('Input data'!$F$34,"dd.mm.yyyy"),4,1)</f>
        <v>0</v>
      </c>
      <c r="E32" s="427" t="str">
        <f>MID(TEXT('Input data'!$F$34,"dd.mm.yyyy"),5,1)</f>
        <v>3</v>
      </c>
      <c r="F32" s="426" t="s">
        <v>1063</v>
      </c>
      <c r="G32" s="427" t="str">
        <f>MID(TEXT('Input data'!$F$34,"dd.mm.yyyy"),7,1)</f>
        <v>2</v>
      </c>
      <c r="H32" s="427" t="str">
        <f>MID(TEXT('Input data'!$F$34,"dd.mm.yyyy"),8,1)</f>
        <v>0</v>
      </c>
      <c r="I32" s="427" t="str">
        <f>MID(TEXT('Input data'!$F$34,"dd.mm.yyyy"),9,1)</f>
        <v>1</v>
      </c>
      <c r="J32" s="427" t="str">
        <f>MID(TEXT('Input data'!$F$34,"dd.mm.yyyy"),10,1)</f>
        <v>5</v>
      </c>
      <c r="K32" s="846"/>
      <c r="L32" s="434"/>
      <c r="M32" s="2789"/>
      <c r="N32" s="2790"/>
      <c r="O32" s="2790"/>
      <c r="P32" s="2790"/>
      <c r="Q32" s="2790"/>
      <c r="R32" s="2790"/>
      <c r="S32" s="2790"/>
      <c r="T32" s="2790"/>
      <c r="U32" s="2791"/>
      <c r="V32" s="1714"/>
      <c r="W32" s="1714"/>
      <c r="X32" s="1714"/>
      <c r="Y32" s="1714"/>
      <c r="Z32" s="1714"/>
      <c r="AA32" s="1714"/>
      <c r="AB32" s="1714"/>
      <c r="AC32" s="2690"/>
      <c r="AD32" s="2789"/>
      <c r="AE32" s="2790"/>
      <c r="AF32" s="2790"/>
      <c r="AG32" s="2790"/>
      <c r="AH32" s="2790"/>
      <c r="AI32" s="2790"/>
      <c r="AJ32" s="2790"/>
      <c r="AK32" s="2790"/>
      <c r="AL32" s="2793"/>
      <c r="AP32" s="537"/>
    </row>
    <row r="33" spans="1:38" s="399" customFormat="1" ht="12.75" customHeight="1">
      <c r="A33" s="440"/>
      <c r="B33" s="439"/>
      <c r="C33" s="439"/>
      <c r="D33" s="439"/>
      <c r="E33" s="439"/>
      <c r="F33" s="439"/>
      <c r="G33" s="439"/>
      <c r="H33" s="439"/>
      <c r="I33" s="439"/>
      <c r="J33" s="439"/>
      <c r="K33" s="847"/>
      <c r="L33" s="847"/>
      <c r="M33" s="2789"/>
      <c r="N33" s="2790"/>
      <c r="O33" s="2790"/>
      <c r="P33" s="2790"/>
      <c r="Q33" s="2790"/>
      <c r="R33" s="2790"/>
      <c r="S33" s="2790"/>
      <c r="T33" s="2790"/>
      <c r="U33" s="2791"/>
      <c r="V33" s="1714"/>
      <c r="W33" s="1714"/>
      <c r="X33" s="1714"/>
      <c r="Y33" s="1714"/>
      <c r="Z33" s="1714"/>
      <c r="AA33" s="1714"/>
      <c r="AB33" s="1714"/>
      <c r="AC33" s="2690"/>
      <c r="AD33" s="2789"/>
      <c r="AE33" s="2790"/>
      <c r="AF33" s="2790"/>
      <c r="AG33" s="2790"/>
      <c r="AH33" s="2790"/>
      <c r="AI33" s="2790"/>
      <c r="AJ33" s="2790"/>
      <c r="AK33" s="2790"/>
      <c r="AL33" s="2793"/>
    </row>
    <row r="34" spans="1:38" s="399" customFormat="1">
      <c r="A34" s="411" t="s">
        <v>1309</v>
      </c>
      <c r="B34" s="410"/>
      <c r="C34" s="410"/>
      <c r="D34" s="410"/>
      <c r="E34" s="410"/>
      <c r="F34" s="410"/>
      <c r="G34" s="410"/>
      <c r="H34" s="410"/>
      <c r="I34" s="410"/>
      <c r="J34" s="410"/>
      <c r="K34" s="434"/>
      <c r="L34" s="848"/>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49"/>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ht="12" thickBot="1">
      <c r="A36" s="420"/>
      <c r="B36" s="419"/>
      <c r="C36" s="419"/>
      <c r="D36" s="419"/>
      <c r="E36" s="419"/>
      <c r="F36" s="419"/>
      <c r="G36" s="419"/>
      <c r="H36" s="419"/>
      <c r="I36" s="419"/>
      <c r="J36" s="419"/>
      <c r="K36" s="419"/>
      <c r="L36" s="418"/>
      <c r="M36" s="2691" t="str">
        <f>'Input data'!F40</f>
        <v>Ing. Emil Kviatkovský</v>
      </c>
      <c r="N36" s="2692"/>
      <c r="O36" s="2692"/>
      <c r="P36" s="2692"/>
      <c r="Q36" s="2692"/>
      <c r="R36" s="2692"/>
      <c r="S36" s="2692"/>
      <c r="T36" s="2692"/>
      <c r="U36" s="2693"/>
      <c r="V36" s="2691" t="e">
        <f>'Input data'!#REF!</f>
        <v>#REF!</v>
      </c>
      <c r="W36" s="2692"/>
      <c r="X36" s="2692"/>
      <c r="Y36" s="2692"/>
      <c r="Z36" s="2692"/>
      <c r="AA36" s="2692"/>
      <c r="AB36" s="2692"/>
      <c r="AC36" s="2693"/>
      <c r="AD36" s="2694" t="e">
        <f>'Input data'!#REF!</f>
        <v>#REF!</v>
      </c>
      <c r="AE36" s="2692"/>
      <c r="AF36" s="2692"/>
      <c r="AG36" s="2692"/>
      <c r="AH36" s="2692"/>
      <c r="AI36" s="2692"/>
      <c r="AJ36" s="2692"/>
      <c r="AK36" s="2692"/>
      <c r="AL36" s="2695"/>
    </row>
    <row r="37" spans="1:38" s="405" customFormat="1">
      <c r="W37" s="400"/>
      <c r="X37" s="400"/>
      <c r="Y37" s="400"/>
      <c r="Z37" s="400"/>
      <c r="AA37" s="400"/>
      <c r="AB37" s="400"/>
      <c r="AC37" s="400"/>
      <c r="AD37" s="400"/>
      <c r="AE37" s="400"/>
      <c r="AF37" s="400"/>
      <c r="AG37" s="400"/>
      <c r="AH37" s="400"/>
      <c r="AI37" s="400"/>
      <c r="AJ37" s="400"/>
      <c r="AK37" s="400"/>
    </row>
    <row r="38" spans="1:38" s="405" customFormat="1">
      <c r="W38" s="400"/>
      <c r="X38" s="400"/>
      <c r="Y38" s="400"/>
      <c r="Z38" s="400"/>
      <c r="AA38" s="400"/>
      <c r="AB38" s="400"/>
      <c r="AC38" s="400"/>
      <c r="AD38" s="400"/>
      <c r="AE38" s="400"/>
      <c r="AF38" s="400"/>
      <c r="AG38" s="400"/>
      <c r="AH38" s="400"/>
      <c r="AI38" s="400"/>
      <c r="AJ38" s="400"/>
      <c r="AK38" s="400"/>
    </row>
    <row r="39" spans="1:38" s="405" customFormat="1">
      <c r="W39" s="400"/>
      <c r="X39" s="400"/>
      <c r="Y39" s="400"/>
      <c r="Z39" s="400"/>
      <c r="AA39" s="400"/>
      <c r="AB39" s="400"/>
      <c r="AC39" s="400"/>
      <c r="AD39" s="400"/>
      <c r="AE39" s="400"/>
      <c r="AF39" s="400"/>
      <c r="AG39" s="400"/>
      <c r="AH39" s="400"/>
      <c r="AI39" s="400"/>
      <c r="AJ39" s="400"/>
      <c r="AK39" s="400"/>
    </row>
    <row r="40" spans="1:38" ht="13.8" thickBot="1">
      <c r="W40" s="400"/>
      <c r="X40" s="400"/>
      <c r="Y40" s="400"/>
      <c r="Z40" s="400"/>
      <c r="AA40" s="400"/>
      <c r="AB40" s="400"/>
      <c r="AC40" s="400"/>
      <c r="AD40" s="400"/>
      <c r="AE40" s="400"/>
      <c r="AF40" s="400"/>
      <c r="AG40" s="400"/>
      <c r="AH40" s="400"/>
      <c r="AI40" s="400"/>
      <c r="AJ40" s="400"/>
      <c r="AK40" s="400"/>
    </row>
    <row r="41" spans="1:38" s="405" customFormat="1">
      <c r="B41" s="417" t="s">
        <v>1517</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8" thickBot="1">
      <c r="B51" s="404"/>
      <c r="C51" s="403"/>
      <c r="D51" s="403"/>
      <c r="E51" s="403"/>
      <c r="F51" s="403"/>
      <c r="G51" s="403" t="s">
        <v>1518</v>
      </c>
      <c r="H51" s="403"/>
      <c r="I51" s="403"/>
      <c r="J51" s="403"/>
      <c r="K51" s="403"/>
      <c r="L51" s="403"/>
      <c r="M51" s="403"/>
      <c r="N51" s="403"/>
      <c r="O51" s="403"/>
      <c r="P51" s="403"/>
      <c r="Q51" s="403"/>
      <c r="R51" s="403"/>
      <c r="S51" s="403"/>
      <c r="T51" s="403"/>
      <c r="U51" s="403" t="s">
        <v>1519</v>
      </c>
      <c r="V51" s="403"/>
      <c r="W51" s="402"/>
      <c r="X51" s="402"/>
      <c r="Y51" s="402"/>
      <c r="Z51" s="402"/>
      <c r="AA51" s="402"/>
      <c r="AB51" s="402"/>
      <c r="AC51" s="402"/>
      <c r="AD51" s="402"/>
      <c r="AE51" s="402"/>
      <c r="AF51" s="402"/>
      <c r="AG51" s="402"/>
      <c r="AH51" s="402"/>
      <c r="AI51" s="402"/>
      <c r="AJ51" s="401"/>
      <c r="AK51" s="400"/>
    </row>
  </sheetData>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1"/>
  <headerFooter alignWithMargins="0">
    <oddFooter>&amp;LMF SR č. 24219/3/2008/1&amp;RPage 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outlinePr summaryBelow="0" summaryRight="0"/>
  </sheetPr>
  <dimension ref="A1:O74"/>
  <sheetViews>
    <sheetView showGridLines="0" view="pageBreakPreview" zoomScaleNormal="100" zoomScaleSheetLayoutView="100" workbookViewId="0"/>
  </sheetViews>
  <sheetFormatPr defaultColWidth="9.109375" defaultRowHeight="10.199999999999999"/>
  <cols>
    <col min="1" max="1" width="4.44140625" style="1283" customWidth="1"/>
    <col min="2" max="2" width="15.5546875" style="1283" customWidth="1"/>
    <col min="3" max="3" width="4.88671875" style="1283" customWidth="1"/>
    <col min="4" max="4" width="23.88671875" style="1283" customWidth="1"/>
    <col min="5" max="5" width="0.5546875" style="1283" customWidth="1"/>
    <col min="6" max="6" width="6.44140625" style="1283" customWidth="1"/>
    <col min="7" max="8" width="22.88671875" style="1283" customWidth="1"/>
    <col min="9" max="10" width="9.109375" style="1283"/>
    <col min="11" max="11" width="9.44140625" style="1283" customWidth="1"/>
    <col min="12" max="12" width="39.5546875" style="1283" hidden="1" customWidth="1"/>
    <col min="13" max="15" width="9.109375" style="1283" hidden="1" customWidth="1"/>
    <col min="16" max="16384" width="9.109375" style="1283"/>
  </cols>
  <sheetData>
    <row r="1" spans="1:15" s="1224" customFormat="1" ht="15" customHeight="1">
      <c r="A1" s="1223"/>
      <c r="D1" s="1225"/>
      <c r="E1" s="1225"/>
      <c r="F1" s="1225"/>
      <c r="I1" s="1225"/>
      <c r="J1" s="1225"/>
    </row>
    <row r="2" spans="1:15" s="1224" customFormat="1" ht="23.25" customHeight="1">
      <c r="A2" s="1223"/>
      <c r="B2" s="1211" t="s">
        <v>3031</v>
      </c>
      <c r="C2" s="533" t="s">
        <v>3027</v>
      </c>
      <c r="D2" s="1313" t="str">
        <f>'BS-SK Statutory'!E2</f>
        <v xml:space="preserve">  2  0  2  0  4  1  0  2  9  3</v>
      </c>
      <c r="E2" s="589"/>
      <c r="F2" s="1258" t="s">
        <v>3032</v>
      </c>
      <c r="G2" s="1312" t="str">
        <f>'BS-SK Statutory'!J2</f>
        <v xml:space="preserve">  3  1  4  2  6  0  8  5 </v>
      </c>
    </row>
    <row r="3" spans="1:15" s="1224" customFormat="1" ht="2.25" customHeight="1" thickBot="1">
      <c r="A3" s="1223"/>
      <c r="B3" s="1270"/>
      <c r="C3" s="1225"/>
      <c r="D3" s="1225"/>
      <c r="E3" s="1225"/>
    </row>
    <row r="4" spans="1:15" s="1275" customFormat="1" ht="11.25" customHeight="1">
      <c r="A4" s="1271"/>
      <c r="B4" s="1272"/>
      <c r="C4" s="1311"/>
      <c r="D4" s="1311"/>
      <c r="E4" s="1273"/>
      <c r="F4" s="1274"/>
      <c r="G4" s="1832" t="s">
        <v>1601</v>
      </c>
      <c r="H4" s="1861"/>
    </row>
    <row r="5" spans="1:15" s="1275" customFormat="1" ht="33.75" customHeight="1">
      <c r="A5" s="1328" t="s">
        <v>1521</v>
      </c>
      <c r="B5" s="1726" t="s">
        <v>1298</v>
      </c>
      <c r="C5" s="1755"/>
      <c r="D5" s="1755"/>
      <c r="E5" s="1323"/>
      <c r="F5" s="1325" t="s">
        <v>1602</v>
      </c>
      <c r="G5" s="1326" t="s">
        <v>1603</v>
      </c>
      <c r="H5" s="1277" t="s">
        <v>1604</v>
      </c>
    </row>
    <row r="6" spans="1:15" s="1275" customFormat="1" ht="29.7" customHeight="1">
      <c r="A6" s="1245" t="s">
        <v>880</v>
      </c>
      <c r="B6" s="1774" t="str">
        <f>L6</f>
        <v>Net turnover (part of acc. group 6 as defined by the law)</v>
      </c>
      <c r="C6" s="1775"/>
      <c r="D6" s="1775"/>
      <c r="E6" s="1776"/>
      <c r="F6" s="1241" t="s">
        <v>814</v>
      </c>
      <c r="G6" s="1324">
        <f>'P&amp;L'!D9</f>
        <v>25150219</v>
      </c>
      <c r="H6" s="1329">
        <f>'P&amp;L'!E9</f>
        <v>24146218</v>
      </c>
      <c r="L6" s="2900" t="s">
        <v>2786</v>
      </c>
      <c r="M6" s="2900"/>
      <c r="N6" s="2900"/>
      <c r="O6" s="2900"/>
    </row>
    <row r="7" spans="1:15" s="1275" customFormat="1" ht="29.7" customHeight="1">
      <c r="A7" s="1245" t="s">
        <v>942</v>
      </c>
      <c r="B7" s="1774" t="str">
        <f t="shared" ref="B7:B32" si="0">L7</f>
        <v>Revenues from operating activities total (l. 03 to l. 09)</v>
      </c>
      <c r="C7" s="1775"/>
      <c r="D7" s="1775"/>
      <c r="E7" s="1776"/>
      <c r="F7" s="1241" t="s">
        <v>817</v>
      </c>
      <c r="G7" s="1324">
        <f>'P&amp;L'!D10</f>
        <v>25196125</v>
      </c>
      <c r="H7" s="1278">
        <f>'P&amp;L'!E10</f>
        <v>24194044</v>
      </c>
      <c r="L7" s="2900" t="s">
        <v>2787</v>
      </c>
      <c r="M7" s="2900"/>
      <c r="N7" s="2900"/>
      <c r="O7" s="2900"/>
    </row>
    <row r="8" spans="1:15" s="1280" customFormat="1" ht="29.7" customHeight="1">
      <c r="A8" s="1314" t="s">
        <v>877</v>
      </c>
      <c r="B8" s="1734" t="str">
        <f t="shared" si="0"/>
        <v>Revenues from merchandise (604,607)</v>
      </c>
      <c r="C8" s="1735"/>
      <c r="D8" s="1735"/>
      <c r="E8" s="1736"/>
      <c r="F8" s="1243" t="s">
        <v>820</v>
      </c>
      <c r="G8" s="1327">
        <f>'P&amp;L'!D11</f>
        <v>25144612</v>
      </c>
      <c r="H8" s="1279">
        <f>'P&amp;L'!E11</f>
        <v>24143548</v>
      </c>
      <c r="L8" s="2900" t="s">
        <v>1452</v>
      </c>
      <c r="M8" s="2900"/>
      <c r="N8" s="2900"/>
      <c r="O8" s="2900"/>
    </row>
    <row r="9" spans="1:15" s="1280" customFormat="1" ht="29.7" customHeight="1">
      <c r="A9" s="1314" t="s">
        <v>2788</v>
      </c>
      <c r="B9" s="1734" t="str">
        <f t="shared" si="0"/>
        <v>Revenues from own products (601)</v>
      </c>
      <c r="C9" s="1735"/>
      <c r="D9" s="1735"/>
      <c r="E9" s="1736"/>
      <c r="F9" s="1243" t="s">
        <v>823</v>
      </c>
      <c r="G9" s="1327">
        <f>'P&amp;L'!D12</f>
        <v>0</v>
      </c>
      <c r="H9" s="1279">
        <f>'P&amp;L'!E12</f>
        <v>0</v>
      </c>
      <c r="L9" s="2900" t="s">
        <v>2789</v>
      </c>
      <c r="M9" s="2900"/>
      <c r="N9" s="2900"/>
      <c r="O9" s="2900"/>
    </row>
    <row r="10" spans="1:15" s="1275" customFormat="1" ht="29.7" customHeight="1">
      <c r="A10" s="1314" t="s">
        <v>2790</v>
      </c>
      <c r="B10" s="1734" t="str">
        <f t="shared" si="0"/>
        <v>Revenues from services (602, 606)</v>
      </c>
      <c r="C10" s="1735"/>
      <c r="D10" s="1735"/>
      <c r="E10" s="1736"/>
      <c r="F10" s="1243" t="s">
        <v>826</v>
      </c>
      <c r="G10" s="1327">
        <f>'P&amp;L'!D13</f>
        <v>5607</v>
      </c>
      <c r="H10" s="1279">
        <f>'P&amp;L'!E13</f>
        <v>2670</v>
      </c>
      <c r="L10" s="2900" t="s">
        <v>2791</v>
      </c>
      <c r="M10" s="2900"/>
      <c r="N10" s="2900"/>
      <c r="O10" s="2900"/>
    </row>
    <row r="11" spans="1:15" s="1275" customFormat="1" ht="29.7" customHeight="1">
      <c r="A11" s="1314" t="s">
        <v>2792</v>
      </c>
      <c r="B11" s="1734" t="str">
        <f t="shared" si="0"/>
        <v>Change in stock of finished goods and work in progress  (+/- acc. group 61)</v>
      </c>
      <c r="C11" s="1735"/>
      <c r="D11" s="1735"/>
      <c r="E11" s="1736"/>
      <c r="F11" s="1243" t="s">
        <v>828</v>
      </c>
      <c r="G11" s="1327">
        <f>'P&amp;L'!D14</f>
        <v>0</v>
      </c>
      <c r="H11" s="1279">
        <f>'P&amp;L'!E14</f>
        <v>0</v>
      </c>
      <c r="L11" s="2900" t="s">
        <v>827</v>
      </c>
      <c r="M11" s="2900"/>
      <c r="N11" s="2900"/>
      <c r="O11" s="2900"/>
    </row>
    <row r="12" spans="1:15" s="1275" customFormat="1" ht="29.7" customHeight="1">
      <c r="A12" s="1314" t="s">
        <v>976</v>
      </c>
      <c r="B12" s="1734" t="str">
        <f t="shared" si="0"/>
        <v xml:space="preserve">Own work capitalized (acc. group 62)     </v>
      </c>
      <c r="C12" s="1735"/>
      <c r="D12" s="1735"/>
      <c r="E12" s="1736"/>
      <c r="F12" s="1243" t="s">
        <v>830</v>
      </c>
      <c r="G12" s="1327">
        <f>'P&amp;L'!D15</f>
        <v>0</v>
      </c>
      <c r="H12" s="1279">
        <f>'P&amp;L'!E15</f>
        <v>0</v>
      </c>
      <c r="L12" s="2900" t="s">
        <v>3191</v>
      </c>
      <c r="M12" s="2900"/>
      <c r="N12" s="2900"/>
      <c r="O12" s="2900"/>
    </row>
    <row r="13" spans="1:15" s="1280" customFormat="1" ht="31.5" customHeight="1">
      <c r="A13" s="1314" t="s">
        <v>2793</v>
      </c>
      <c r="B13" s="1734" t="str">
        <f t="shared" si="0"/>
        <v>Revenue from sale of non-current assets and material (641, 642)</v>
      </c>
      <c r="C13" s="1735"/>
      <c r="D13" s="1735"/>
      <c r="E13" s="1736"/>
      <c r="F13" s="1243" t="s">
        <v>832</v>
      </c>
      <c r="G13" s="1327">
        <f>'P&amp;L'!D16</f>
        <v>12843</v>
      </c>
      <c r="H13" s="1279">
        <f>'P&amp;L'!E16</f>
        <v>17321</v>
      </c>
      <c r="L13" s="2900" t="s">
        <v>860</v>
      </c>
      <c r="M13" s="2900"/>
      <c r="N13" s="2900"/>
      <c r="O13" s="2900"/>
    </row>
    <row r="14" spans="1:15" s="1275" customFormat="1" ht="29.7" customHeight="1">
      <c r="A14" s="1314" t="s">
        <v>2794</v>
      </c>
      <c r="B14" s="1734" t="str">
        <f t="shared" si="0"/>
        <v>Other operating revenues (644, 645, 646, 648, 655, 657)</v>
      </c>
      <c r="C14" s="1735"/>
      <c r="D14" s="1735"/>
      <c r="E14" s="1736"/>
      <c r="F14" s="1243" t="s">
        <v>835</v>
      </c>
      <c r="G14" s="1327">
        <f>'P&amp;L'!D17</f>
        <v>33063</v>
      </c>
      <c r="H14" s="1279">
        <f>'P&amp;L'!E17</f>
        <v>30505</v>
      </c>
      <c r="L14" s="2900" t="s">
        <v>869</v>
      </c>
      <c r="M14" s="2900"/>
      <c r="N14" s="2900"/>
      <c r="O14" s="2900"/>
    </row>
    <row r="15" spans="1:15" s="1275" customFormat="1" ht="29.7" customHeight="1">
      <c r="A15" s="1315" t="s">
        <v>942</v>
      </c>
      <c r="B15" s="1774" t="str">
        <f t="shared" si="0"/>
        <v>Operating expenses total (l. 11 + l. 12 + l. 13 + l. 14 + l. 15 + l. 20 + l. 21 + l. 24 + l. 25 + l. 26)</v>
      </c>
      <c r="C15" s="1775"/>
      <c r="D15" s="1775"/>
      <c r="E15" s="1776"/>
      <c r="F15" s="1241" t="s">
        <v>838</v>
      </c>
      <c r="G15" s="1324">
        <f>'P&amp;L'!D18</f>
        <v>24451716</v>
      </c>
      <c r="H15" s="1278">
        <f>'P&amp;L'!E18</f>
        <v>23368546</v>
      </c>
      <c r="L15" s="2900" t="s">
        <v>2795</v>
      </c>
      <c r="M15" s="2900"/>
      <c r="N15" s="2900"/>
      <c r="O15" s="2900"/>
    </row>
    <row r="16" spans="1:15" s="1280" customFormat="1" ht="29.7" customHeight="1">
      <c r="A16" s="1244" t="s">
        <v>523</v>
      </c>
      <c r="B16" s="1734" t="str">
        <f t="shared" si="0"/>
        <v>Costs of merchandise sold (504, 507)</v>
      </c>
      <c r="C16" s="1735"/>
      <c r="D16" s="1735"/>
      <c r="E16" s="1736"/>
      <c r="F16" s="1243" t="s">
        <v>840</v>
      </c>
      <c r="G16" s="1327">
        <f>'P&amp;L'!D19</f>
        <v>20242951</v>
      </c>
      <c r="H16" s="1279">
        <f>'P&amp;L'!E19</f>
        <v>19449747</v>
      </c>
      <c r="L16" s="2900" t="s">
        <v>2796</v>
      </c>
      <c r="M16" s="2900"/>
      <c r="N16" s="2900"/>
      <c r="O16" s="2900"/>
    </row>
    <row r="17" spans="1:15" s="1275" customFormat="1" ht="29.7" customHeight="1">
      <c r="A17" s="1244" t="s">
        <v>594</v>
      </c>
      <c r="B17" s="1734" t="str">
        <f t="shared" si="0"/>
        <v>Material and energy consumption and other unstorable supplies (501, 502, 503)</v>
      </c>
      <c r="C17" s="1735"/>
      <c r="D17" s="1735"/>
      <c r="E17" s="1736"/>
      <c r="F17" s="1243" t="s">
        <v>842</v>
      </c>
      <c r="G17" s="1327">
        <f>'P&amp;L'!D20</f>
        <v>252870</v>
      </c>
      <c r="H17" s="1279">
        <f>'P&amp;L'!E20</f>
        <v>262160</v>
      </c>
      <c r="L17" s="2900" t="s">
        <v>2797</v>
      </c>
      <c r="M17" s="2900"/>
      <c r="N17" s="2900"/>
      <c r="O17" s="2900"/>
    </row>
    <row r="18" spans="1:15" s="1275" customFormat="1" ht="29.7" customHeight="1">
      <c r="A18" s="1244" t="s">
        <v>663</v>
      </c>
      <c r="B18" s="1734" t="str">
        <f t="shared" si="0"/>
        <v>Allowances to inventories (+/-) (505)</v>
      </c>
      <c r="C18" s="1735"/>
      <c r="D18" s="1735"/>
      <c r="E18" s="1736"/>
      <c r="F18" s="1243" t="s">
        <v>844</v>
      </c>
      <c r="G18" s="1327">
        <f>'P&amp;L'!D21</f>
        <v>0</v>
      </c>
      <c r="H18" s="1279">
        <f>'P&amp;L'!E21</f>
        <v>0</v>
      </c>
      <c r="L18" s="2900" t="s">
        <v>2798</v>
      </c>
      <c r="M18" s="2900"/>
      <c r="N18" s="2900"/>
      <c r="O18" s="2900"/>
    </row>
    <row r="19" spans="1:15" s="1275" customFormat="1" ht="29.7" customHeight="1">
      <c r="A19" s="1244" t="s">
        <v>853</v>
      </c>
      <c r="B19" s="1734" t="str">
        <f t="shared" si="0"/>
        <v>Services (acc. group 51)</v>
      </c>
      <c r="C19" s="1735"/>
      <c r="D19" s="1735"/>
      <c r="E19" s="1736"/>
      <c r="F19" s="1243" t="s">
        <v>846</v>
      </c>
      <c r="G19" s="1327">
        <f>'P&amp;L'!D22</f>
        <v>1528668</v>
      </c>
      <c r="H19" s="1279">
        <f>'P&amp;L'!E22</f>
        <v>1396188</v>
      </c>
      <c r="L19" s="2900" t="s">
        <v>837</v>
      </c>
      <c r="M19" s="2900"/>
      <c r="N19" s="2900"/>
      <c r="O19" s="2900"/>
    </row>
    <row r="20" spans="1:15" s="1275" customFormat="1" ht="29.7" customHeight="1">
      <c r="A20" s="1244" t="s">
        <v>856</v>
      </c>
      <c r="B20" s="1734" t="str">
        <f t="shared" si="0"/>
        <v>Personnel expenses  total (l. 13 až 16)</v>
      </c>
      <c r="C20" s="1735"/>
      <c r="D20" s="1735"/>
      <c r="E20" s="1736"/>
      <c r="F20" s="1243" t="s">
        <v>849</v>
      </c>
      <c r="G20" s="1327">
        <f>'P&amp;L'!D23</f>
        <v>1949318</v>
      </c>
      <c r="H20" s="1279">
        <f>'P&amp;L'!E23</f>
        <v>1778611</v>
      </c>
      <c r="L20" s="2900" t="s">
        <v>841</v>
      </c>
      <c r="M20" s="2900"/>
      <c r="N20" s="2900"/>
      <c r="O20" s="2900"/>
    </row>
    <row r="21" spans="1:15" s="1275" customFormat="1" ht="29.7" customHeight="1">
      <c r="A21" s="1244" t="s">
        <v>2799</v>
      </c>
      <c r="B21" s="1734" t="str">
        <f t="shared" si="0"/>
        <v>Wages and salaries (521, 522)</v>
      </c>
      <c r="C21" s="1735"/>
      <c r="D21" s="1735"/>
      <c r="E21" s="1736"/>
      <c r="F21" s="1243" t="s">
        <v>852</v>
      </c>
      <c r="G21" s="1327">
        <f>'P&amp;L'!D24</f>
        <v>1412373</v>
      </c>
      <c r="H21" s="1279">
        <f>'P&amp;L'!E24</f>
        <v>1298916</v>
      </c>
      <c r="L21" s="2900" t="s">
        <v>843</v>
      </c>
      <c r="M21" s="2900"/>
      <c r="N21" s="2900"/>
      <c r="O21" s="2900"/>
    </row>
    <row r="22" spans="1:15" s="1275" customFormat="1" ht="29.7" customHeight="1">
      <c r="A22" s="1244" t="s">
        <v>532</v>
      </c>
      <c r="B22" s="1734" t="str">
        <f t="shared" si="0"/>
        <v>Remuneration of members of the board of companies and co-operatives (523)</v>
      </c>
      <c r="C22" s="1735"/>
      <c r="D22" s="1735"/>
      <c r="E22" s="1736"/>
      <c r="F22" s="1243" t="s">
        <v>855</v>
      </c>
      <c r="G22" s="1327">
        <f>'P&amp;L'!D25</f>
        <v>0</v>
      </c>
      <c r="H22" s="1279">
        <f>'P&amp;L'!E25</f>
        <v>0</v>
      </c>
      <c r="L22" s="2900" t="s">
        <v>845</v>
      </c>
      <c r="M22" s="2900"/>
      <c r="N22" s="2900"/>
      <c r="O22" s="2900"/>
    </row>
    <row r="23" spans="1:15" s="1275" customFormat="1" ht="29.7" customHeight="1">
      <c r="A23" s="1244" t="s">
        <v>535</v>
      </c>
      <c r="B23" s="1734" t="str">
        <f t="shared" si="0"/>
        <v>Social insurance costs (524, 525, 526)</v>
      </c>
      <c r="C23" s="1735"/>
      <c r="D23" s="1735"/>
      <c r="E23" s="1736"/>
      <c r="F23" s="1243" t="s">
        <v>858</v>
      </c>
      <c r="G23" s="1327">
        <f>'P&amp;L'!D26</f>
        <v>484303</v>
      </c>
      <c r="H23" s="1279">
        <f>'P&amp;L'!E26</f>
        <v>437893</v>
      </c>
      <c r="L23" s="2900" t="s">
        <v>848</v>
      </c>
      <c r="M23" s="2900"/>
      <c r="N23" s="2900"/>
      <c r="O23" s="2900"/>
    </row>
    <row r="24" spans="1:15" s="1275" customFormat="1" ht="29.7" customHeight="1">
      <c r="A24" s="1244" t="s">
        <v>538</v>
      </c>
      <c r="B24" s="1734" t="str">
        <f t="shared" si="0"/>
        <v>Social security costs (527, 528)</v>
      </c>
      <c r="C24" s="1735"/>
      <c r="D24" s="1735"/>
      <c r="E24" s="1736"/>
      <c r="F24" s="1243" t="s">
        <v>861</v>
      </c>
      <c r="G24" s="1327">
        <f>'P&amp;L'!D27</f>
        <v>52642</v>
      </c>
      <c r="H24" s="1279">
        <f>'P&amp;L'!E27</f>
        <v>41802</v>
      </c>
      <c r="L24" s="2900" t="s">
        <v>851</v>
      </c>
      <c r="M24" s="2900"/>
      <c r="N24" s="2900"/>
      <c r="O24" s="2900"/>
    </row>
    <row r="25" spans="1:15" s="1275" customFormat="1" ht="29.7" customHeight="1">
      <c r="A25" s="1244" t="s">
        <v>862</v>
      </c>
      <c r="B25" s="1734" t="str">
        <f t="shared" si="0"/>
        <v>Indirect taxes and charges (acc. group 53)</v>
      </c>
      <c r="C25" s="1735"/>
      <c r="D25" s="1735"/>
      <c r="E25" s="1736"/>
      <c r="F25" s="1243" t="s">
        <v>864</v>
      </c>
      <c r="G25" s="1327">
        <f>'P&amp;L'!D28</f>
        <v>36850</v>
      </c>
      <c r="H25" s="1279">
        <f>'P&amp;L'!E28</f>
        <v>39620</v>
      </c>
      <c r="L25" s="2900" t="s">
        <v>854</v>
      </c>
      <c r="M25" s="2900"/>
      <c r="N25" s="2900"/>
      <c r="O25" s="2900"/>
    </row>
    <row r="26" spans="1:15" s="1275" customFormat="1" ht="32.25" customHeight="1">
      <c r="A26" s="1244" t="s">
        <v>865</v>
      </c>
      <c r="B26" s="1855" t="str">
        <f t="shared" si="0"/>
        <v>Depreciation of and provisions for non-current tangible and intangible assets (l. 22 + l. 23)</v>
      </c>
      <c r="C26" s="1856"/>
      <c r="D26" s="1856"/>
      <c r="E26" s="1857"/>
      <c r="F26" s="1243" t="s">
        <v>867</v>
      </c>
      <c r="G26" s="1327">
        <f>'P&amp;L'!D29</f>
        <v>396505</v>
      </c>
      <c r="H26" s="1279">
        <f>'P&amp;L'!E29</f>
        <v>366674</v>
      </c>
      <c r="L26" s="2900" t="s">
        <v>3187</v>
      </c>
      <c r="M26" s="2900"/>
      <c r="N26" s="2900"/>
      <c r="O26" s="2900"/>
    </row>
    <row r="27" spans="1:15" s="1275" customFormat="1" ht="29.7" customHeight="1">
      <c r="A27" s="1244" t="s">
        <v>2801</v>
      </c>
      <c r="B27" s="1734" t="str">
        <f t="shared" si="0"/>
        <v>Depreciation of non-current tangible and intangible assets (551)</v>
      </c>
      <c r="C27" s="1735"/>
      <c r="D27" s="1735"/>
      <c r="E27" s="1736"/>
      <c r="F27" s="1243" t="s">
        <v>870</v>
      </c>
      <c r="G27" s="1327">
        <f>'P&amp;L'!D30</f>
        <v>396505</v>
      </c>
      <c r="H27" s="1279">
        <f>'P&amp;L'!E30</f>
        <v>366674</v>
      </c>
      <c r="L27" s="2900" t="s">
        <v>2802</v>
      </c>
      <c r="M27" s="2900"/>
      <c r="N27" s="2900"/>
      <c r="O27" s="2900"/>
    </row>
    <row r="28" spans="1:15" s="1275" customFormat="1" ht="32.25" customHeight="1">
      <c r="A28" s="1244" t="s">
        <v>532</v>
      </c>
      <c r="B28" s="1855" t="str">
        <f t="shared" si="0"/>
        <v>Provisions for non-current tangible and intangible assets (+/-) (553)</v>
      </c>
      <c r="C28" s="1856"/>
      <c r="D28" s="1856"/>
      <c r="E28" s="1857"/>
      <c r="F28" s="1243" t="s">
        <v>873</v>
      </c>
      <c r="G28" s="1327">
        <f>'P&amp;L'!D31</f>
        <v>0</v>
      </c>
      <c r="H28" s="1279">
        <f>'P&amp;L'!E31</f>
        <v>0</v>
      </c>
      <c r="L28" s="2900" t="s">
        <v>3188</v>
      </c>
      <c r="M28" s="2900"/>
      <c r="N28" s="2900"/>
      <c r="O28" s="2900"/>
    </row>
    <row r="29" spans="1:15" s="1275" customFormat="1" ht="29.7" customHeight="1">
      <c r="A29" s="1244" t="s">
        <v>871</v>
      </c>
      <c r="B29" s="1734" t="str">
        <f t="shared" si="0"/>
        <v>Net book value of non-current assets and material sold (541, 542)</v>
      </c>
      <c r="C29" s="1735"/>
      <c r="D29" s="1735"/>
      <c r="E29" s="1736"/>
      <c r="F29" s="1243" t="s">
        <v>876</v>
      </c>
      <c r="G29" s="1327">
        <f>'P&amp;L'!D32</f>
        <v>0</v>
      </c>
      <c r="H29" s="1279">
        <f>'P&amp;L'!E32</f>
        <v>0</v>
      </c>
      <c r="L29" s="2900" t="s">
        <v>863</v>
      </c>
      <c r="M29" s="2900"/>
      <c r="N29" s="2900"/>
      <c r="O29" s="2900"/>
    </row>
    <row r="30" spans="1:15" s="1275" customFormat="1" ht="29.7" customHeight="1">
      <c r="A30" s="1244" t="s">
        <v>877</v>
      </c>
      <c r="B30" s="1734" t="str">
        <f t="shared" si="0"/>
        <v>Creation and release of provisions for receivables (+/-547)</v>
      </c>
      <c r="C30" s="1735"/>
      <c r="D30" s="1735"/>
      <c r="E30" s="1736"/>
      <c r="F30" s="1243" t="s">
        <v>879</v>
      </c>
      <c r="G30" s="1327">
        <f>'P&amp;L'!D33</f>
        <v>0</v>
      </c>
      <c r="H30" s="1279">
        <f>'P&amp;L'!E33</f>
        <v>33298</v>
      </c>
      <c r="L30" s="2900" t="s">
        <v>3189</v>
      </c>
      <c r="M30" s="2900"/>
      <c r="N30" s="2900"/>
      <c r="O30" s="2900"/>
    </row>
    <row r="31" spans="1:15" s="1280" customFormat="1" ht="33.75" customHeight="1">
      <c r="A31" s="1244" t="s">
        <v>886</v>
      </c>
      <c r="B31" s="1855" t="str">
        <f t="shared" si="0"/>
        <v>Other operating expenses (543, 544, 545, 546, 548, 549, 555, 557)</v>
      </c>
      <c r="C31" s="1856"/>
      <c r="D31" s="1856"/>
      <c r="E31" s="1857"/>
      <c r="F31" s="1243" t="s">
        <v>882</v>
      </c>
      <c r="G31" s="1327">
        <f>'P&amp;L'!D34</f>
        <v>44554</v>
      </c>
      <c r="H31" s="1279">
        <f>'P&amp;L'!E34</f>
        <v>42248</v>
      </c>
      <c r="L31" s="2900" t="s">
        <v>872</v>
      </c>
      <c r="M31" s="2900"/>
      <c r="N31" s="2900"/>
      <c r="O31" s="2900"/>
    </row>
    <row r="32" spans="1:15" s="1275" customFormat="1" ht="29.7" customHeight="1">
      <c r="A32" s="1449" t="s">
        <v>973</v>
      </c>
      <c r="B32" s="1774" t="str">
        <f t="shared" si="0"/>
        <v>Profit or loss from operating activities (+/-) (l.02 - l. 10)</v>
      </c>
      <c r="C32" s="1775"/>
      <c r="D32" s="1775"/>
      <c r="E32" s="1776"/>
      <c r="F32" s="1241" t="s">
        <v>885</v>
      </c>
      <c r="G32" s="1324">
        <f>'P&amp;L'!D35</f>
        <v>744409</v>
      </c>
      <c r="H32" s="1278">
        <f>'P&amp;L'!E35</f>
        <v>825498</v>
      </c>
      <c r="L32" s="2900" t="s">
        <v>2804</v>
      </c>
      <c r="M32" s="2900"/>
      <c r="N32" s="2900"/>
      <c r="O32" s="2900"/>
    </row>
    <row r="33" spans="1:15" s="1275" customFormat="1" ht="2.25" customHeight="1" thickBot="1">
      <c r="A33" s="1264"/>
      <c r="B33" s="1264"/>
      <c r="C33" s="1264"/>
      <c r="D33" s="1264"/>
      <c r="E33" s="1264"/>
      <c r="F33" s="1316"/>
      <c r="G33" s="1269"/>
      <c r="H33" s="1459"/>
      <c r="L33" s="1468"/>
    </row>
    <row r="34" spans="1:15" s="1275" customFormat="1" ht="11.25" customHeight="1">
      <c r="A34" s="1271"/>
      <c r="B34" s="1272"/>
      <c r="C34" s="1311"/>
      <c r="D34" s="1311"/>
      <c r="E34" s="1273"/>
      <c r="F34" s="1274"/>
      <c r="G34" s="1832" t="s">
        <v>1601</v>
      </c>
      <c r="H34" s="1861"/>
      <c r="I34" s="1318"/>
      <c r="L34" s="1468"/>
    </row>
    <row r="35" spans="1:15" s="1275" customFormat="1" ht="33.75" customHeight="1">
      <c r="A35" s="1328" t="s">
        <v>1521</v>
      </c>
      <c r="B35" s="1726" t="s">
        <v>1298</v>
      </c>
      <c r="C35" s="1755"/>
      <c r="D35" s="1755"/>
      <c r="E35" s="1323"/>
      <c r="F35" s="1325" t="s">
        <v>1602</v>
      </c>
      <c r="G35" s="1326" t="s">
        <v>1603</v>
      </c>
      <c r="H35" s="1277" t="s">
        <v>1604</v>
      </c>
      <c r="L35" s="1468"/>
    </row>
    <row r="36" spans="1:15" ht="24.75" customHeight="1">
      <c r="A36" s="1281" t="s">
        <v>880</v>
      </c>
      <c r="B36" s="1774" t="str">
        <f>L36</f>
        <v>Added value (l. 03 + l. 04 + l. 05 + l. 06 + l. 07) - (l.11 + l. 12 +l. 13 + l. 14)</v>
      </c>
      <c r="C36" s="1775"/>
      <c r="D36" s="1775"/>
      <c r="E36" s="1776"/>
      <c r="F36" s="1331" t="s">
        <v>888</v>
      </c>
      <c r="G36" s="1324">
        <f>'P&amp;L'!D36</f>
        <v>3125730</v>
      </c>
      <c r="H36" s="1278">
        <f>'P&amp;L'!E36</f>
        <v>3038123</v>
      </c>
      <c r="L36" s="2900" t="s">
        <v>2805</v>
      </c>
      <c r="M36" s="2900"/>
      <c r="N36" s="2900"/>
      <c r="O36" s="2900"/>
    </row>
    <row r="37" spans="1:15" ht="30.75" customHeight="1">
      <c r="A37" s="1281" t="s">
        <v>942</v>
      </c>
      <c r="B37" s="1846" t="str">
        <f t="shared" ref="B37:B62" si="1">L37</f>
        <v>Revenues from financial activities l.30 + l. 31 + l. 35 + l. 39 + l. 42 + l. 43 + l. 44</v>
      </c>
      <c r="C37" s="1847"/>
      <c r="D37" s="1847"/>
      <c r="E37" s="1848"/>
      <c r="F37" s="1331" t="s">
        <v>891</v>
      </c>
      <c r="G37" s="1324">
        <f>'P&amp;L'!D37</f>
        <v>16817</v>
      </c>
      <c r="H37" s="1278">
        <f>'P&amp;L'!E37</f>
        <v>21671</v>
      </c>
      <c r="L37" s="2900" t="s">
        <v>2806</v>
      </c>
      <c r="M37" s="2900"/>
      <c r="N37" s="2900"/>
      <c r="O37" s="2900"/>
    </row>
    <row r="38" spans="1:15" ht="36.75" customHeight="1">
      <c r="A38" s="1244" t="s">
        <v>2807</v>
      </c>
      <c r="B38" s="1734" t="str">
        <f t="shared" si="1"/>
        <v>Revenues from sale of securities and ownership interests (661)</v>
      </c>
      <c r="C38" s="1735"/>
      <c r="D38" s="1735"/>
      <c r="E38" s="1736"/>
      <c r="F38" s="1243" t="s">
        <v>894</v>
      </c>
      <c r="G38" s="1327">
        <f>'P&amp;L'!D38</f>
        <v>3695</v>
      </c>
      <c r="H38" s="1279">
        <f>'P&amp;L'!E38</f>
        <v>9127</v>
      </c>
      <c r="L38" s="2900" t="s">
        <v>884</v>
      </c>
      <c r="M38" s="2900"/>
      <c r="N38" s="2900"/>
      <c r="O38" s="2900"/>
    </row>
    <row r="39" spans="1:15" ht="30.75" customHeight="1">
      <c r="A39" s="1244" t="s">
        <v>2808</v>
      </c>
      <c r="B39" s="1734" t="str">
        <f t="shared" si="1"/>
        <v>Revenues from non-current financial assets (l. 32 to l. 34)</v>
      </c>
      <c r="C39" s="1735"/>
      <c r="D39" s="1735"/>
      <c r="E39" s="1736"/>
      <c r="F39" s="1243" t="s">
        <v>897</v>
      </c>
      <c r="G39" s="1327">
        <f>'P&amp;L'!D39</f>
        <v>0</v>
      </c>
      <c r="H39" s="1279">
        <f>'P&amp;L'!E39</f>
        <v>0</v>
      </c>
      <c r="L39" s="2900" t="s">
        <v>2809</v>
      </c>
      <c r="M39" s="2900"/>
      <c r="N39" s="2900"/>
      <c r="O39" s="2900"/>
    </row>
    <row r="40" spans="1:15" ht="30" customHeight="1">
      <c r="A40" s="1244" t="s">
        <v>2810</v>
      </c>
      <c r="B40" s="1734" t="str">
        <f t="shared" si="1"/>
        <v>Income from investments in connected entities (665A)</v>
      </c>
      <c r="C40" s="1735"/>
      <c r="D40" s="1735"/>
      <c r="E40" s="1736"/>
      <c r="F40" s="1243" t="s">
        <v>900</v>
      </c>
      <c r="G40" s="1327">
        <f>'P&amp;L'!D40</f>
        <v>0</v>
      </c>
      <c r="H40" s="1279">
        <f>'P&amp;L'!E40</f>
        <v>0</v>
      </c>
      <c r="L40" s="2900" t="s">
        <v>3140</v>
      </c>
      <c r="M40" s="2900"/>
      <c r="N40" s="2900"/>
      <c r="O40" s="2900"/>
    </row>
    <row r="41" spans="1:15" ht="33.75" customHeight="1">
      <c r="A41" s="1244" t="s">
        <v>532</v>
      </c>
      <c r="B41" s="1734" t="str">
        <f t="shared" si="1"/>
        <v>Income from investments in group except for connected entities (665A)</v>
      </c>
      <c r="C41" s="1735"/>
      <c r="D41" s="1735"/>
      <c r="E41" s="1736"/>
      <c r="F41" s="1243" t="s">
        <v>903</v>
      </c>
      <c r="G41" s="1327">
        <f>'P&amp;L'!D41</f>
        <v>0</v>
      </c>
      <c r="H41" s="1279">
        <f>'P&amp;L'!E41</f>
        <v>0</v>
      </c>
      <c r="L41" s="2900" t="s">
        <v>3141</v>
      </c>
      <c r="M41" s="2900"/>
      <c r="N41" s="2900"/>
      <c r="O41" s="2900"/>
    </row>
    <row r="42" spans="1:15" ht="22.5" customHeight="1">
      <c r="A42" s="1244" t="s">
        <v>535</v>
      </c>
      <c r="B42" s="1734" t="str">
        <f t="shared" si="1"/>
        <v>Income from other long-term securities and ownership interest (665A)</v>
      </c>
      <c r="C42" s="1735"/>
      <c r="D42" s="1735"/>
      <c r="E42" s="1736"/>
      <c r="F42" s="1243" t="s">
        <v>906</v>
      </c>
      <c r="G42" s="1327">
        <f>'P&amp;L'!D42</f>
        <v>0</v>
      </c>
      <c r="H42" s="1279">
        <f>'P&amp;L'!E42</f>
        <v>0</v>
      </c>
      <c r="L42" s="2900" t="s">
        <v>896</v>
      </c>
      <c r="M42" s="2900"/>
      <c r="N42" s="2900"/>
      <c r="O42" s="2900"/>
    </row>
    <row r="43" spans="1:15" ht="30.75" customHeight="1">
      <c r="A43" s="1244" t="s">
        <v>2811</v>
      </c>
      <c r="B43" s="1734" t="str">
        <f t="shared" si="1"/>
        <v>Income from short-term financial assets (l. 36 to l. 38)</v>
      </c>
      <c r="C43" s="1735"/>
      <c r="D43" s="1735"/>
      <c r="E43" s="1736"/>
      <c r="F43" s="1243" t="s">
        <v>909</v>
      </c>
      <c r="G43" s="1327">
        <f>'P&amp;L'!D43</f>
        <v>0</v>
      </c>
      <c r="H43" s="1279">
        <f>'P&amp;L'!E43</f>
        <v>0</v>
      </c>
      <c r="L43" s="2900" t="s">
        <v>2812</v>
      </c>
      <c r="M43" s="2900"/>
      <c r="N43" s="2900"/>
      <c r="O43" s="2900"/>
    </row>
    <row r="44" spans="1:15" ht="30" customHeight="1">
      <c r="A44" s="1244" t="s">
        <v>2813</v>
      </c>
      <c r="B44" s="1734" t="str">
        <f t="shared" si="1"/>
        <v>Income from investments in connected entities (666A)</v>
      </c>
      <c r="C44" s="1735"/>
      <c r="D44" s="1735"/>
      <c r="E44" s="1736"/>
      <c r="F44" s="1243" t="s">
        <v>912</v>
      </c>
      <c r="G44" s="1327">
        <f>'P&amp;L'!D44</f>
        <v>0</v>
      </c>
      <c r="H44" s="1279">
        <f>'P&amp;L'!E44</f>
        <v>0</v>
      </c>
      <c r="L44" s="2900" t="s">
        <v>3142</v>
      </c>
      <c r="M44" s="2900"/>
      <c r="N44" s="2900"/>
      <c r="O44" s="2900"/>
    </row>
    <row r="45" spans="1:15" ht="32.25" customHeight="1">
      <c r="A45" s="1244" t="s">
        <v>532</v>
      </c>
      <c r="B45" s="1734" t="str">
        <f t="shared" si="1"/>
        <v>Income from investments in group except for connected entities (666A)</v>
      </c>
      <c r="C45" s="1735"/>
      <c r="D45" s="1735"/>
      <c r="E45" s="1736"/>
      <c r="F45" s="1243" t="s">
        <v>915</v>
      </c>
      <c r="G45" s="1327">
        <f>'P&amp;L'!D45</f>
        <v>0</v>
      </c>
      <c r="H45" s="1279">
        <f>'P&amp;L'!E45</f>
        <v>0</v>
      </c>
      <c r="L45" s="2900" t="s">
        <v>3143</v>
      </c>
      <c r="M45" s="2900"/>
      <c r="N45" s="2900"/>
      <c r="O45" s="2900"/>
    </row>
    <row r="46" spans="1:15" ht="24" customHeight="1">
      <c r="A46" s="1244" t="s">
        <v>535</v>
      </c>
      <c r="B46" s="1734" t="str">
        <f t="shared" si="1"/>
        <v>Income from other current financial assets (666A)</v>
      </c>
      <c r="C46" s="1735"/>
      <c r="D46" s="1735"/>
      <c r="E46" s="1736"/>
      <c r="F46" s="1243" t="s">
        <v>918</v>
      </c>
      <c r="G46" s="1327">
        <f>'P&amp;L'!D46</f>
        <v>0</v>
      </c>
      <c r="H46" s="1279">
        <f>'P&amp;L'!E46</f>
        <v>0</v>
      </c>
      <c r="L46" s="2900" t="s">
        <v>2814</v>
      </c>
      <c r="M46" s="2900"/>
      <c r="N46" s="2900"/>
      <c r="O46" s="2900"/>
    </row>
    <row r="47" spans="1:15" ht="26.25" customHeight="1">
      <c r="A47" s="1244" t="s">
        <v>2815</v>
      </c>
      <c r="B47" s="1734" t="str">
        <f t="shared" si="1"/>
        <v>Interest income (l. 40 + l. 41)</v>
      </c>
      <c r="C47" s="1735"/>
      <c r="D47" s="1735"/>
      <c r="E47" s="1736"/>
      <c r="F47" s="1243" t="s">
        <v>921</v>
      </c>
      <c r="G47" s="1327">
        <f>'P&amp;L'!D47</f>
        <v>0</v>
      </c>
      <c r="H47" s="1279">
        <f>'P&amp;L'!E47</f>
        <v>86</v>
      </c>
      <c r="L47" s="2900" t="s">
        <v>2816</v>
      </c>
      <c r="M47" s="2900"/>
      <c r="N47" s="2900"/>
      <c r="O47" s="2900"/>
    </row>
    <row r="48" spans="1:15" ht="24.75" customHeight="1">
      <c r="A48" s="1244" t="s">
        <v>2817</v>
      </c>
      <c r="B48" s="1734" t="str">
        <f t="shared" si="1"/>
        <v>Interest income from from connected entities (662A)</v>
      </c>
      <c r="C48" s="1735"/>
      <c r="D48" s="1735"/>
      <c r="E48" s="1736"/>
      <c r="F48" s="1243" t="s">
        <v>924</v>
      </c>
      <c r="G48" s="1327">
        <f>'P&amp;L'!D48</f>
        <v>0</v>
      </c>
      <c r="H48" s="1279">
        <f>'P&amp;L'!E48</f>
        <v>0</v>
      </c>
      <c r="L48" s="2900" t="s">
        <v>3144</v>
      </c>
      <c r="M48" s="2900"/>
      <c r="N48" s="2900"/>
      <c r="O48" s="2900"/>
    </row>
    <row r="49" spans="1:15" ht="27" customHeight="1">
      <c r="A49" s="1244" t="s">
        <v>532</v>
      </c>
      <c r="B49" s="1734" t="str">
        <f t="shared" si="1"/>
        <v>Other interest income (662A)</v>
      </c>
      <c r="C49" s="1735"/>
      <c r="D49" s="1735"/>
      <c r="E49" s="1736"/>
      <c r="F49" s="1243" t="s">
        <v>927</v>
      </c>
      <c r="G49" s="1327">
        <f>'P&amp;L'!D49</f>
        <v>0</v>
      </c>
      <c r="H49" s="1279">
        <f>'P&amp;L'!E49</f>
        <v>86</v>
      </c>
      <c r="L49" s="2900" t="s">
        <v>2818</v>
      </c>
      <c r="M49" s="2900"/>
      <c r="N49" s="2900"/>
      <c r="O49" s="2900"/>
    </row>
    <row r="50" spans="1:15" ht="29.25" customHeight="1">
      <c r="A50" s="1244" t="s">
        <v>2819</v>
      </c>
      <c r="B50" s="1734" t="str">
        <f t="shared" si="1"/>
        <v>Foreign exchange gains (663)</v>
      </c>
      <c r="C50" s="1735"/>
      <c r="D50" s="1735"/>
      <c r="E50" s="1736"/>
      <c r="F50" s="1243" t="s">
        <v>930</v>
      </c>
      <c r="G50" s="1327">
        <f>'P&amp;L'!D50</f>
        <v>13055</v>
      </c>
      <c r="H50" s="1279">
        <f>'P&amp;L'!E50</f>
        <v>12399</v>
      </c>
      <c r="L50" s="2900" t="s">
        <v>923</v>
      </c>
      <c r="M50" s="2900"/>
      <c r="N50" s="2900"/>
      <c r="O50" s="2900"/>
    </row>
    <row r="51" spans="1:15" ht="27.75" customHeight="1">
      <c r="A51" s="1244" t="s">
        <v>2820</v>
      </c>
      <c r="B51" s="1734" t="str">
        <f t="shared" si="1"/>
        <v>Income from revaluation of securities and income from transactions with derivatives  (664, 667)</v>
      </c>
      <c r="C51" s="1735"/>
      <c r="D51" s="1735"/>
      <c r="E51" s="1736"/>
      <c r="F51" s="1243" t="s">
        <v>933</v>
      </c>
      <c r="G51" s="1327">
        <f>'P&amp;L'!D51</f>
        <v>0</v>
      </c>
      <c r="H51" s="1279">
        <f>'P&amp;L'!E51</f>
        <v>0</v>
      </c>
      <c r="L51" s="2900" t="s">
        <v>908</v>
      </c>
      <c r="M51" s="2900"/>
      <c r="N51" s="2900"/>
      <c r="O51" s="2900"/>
    </row>
    <row r="52" spans="1:15" ht="27.75" customHeight="1">
      <c r="A52" s="1244" t="s">
        <v>2821</v>
      </c>
      <c r="B52" s="1734" t="str">
        <f t="shared" si="1"/>
        <v>Other financial revenue (668)</v>
      </c>
      <c r="C52" s="1735"/>
      <c r="D52" s="1735"/>
      <c r="E52" s="1736"/>
      <c r="F52" s="1243" t="s">
        <v>936</v>
      </c>
      <c r="G52" s="1327">
        <f>'P&amp;L'!D52</f>
        <v>67</v>
      </c>
      <c r="H52" s="1279">
        <f>'P&amp;L'!E52</f>
        <v>59</v>
      </c>
      <c r="L52" s="2900" t="s">
        <v>929</v>
      </c>
      <c r="M52" s="2900"/>
      <c r="N52" s="2900"/>
      <c r="O52" s="2900"/>
    </row>
    <row r="53" spans="1:15" ht="27.75" customHeight="1">
      <c r="A53" s="1245" t="s">
        <v>942</v>
      </c>
      <c r="B53" s="1774" t="str">
        <f t="shared" si="1"/>
        <v>Financial expenses total (l. 46 + l. 47 + l. 48 + l. 49 + l. 52 + l. 53 + l. 54)</v>
      </c>
      <c r="C53" s="1775"/>
      <c r="D53" s="1775"/>
      <c r="E53" s="1776"/>
      <c r="F53" s="1241" t="s">
        <v>939</v>
      </c>
      <c r="G53" s="1324">
        <f>'P&amp;L'!D53</f>
        <v>37037</v>
      </c>
      <c r="H53" s="1278">
        <f>'P&amp;L'!E53</f>
        <v>52710</v>
      </c>
      <c r="L53" s="2900" t="s">
        <v>2822</v>
      </c>
      <c r="M53" s="2900"/>
      <c r="N53" s="2900"/>
      <c r="O53" s="2900"/>
    </row>
    <row r="54" spans="1:15" s="1285" customFormat="1" ht="44.25" customHeight="1">
      <c r="A54" s="1284" t="s">
        <v>904</v>
      </c>
      <c r="B54" s="1852" t="str">
        <f t="shared" si="1"/>
        <v>Book value of securities and ownership interest sold (561)</v>
      </c>
      <c r="C54" s="1853"/>
      <c r="D54" s="1853"/>
      <c r="E54" s="1854"/>
      <c r="F54" s="1243" t="s">
        <v>941</v>
      </c>
      <c r="G54" s="1327">
        <f>'P&amp;L'!D54</f>
        <v>4927</v>
      </c>
      <c r="H54" s="1279">
        <f>'P&amp;L'!E54</f>
        <v>12169</v>
      </c>
      <c r="L54" s="2900" t="s">
        <v>887</v>
      </c>
      <c r="M54" s="2900"/>
      <c r="N54" s="2900"/>
      <c r="O54" s="2900"/>
    </row>
    <row r="55" spans="1:15" s="1285" customFormat="1" ht="29.25" customHeight="1">
      <c r="A55" s="1284" t="s">
        <v>910</v>
      </c>
      <c r="B55" s="1858" t="str">
        <f t="shared" si="1"/>
        <v>Costs of short-term financial assets (566)</v>
      </c>
      <c r="C55" s="1859"/>
      <c r="D55" s="1859"/>
      <c r="E55" s="1860"/>
      <c r="F55" s="1243" t="s">
        <v>944</v>
      </c>
      <c r="G55" s="1327">
        <f>'P&amp;L'!D55</f>
        <v>0</v>
      </c>
      <c r="H55" s="1279">
        <f>'P&amp;L'!E55</f>
        <v>0</v>
      </c>
      <c r="L55" s="2900" t="s">
        <v>905</v>
      </c>
      <c r="M55" s="2900"/>
      <c r="N55" s="2900"/>
      <c r="O55" s="2900"/>
    </row>
    <row r="56" spans="1:15" ht="30.75" customHeight="1">
      <c r="A56" s="1244" t="s">
        <v>913</v>
      </c>
      <c r="B56" s="1734" t="str">
        <f t="shared" si="1"/>
        <v>Creation and release of provisions for financial assets (+/-) (565)</v>
      </c>
      <c r="C56" s="1735"/>
      <c r="D56" s="1735"/>
      <c r="E56" s="1736"/>
      <c r="F56" s="1243" t="s">
        <v>947</v>
      </c>
      <c r="G56" s="1327">
        <f>'P&amp;L'!D56</f>
        <v>0</v>
      </c>
      <c r="H56" s="1279">
        <f>'P&amp;L'!E56</f>
        <v>0</v>
      </c>
      <c r="L56" s="2900" t="s">
        <v>3190</v>
      </c>
      <c r="M56" s="2900"/>
      <c r="N56" s="2900"/>
      <c r="O56" s="2900"/>
    </row>
    <row r="57" spans="1:15" ht="28.5" customHeight="1">
      <c r="A57" s="1286" t="s">
        <v>919</v>
      </c>
      <c r="B57" s="1734" t="str">
        <f t="shared" si="1"/>
        <v>Interest expense (l. 50 + l. 51)</v>
      </c>
      <c r="C57" s="1735"/>
      <c r="D57" s="1735"/>
      <c r="E57" s="1736"/>
      <c r="F57" s="1243" t="s">
        <v>950</v>
      </c>
      <c r="G57" s="1327">
        <f>'P&amp;L'!D57</f>
        <v>15336</v>
      </c>
      <c r="H57" s="1279">
        <f>'P&amp;L'!E57</f>
        <v>13002</v>
      </c>
      <c r="L57" s="2900" t="s">
        <v>2824</v>
      </c>
      <c r="M57" s="2900"/>
      <c r="N57" s="2900"/>
      <c r="O57" s="2900"/>
    </row>
    <row r="58" spans="1:15" ht="28.5" customHeight="1">
      <c r="A58" s="1244" t="s">
        <v>2825</v>
      </c>
      <c r="B58" s="1734" t="str">
        <f t="shared" si="1"/>
        <v>Interest expense to connected entities (562A)</v>
      </c>
      <c r="C58" s="1735"/>
      <c r="D58" s="1735"/>
      <c r="E58" s="1736"/>
      <c r="F58" s="1243" t="s">
        <v>952</v>
      </c>
      <c r="G58" s="1327">
        <f>'P&amp;L'!D58</f>
        <v>0</v>
      </c>
      <c r="H58" s="1279">
        <f>'P&amp;L'!E58</f>
        <v>0</v>
      </c>
      <c r="L58" s="2900" t="s">
        <v>3145</v>
      </c>
      <c r="M58" s="2900"/>
      <c r="N58" s="2900"/>
      <c r="O58" s="2900"/>
    </row>
    <row r="59" spans="1:15" s="1285" customFormat="1" ht="31.5" customHeight="1">
      <c r="A59" s="1284" t="s">
        <v>532</v>
      </c>
      <c r="B59" s="1858" t="str">
        <f t="shared" si="1"/>
        <v>Other interest expense (562A)</v>
      </c>
      <c r="C59" s="1859"/>
      <c r="D59" s="1859"/>
      <c r="E59" s="1860"/>
      <c r="F59" s="1243" t="s">
        <v>954</v>
      </c>
      <c r="G59" s="1327">
        <f>'P&amp;L'!D59</f>
        <v>15336</v>
      </c>
      <c r="H59" s="1279">
        <f>'P&amp;L'!E59</f>
        <v>13002</v>
      </c>
      <c r="L59" s="2900" t="s">
        <v>2826</v>
      </c>
      <c r="M59" s="2900"/>
      <c r="N59" s="2900"/>
      <c r="O59" s="2900"/>
    </row>
    <row r="60" spans="1:15" ht="29.25" customHeight="1">
      <c r="A60" s="1244" t="s">
        <v>925</v>
      </c>
      <c r="B60" s="1734" t="str">
        <f t="shared" si="1"/>
        <v>Foreign exchange losses (563)</v>
      </c>
      <c r="C60" s="1735"/>
      <c r="D60" s="1735"/>
      <c r="E60" s="1736"/>
      <c r="F60" s="1243" t="s">
        <v>957</v>
      </c>
      <c r="G60" s="1327">
        <f>'P&amp;L'!D60</f>
        <v>9466</v>
      </c>
      <c r="H60" s="1279">
        <f>'P&amp;L'!E60</f>
        <v>17451</v>
      </c>
      <c r="L60" s="2900" t="s">
        <v>926</v>
      </c>
      <c r="M60" s="2900"/>
      <c r="N60" s="2900"/>
      <c r="O60" s="2900"/>
    </row>
    <row r="61" spans="1:15" ht="28.5" customHeight="1">
      <c r="A61" s="1244" t="s">
        <v>931</v>
      </c>
      <c r="B61" s="1734" t="str">
        <f t="shared" si="1"/>
        <v>Expenses for revaluation of securities and expenses for transactions with derivatives  (564, 567)</v>
      </c>
      <c r="C61" s="1735"/>
      <c r="D61" s="1735"/>
      <c r="E61" s="1736"/>
      <c r="F61" s="1243" t="s">
        <v>960</v>
      </c>
      <c r="G61" s="1327">
        <f>'P&amp;L'!D61</f>
        <v>0</v>
      </c>
      <c r="H61" s="1279">
        <f>'P&amp;L'!E61</f>
        <v>0</v>
      </c>
      <c r="L61" s="2900" t="s">
        <v>911</v>
      </c>
      <c r="M61" s="2900"/>
      <c r="N61" s="2900"/>
      <c r="O61" s="2900"/>
    </row>
    <row r="62" spans="1:15" ht="30.75" customHeight="1">
      <c r="A62" s="1244" t="s">
        <v>2827</v>
      </c>
      <c r="B62" s="1734" t="str">
        <f t="shared" si="1"/>
        <v>Other financial expenses (568, 569)</v>
      </c>
      <c r="C62" s="1735"/>
      <c r="D62" s="1735"/>
      <c r="E62" s="1736"/>
      <c r="F62" s="1243" t="s">
        <v>962</v>
      </c>
      <c r="G62" s="1327">
        <f>'P&amp;L'!D62</f>
        <v>7308</v>
      </c>
      <c r="H62" s="1279">
        <f>'P&amp;L'!E62</f>
        <v>10088</v>
      </c>
      <c r="L62" s="2900" t="s">
        <v>932</v>
      </c>
      <c r="M62" s="2900"/>
      <c r="N62" s="2900"/>
      <c r="O62" s="2900"/>
    </row>
    <row r="63" spans="1:15" ht="2.25" customHeight="1" thickBot="1">
      <c r="A63" s="1317"/>
      <c r="B63" s="1236"/>
      <c r="C63" s="1236"/>
      <c r="D63" s="1236"/>
      <c r="E63" s="1236"/>
      <c r="F63" s="1237"/>
      <c r="G63" s="1332"/>
      <c r="H63" s="1332"/>
      <c r="L63" s="1468"/>
    </row>
    <row r="64" spans="1:15" ht="11.25" customHeight="1">
      <c r="A64" s="1271"/>
      <c r="B64" s="1272"/>
      <c r="C64" s="1311"/>
      <c r="D64" s="1311"/>
      <c r="E64" s="1273"/>
      <c r="F64" s="1274"/>
      <c r="G64" s="1832" t="s">
        <v>1601</v>
      </c>
      <c r="H64" s="1861"/>
      <c r="L64" s="1468"/>
    </row>
    <row r="65" spans="1:15" ht="33.75" customHeight="1">
      <c r="A65" s="1328" t="s">
        <v>1521</v>
      </c>
      <c r="B65" s="1726" t="s">
        <v>1298</v>
      </c>
      <c r="C65" s="1755"/>
      <c r="D65" s="1755"/>
      <c r="E65" s="1323"/>
      <c r="F65" s="1325" t="s">
        <v>1602</v>
      </c>
      <c r="G65" s="1326" t="s">
        <v>1603</v>
      </c>
      <c r="H65" s="1277" t="s">
        <v>1604</v>
      </c>
      <c r="L65" s="1468"/>
    </row>
    <row r="66" spans="1:15" ht="27.75" customHeight="1">
      <c r="A66" s="1281" t="s">
        <v>973</v>
      </c>
      <c r="B66" s="1774" t="str">
        <f>L66</f>
        <v>Profit/(loss) from financial activities (+/-) (l. 29 - l. 45)</v>
      </c>
      <c r="C66" s="1775"/>
      <c r="D66" s="1775"/>
      <c r="E66" s="1776"/>
      <c r="F66" s="1331" t="s">
        <v>965</v>
      </c>
      <c r="G66" s="1324">
        <f>'P&amp;L'!D63</f>
        <v>-20220</v>
      </c>
      <c r="H66" s="1278">
        <f>'P&amp;L'!E63</f>
        <v>-31039</v>
      </c>
      <c r="L66" s="2900" t="s">
        <v>2828</v>
      </c>
      <c r="M66" s="2900"/>
      <c r="N66" s="2900"/>
      <c r="O66" s="2900"/>
    </row>
    <row r="67" spans="1:15" ht="27.75" customHeight="1">
      <c r="A67" s="1287" t="s">
        <v>2829</v>
      </c>
      <c r="B67" s="1774" t="str">
        <f t="shared" ref="B67:B72" si="2">L67</f>
        <v>Profit/(loss) for the period before tax (+/-) (l. 27 + l. 55)</v>
      </c>
      <c r="C67" s="1775"/>
      <c r="D67" s="1775"/>
      <c r="E67" s="1776"/>
      <c r="F67" s="1241" t="s">
        <v>968</v>
      </c>
      <c r="G67" s="1324">
        <f>'P&amp;L'!D64</f>
        <v>724189</v>
      </c>
      <c r="H67" s="1278">
        <f>'P&amp;L'!E64</f>
        <v>794459</v>
      </c>
      <c r="L67" s="2900" t="s">
        <v>2830</v>
      </c>
      <c r="M67" s="2900"/>
      <c r="N67" s="2900"/>
      <c r="O67" s="2900"/>
    </row>
    <row r="68" spans="1:15" ht="27.75" customHeight="1">
      <c r="A68" s="1244" t="s">
        <v>2831</v>
      </c>
      <c r="B68" s="1734" t="str">
        <f t="shared" si="2"/>
        <v>Tax on income (l. 58 + l. 59)</v>
      </c>
      <c r="C68" s="1735"/>
      <c r="D68" s="1735"/>
      <c r="E68" s="1736"/>
      <c r="F68" s="1243" t="s">
        <v>970</v>
      </c>
      <c r="G68" s="1327">
        <f>'P&amp;L'!D65</f>
        <v>156079</v>
      </c>
      <c r="H68" s="1279">
        <f>'P&amp;L'!E65</f>
        <v>175592</v>
      </c>
      <c r="L68" s="2900" t="s">
        <v>2832</v>
      </c>
      <c r="M68" s="2900"/>
      <c r="N68" s="2900"/>
      <c r="O68" s="2900"/>
    </row>
    <row r="69" spans="1:15" s="1285" customFormat="1" ht="27.75" customHeight="1">
      <c r="A69" s="1288" t="s">
        <v>2833</v>
      </c>
      <c r="B69" s="1734" t="str">
        <f t="shared" si="2"/>
        <v>- due  (591, 595)</v>
      </c>
      <c r="C69" s="1735"/>
      <c r="D69" s="1735"/>
      <c r="E69" s="1736"/>
      <c r="F69" s="1330" t="s">
        <v>972</v>
      </c>
      <c r="G69" s="1327">
        <f>'P&amp;L'!D66</f>
        <v>156079</v>
      </c>
      <c r="H69" s="1279">
        <f>'P&amp;L'!E66</f>
        <v>175592</v>
      </c>
      <c r="L69" s="2900" t="s">
        <v>949</v>
      </c>
      <c r="M69" s="2900"/>
      <c r="N69" s="2900"/>
      <c r="O69" s="2900"/>
    </row>
    <row r="70" spans="1:15" s="1285" customFormat="1" ht="27.75" customHeight="1">
      <c r="A70" s="1244" t="s">
        <v>532</v>
      </c>
      <c r="B70" s="1734" t="str">
        <f t="shared" si="2"/>
        <v>- deferred (+/-) (592)</v>
      </c>
      <c r="C70" s="1735"/>
      <c r="D70" s="1735"/>
      <c r="E70" s="1736"/>
      <c r="F70" s="1243" t="s">
        <v>975</v>
      </c>
      <c r="G70" s="1327">
        <f>'P&amp;L'!D67</f>
        <v>0</v>
      </c>
      <c r="H70" s="1279">
        <f>'P&amp;L'!E67</f>
        <v>0</v>
      </c>
      <c r="L70" s="2900" t="s">
        <v>2834</v>
      </c>
      <c r="M70" s="2900"/>
      <c r="N70" s="2900"/>
      <c r="O70" s="2900"/>
    </row>
    <row r="71" spans="1:15" ht="27.75" customHeight="1">
      <c r="A71" s="1244" t="s">
        <v>945</v>
      </c>
      <c r="B71" s="1734" t="str">
        <f t="shared" si="2"/>
        <v>Profit/(loss) share transferred to owners' account (+/- 596)</v>
      </c>
      <c r="C71" s="1735"/>
      <c r="D71" s="1735"/>
      <c r="E71" s="1736"/>
      <c r="F71" s="1243" t="s">
        <v>978</v>
      </c>
      <c r="G71" s="1327">
        <f>'P&amp;L'!D68</f>
        <v>0</v>
      </c>
      <c r="H71" s="1279">
        <f>'P&amp;L'!E68</f>
        <v>0</v>
      </c>
      <c r="L71" s="2900" t="s">
        <v>2835</v>
      </c>
      <c r="M71" s="2900"/>
      <c r="N71" s="2900"/>
      <c r="O71" s="2900"/>
    </row>
    <row r="72" spans="1:15" s="1285" customFormat="1" ht="33" customHeight="1">
      <c r="A72" s="1449" t="s">
        <v>2829</v>
      </c>
      <c r="B72" s="1774" t="str">
        <f t="shared" si="2"/>
        <v xml:space="preserve">Net profit/(loss) for the period after tax  (+/-) (l. 56 - l. 57 - l. 60)           </v>
      </c>
      <c r="C72" s="1775"/>
      <c r="D72" s="1775"/>
      <c r="E72" s="1776"/>
      <c r="F72" s="1241" t="s">
        <v>980</v>
      </c>
      <c r="G72" s="1324">
        <f>'P&amp;L'!D69</f>
        <v>568110</v>
      </c>
      <c r="H72" s="1278">
        <f>'P&amp;L'!E69</f>
        <v>618867</v>
      </c>
      <c r="L72" s="2900" t="s">
        <v>2836</v>
      </c>
      <c r="M72" s="2900"/>
      <c r="N72" s="2900"/>
      <c r="O72" s="2900"/>
    </row>
    <row r="73" spans="1:15">
      <c r="L73" s="2900"/>
      <c r="M73" s="2900"/>
      <c r="N73" s="2900"/>
      <c r="O73" s="2900"/>
    </row>
    <row r="74" spans="1:15">
      <c r="L74" s="2900"/>
      <c r="M74" s="2900"/>
      <c r="N74" s="2900"/>
      <c r="O74" s="2900"/>
    </row>
  </sheetData>
  <mergeCells count="130">
    <mergeCell ref="G64:H64"/>
    <mergeCell ref="B72:E72"/>
    <mergeCell ref="B66:E66"/>
    <mergeCell ref="B67:E67"/>
    <mergeCell ref="B68:E68"/>
    <mergeCell ref="B69:E69"/>
    <mergeCell ref="B70:E70"/>
    <mergeCell ref="B71:E71"/>
    <mergeCell ref="B65:D65"/>
    <mergeCell ref="B58:E58"/>
    <mergeCell ref="B59:E59"/>
    <mergeCell ref="B60:E60"/>
    <mergeCell ref="B61:E61"/>
    <mergeCell ref="B62:E62"/>
    <mergeCell ref="B53:E53"/>
    <mergeCell ref="B54:E54"/>
    <mergeCell ref="B55:E55"/>
    <mergeCell ref="B56:E56"/>
    <mergeCell ref="B57:E57"/>
    <mergeCell ref="B52:E52"/>
    <mergeCell ref="B41:E41"/>
    <mergeCell ref="B42:E42"/>
    <mergeCell ref="B43:E43"/>
    <mergeCell ref="B44:E44"/>
    <mergeCell ref="B45:E45"/>
    <mergeCell ref="B46:E46"/>
    <mergeCell ref="B47:E47"/>
    <mergeCell ref="B48:E48"/>
    <mergeCell ref="B49:E49"/>
    <mergeCell ref="B50:E50"/>
    <mergeCell ref="B51:E51"/>
    <mergeCell ref="G34:H34"/>
    <mergeCell ref="B22:E22"/>
    <mergeCell ref="B23:E23"/>
    <mergeCell ref="B24:E24"/>
    <mergeCell ref="B25:E25"/>
    <mergeCell ref="B26:E26"/>
    <mergeCell ref="B27:E27"/>
    <mergeCell ref="B40:E40"/>
    <mergeCell ref="B28:E28"/>
    <mergeCell ref="B29:E29"/>
    <mergeCell ref="B30:E30"/>
    <mergeCell ref="B31:E31"/>
    <mergeCell ref="B32:E32"/>
    <mergeCell ref="B35:D35"/>
    <mergeCell ref="B36:E36"/>
    <mergeCell ref="B37:E37"/>
    <mergeCell ref="B38:E38"/>
    <mergeCell ref="B39:E39"/>
    <mergeCell ref="B9:E9"/>
    <mergeCell ref="G4:H4"/>
    <mergeCell ref="B5:D5"/>
    <mergeCell ref="B6:E6"/>
    <mergeCell ref="B7:E7"/>
    <mergeCell ref="B8:E8"/>
    <mergeCell ref="B21:E21"/>
    <mergeCell ref="B10:E10"/>
    <mergeCell ref="B11:E11"/>
    <mergeCell ref="B12:E12"/>
    <mergeCell ref="B13:E13"/>
    <mergeCell ref="B14:E14"/>
    <mergeCell ref="B15:E15"/>
    <mergeCell ref="B16:E16"/>
    <mergeCell ref="B17:E17"/>
    <mergeCell ref="B18:E18"/>
    <mergeCell ref="B19:E19"/>
    <mergeCell ref="B20:E20"/>
    <mergeCell ref="L11:O11"/>
    <mergeCell ref="L12:O12"/>
    <mergeCell ref="L13:O13"/>
    <mergeCell ref="L14:O14"/>
    <mergeCell ref="L15:O15"/>
    <mergeCell ref="L6:O6"/>
    <mergeCell ref="L7:O7"/>
    <mergeCell ref="L8:O8"/>
    <mergeCell ref="L9:O9"/>
    <mergeCell ref="L10:O10"/>
    <mergeCell ref="L21:O21"/>
    <mergeCell ref="L22:O22"/>
    <mergeCell ref="L23:O23"/>
    <mergeCell ref="L24:O24"/>
    <mergeCell ref="L25:O25"/>
    <mergeCell ref="L16:O16"/>
    <mergeCell ref="L17:O17"/>
    <mergeCell ref="L18:O18"/>
    <mergeCell ref="L19:O19"/>
    <mergeCell ref="L20:O20"/>
    <mergeCell ref="L31:O31"/>
    <mergeCell ref="L32:O32"/>
    <mergeCell ref="L36:O36"/>
    <mergeCell ref="L37:O37"/>
    <mergeCell ref="L38:O38"/>
    <mergeCell ref="L26:O26"/>
    <mergeCell ref="L27:O27"/>
    <mergeCell ref="L28:O28"/>
    <mergeCell ref="L29:O29"/>
    <mergeCell ref="L30:O30"/>
    <mergeCell ref="L44:O44"/>
    <mergeCell ref="L45:O45"/>
    <mergeCell ref="L46:O46"/>
    <mergeCell ref="L47:O47"/>
    <mergeCell ref="L48:O48"/>
    <mergeCell ref="L39:O39"/>
    <mergeCell ref="L40:O40"/>
    <mergeCell ref="L41:O41"/>
    <mergeCell ref="L42:O42"/>
    <mergeCell ref="L43:O43"/>
    <mergeCell ref="L54:O54"/>
    <mergeCell ref="L55:O55"/>
    <mergeCell ref="L56:O56"/>
    <mergeCell ref="L57:O57"/>
    <mergeCell ref="L58:O58"/>
    <mergeCell ref="L49:O49"/>
    <mergeCell ref="L50:O50"/>
    <mergeCell ref="L51:O51"/>
    <mergeCell ref="L52:O52"/>
    <mergeCell ref="L53:O53"/>
    <mergeCell ref="L72:O72"/>
    <mergeCell ref="L73:O73"/>
    <mergeCell ref="L74:O74"/>
    <mergeCell ref="L67:O67"/>
    <mergeCell ref="L68:O68"/>
    <mergeCell ref="L69:O69"/>
    <mergeCell ref="L70:O70"/>
    <mergeCell ref="L71:O71"/>
    <mergeCell ref="L59:O59"/>
    <mergeCell ref="L60:O60"/>
    <mergeCell ref="L61:O61"/>
    <mergeCell ref="L62:O62"/>
    <mergeCell ref="L66:O66"/>
  </mergeCells>
  <pageMargins left="0.74803149606299213" right="0.55118110236220474" top="0.39370078740157483" bottom="0.47244094488188981" header="0.39370078740157483" footer="0.19685039370078741"/>
  <pageSetup paperSize="9" scale="81" firstPageNumber="10" orientation="portrait" useFirstPageNumber="1" r:id="rId1"/>
  <headerFooter alignWithMargins="0">
    <oddHeader>&amp;LUZPODv14_&amp;P</oddHeader>
    <oddFooter>&amp;LMF SR No. 18009/2014&amp;CTHIS IS A TRANSLATION OF THE ORIGINAL SLOVAK DOCUMENT.&amp;RPage &amp;P</oddFooter>
  </headerFooter>
  <rowBreaks count="2" manualBreakCount="2">
    <brk id="32" max="7" man="1"/>
    <brk id="62"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F0"/>
    <outlinePr summaryBelow="0" summaryRight="0"/>
  </sheetPr>
  <dimension ref="A1:J66"/>
  <sheetViews>
    <sheetView view="pageBreakPreview" zoomScaleNormal="100" zoomScaleSheetLayoutView="100" workbookViewId="0">
      <selection activeCell="E5" sqref="E5"/>
    </sheetView>
  </sheetViews>
  <sheetFormatPr defaultColWidth="9.109375" defaultRowHeight="10.199999999999999"/>
  <cols>
    <col min="1" max="1" width="4.44140625" style="543" customWidth="1"/>
    <col min="2" max="2" width="35" style="543" customWidth="1"/>
    <col min="3" max="3" width="3.5546875" style="543" customWidth="1"/>
    <col min="4" max="4" width="6.88671875" style="543" customWidth="1"/>
    <col min="5" max="6" width="29.5546875" style="543" customWidth="1"/>
    <col min="7" max="16384" width="9.109375" style="543"/>
  </cols>
  <sheetData>
    <row r="1" spans="1:10" s="510" customFormat="1" ht="7.5" customHeight="1">
      <c r="A1" s="509"/>
      <c r="H1" s="453"/>
      <c r="I1" s="453"/>
    </row>
    <row r="2" spans="1:10" s="510" customFormat="1" ht="17.25" customHeight="1">
      <c r="A2" s="509"/>
      <c r="B2" s="534" t="s">
        <v>3029</v>
      </c>
      <c r="C2" s="865"/>
      <c r="D2" s="866" t="s">
        <v>1520</v>
      </c>
      <c r="E2" s="867"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row>
    <row r="3" spans="1:10" s="510" customFormat="1" ht="7.5" customHeight="1" thickBot="1">
      <c r="A3" s="509"/>
      <c r="B3" s="588"/>
      <c r="C3" s="453"/>
      <c r="D3" s="453"/>
    </row>
    <row r="4" spans="1:10" s="568" customFormat="1" ht="11.25" customHeight="1">
      <c r="A4" s="587"/>
      <c r="B4" s="586"/>
      <c r="C4" s="585"/>
      <c r="D4" s="584"/>
      <c r="E4" s="2757" t="s">
        <v>1601</v>
      </c>
      <c r="F4" s="2783"/>
    </row>
    <row r="5" spans="1:10" s="568" customFormat="1" ht="33.75" customHeight="1">
      <c r="A5" s="810" t="s">
        <v>1521</v>
      </c>
      <c r="B5" s="808" t="s">
        <v>1298</v>
      </c>
      <c r="C5" s="581"/>
      <c r="D5" s="816" t="s">
        <v>1602</v>
      </c>
      <c r="E5" s="814" t="s">
        <v>1603</v>
      </c>
      <c r="F5" s="578" t="s">
        <v>1604</v>
      </c>
    </row>
    <row r="6" spans="1:10" s="568" customFormat="1" ht="29.7" customHeight="1">
      <c r="A6" s="818" t="s">
        <v>813</v>
      </c>
      <c r="B6" s="549" t="s">
        <v>2663</v>
      </c>
      <c r="C6" s="548"/>
      <c r="D6" s="813" t="s">
        <v>814</v>
      </c>
      <c r="E6" s="817">
        <f>'P&amp;L old'!D9</f>
        <v>0</v>
      </c>
      <c r="F6" s="547">
        <f>'P&amp;L old'!E9</f>
        <v>0</v>
      </c>
    </row>
    <row r="7" spans="1:10" s="568" customFormat="1" ht="29.7" customHeight="1">
      <c r="A7" s="818" t="s">
        <v>815</v>
      </c>
      <c r="B7" s="549" t="s">
        <v>1605</v>
      </c>
      <c r="C7" s="548"/>
      <c r="D7" s="813" t="s">
        <v>817</v>
      </c>
      <c r="E7" s="817">
        <f>'P&amp;L old'!D10</f>
        <v>0</v>
      </c>
      <c r="F7" s="547">
        <f>'P&amp;L old'!E10</f>
        <v>0</v>
      </c>
    </row>
    <row r="8" spans="1:10" s="573" customFormat="1" ht="29.7" customHeight="1">
      <c r="A8" s="820" t="s">
        <v>818</v>
      </c>
      <c r="B8" s="551" t="s">
        <v>819</v>
      </c>
      <c r="C8" s="550"/>
      <c r="D8" s="819" t="s">
        <v>820</v>
      </c>
      <c r="E8" s="817">
        <f>'P&amp;L old'!D11</f>
        <v>0</v>
      </c>
      <c r="F8" s="547">
        <f>'P&amp;L old'!E11</f>
        <v>0</v>
      </c>
    </row>
    <row r="9" spans="1:10" s="573" customFormat="1" ht="29.7" customHeight="1">
      <c r="A9" s="820" t="s">
        <v>821</v>
      </c>
      <c r="B9" s="551" t="s">
        <v>822</v>
      </c>
      <c r="C9" s="550"/>
      <c r="D9" s="819" t="s">
        <v>823</v>
      </c>
      <c r="E9" s="817">
        <f>'P&amp;L old'!D12</f>
        <v>0</v>
      </c>
      <c r="F9" s="547">
        <f>'P&amp;L old'!E12</f>
        <v>0</v>
      </c>
    </row>
    <row r="10" spans="1:10" s="568" customFormat="1" ht="29.7" customHeight="1">
      <c r="A10" s="811" t="s">
        <v>824</v>
      </c>
      <c r="B10" s="549" t="s">
        <v>825</v>
      </c>
      <c r="C10" s="548"/>
      <c r="D10" s="813" t="s">
        <v>826</v>
      </c>
      <c r="E10" s="817">
        <f>'P&amp;L old'!D13</f>
        <v>0</v>
      </c>
      <c r="F10" s="547">
        <f>'P&amp;L old'!E13</f>
        <v>0</v>
      </c>
    </row>
    <row r="11" spans="1:10" s="568" customFormat="1" ht="29.7" customHeight="1">
      <c r="A11" s="811" t="s">
        <v>532</v>
      </c>
      <c r="B11" s="549" t="s">
        <v>827</v>
      </c>
      <c r="C11" s="548"/>
      <c r="D11" s="813" t="s">
        <v>828</v>
      </c>
      <c r="E11" s="817">
        <f>'P&amp;L old'!D14</f>
        <v>0</v>
      </c>
      <c r="F11" s="547">
        <f>'P&amp;L old'!E14</f>
        <v>0</v>
      </c>
    </row>
    <row r="12" spans="1:10" s="568" customFormat="1" ht="29.7" customHeight="1">
      <c r="A12" s="811" t="s">
        <v>535</v>
      </c>
      <c r="B12" s="549" t="s">
        <v>829</v>
      </c>
      <c r="C12" s="548"/>
      <c r="D12" s="813" t="s">
        <v>830</v>
      </c>
      <c r="E12" s="817">
        <f>'P&amp;L old'!D15</f>
        <v>0</v>
      </c>
      <c r="F12" s="547">
        <f>'P&amp;L old'!E15</f>
        <v>0</v>
      </c>
    </row>
    <row r="13" spans="1:10" s="573" customFormat="1" ht="29.7" customHeight="1">
      <c r="A13" s="820" t="s">
        <v>594</v>
      </c>
      <c r="B13" s="551" t="s">
        <v>831</v>
      </c>
      <c r="C13" s="550"/>
      <c r="D13" s="819" t="s">
        <v>832</v>
      </c>
      <c r="E13" s="817">
        <f>'P&amp;L old'!D16</f>
        <v>0</v>
      </c>
      <c r="F13" s="547">
        <f>'P&amp;L old'!E16</f>
        <v>0</v>
      </c>
      <c r="J13" s="568"/>
    </row>
    <row r="14" spans="1:10" s="568" customFormat="1" ht="29.7" customHeight="1">
      <c r="A14" s="818" t="s">
        <v>833</v>
      </c>
      <c r="B14" s="549" t="s">
        <v>834</v>
      </c>
      <c r="C14" s="548"/>
      <c r="D14" s="813" t="s">
        <v>835</v>
      </c>
      <c r="E14" s="817">
        <f>'P&amp;L old'!D17</f>
        <v>0</v>
      </c>
      <c r="F14" s="547">
        <f>'P&amp;L old'!E17</f>
        <v>0</v>
      </c>
    </row>
    <row r="15" spans="1:10" s="568" customFormat="1" ht="29.7" customHeight="1">
      <c r="A15" s="818" t="s">
        <v>836</v>
      </c>
      <c r="B15" s="549" t="s">
        <v>837</v>
      </c>
      <c r="C15" s="548"/>
      <c r="D15" s="813" t="s">
        <v>838</v>
      </c>
      <c r="E15" s="817">
        <f>'P&amp;L old'!D18</f>
        <v>0</v>
      </c>
      <c r="F15" s="547">
        <f>'P&amp;L old'!E18</f>
        <v>0</v>
      </c>
    </row>
    <row r="16" spans="1:10" s="573" customFormat="1" ht="29.7" customHeight="1">
      <c r="A16" s="820" t="s">
        <v>818</v>
      </c>
      <c r="B16" s="551" t="s">
        <v>839</v>
      </c>
      <c r="C16" s="550"/>
      <c r="D16" s="819" t="s">
        <v>840</v>
      </c>
      <c r="E16" s="817">
        <f>'P&amp;L old'!D19</f>
        <v>0</v>
      </c>
      <c r="F16" s="547">
        <f>'P&amp;L old'!E19</f>
        <v>0</v>
      </c>
    </row>
    <row r="17" spans="1:6" s="568" customFormat="1" ht="29.7" customHeight="1">
      <c r="A17" s="818" t="s">
        <v>663</v>
      </c>
      <c r="B17" s="549" t="s">
        <v>841</v>
      </c>
      <c r="C17" s="548"/>
      <c r="D17" s="813" t="s">
        <v>842</v>
      </c>
      <c r="E17" s="817">
        <f>'P&amp;L old'!D20</f>
        <v>0</v>
      </c>
      <c r="F17" s="547">
        <f>'P&amp;L old'!E20</f>
        <v>0</v>
      </c>
    </row>
    <row r="18" spans="1:6" s="568" customFormat="1" ht="29.7" customHeight="1">
      <c r="A18" s="818" t="s">
        <v>666</v>
      </c>
      <c r="B18" s="549" t="s">
        <v>843</v>
      </c>
      <c r="C18" s="548"/>
      <c r="D18" s="813" t="s">
        <v>844</v>
      </c>
      <c r="E18" s="817">
        <f>'P&amp;L old'!D21</f>
        <v>0</v>
      </c>
      <c r="F18" s="547">
        <f>'P&amp;L old'!E21</f>
        <v>0</v>
      </c>
    </row>
    <row r="19" spans="1:6" s="568" customFormat="1" ht="29.7" customHeight="1">
      <c r="A19" s="818" t="s">
        <v>836</v>
      </c>
      <c r="B19" s="549" t="s">
        <v>845</v>
      </c>
      <c r="C19" s="548"/>
      <c r="D19" s="813" t="s">
        <v>846</v>
      </c>
      <c r="E19" s="817">
        <f>'P&amp;L old'!D22</f>
        <v>0</v>
      </c>
      <c r="F19" s="547">
        <f>'P&amp;L old'!E22</f>
        <v>0</v>
      </c>
    </row>
    <row r="20" spans="1:6" s="568" customFormat="1" ht="29.7" customHeight="1">
      <c r="A20" s="818" t="s">
        <v>847</v>
      </c>
      <c r="B20" s="549" t="s">
        <v>848</v>
      </c>
      <c r="C20" s="548"/>
      <c r="D20" s="813" t="s">
        <v>849</v>
      </c>
      <c r="E20" s="817">
        <f>'P&amp;L old'!D23</f>
        <v>0</v>
      </c>
      <c r="F20" s="547">
        <f>'P&amp;L old'!E23</f>
        <v>0</v>
      </c>
    </row>
    <row r="21" spans="1:6" s="568" customFormat="1" ht="29.7" customHeight="1">
      <c r="A21" s="818" t="s">
        <v>850</v>
      </c>
      <c r="B21" s="549" t="s">
        <v>851</v>
      </c>
      <c r="C21" s="548"/>
      <c r="D21" s="813" t="s">
        <v>852</v>
      </c>
      <c r="E21" s="817">
        <f>'P&amp;L old'!D24</f>
        <v>0</v>
      </c>
      <c r="F21" s="547">
        <f>'P&amp;L old'!E24</f>
        <v>0</v>
      </c>
    </row>
    <row r="22" spans="1:6" s="568" customFormat="1" ht="29.7" customHeight="1">
      <c r="A22" s="818" t="s">
        <v>853</v>
      </c>
      <c r="B22" s="549" t="s">
        <v>854</v>
      </c>
      <c r="C22" s="548"/>
      <c r="D22" s="813" t="s">
        <v>855</v>
      </c>
      <c r="E22" s="817">
        <f>'P&amp;L old'!D25</f>
        <v>0</v>
      </c>
      <c r="F22" s="547">
        <f>'P&amp;L old'!E25</f>
        <v>0</v>
      </c>
    </row>
    <row r="23" spans="1:6" s="568" customFormat="1" ht="29.7" customHeight="1">
      <c r="A23" s="818" t="s">
        <v>856</v>
      </c>
      <c r="B23" s="549" t="s">
        <v>857</v>
      </c>
      <c r="C23" s="548"/>
      <c r="D23" s="813" t="s">
        <v>858</v>
      </c>
      <c r="E23" s="817">
        <f>'P&amp;L old'!D26</f>
        <v>0</v>
      </c>
      <c r="F23" s="547">
        <f>'P&amp;L old'!E26</f>
        <v>0</v>
      </c>
    </row>
    <row r="24" spans="1:6" s="568" customFormat="1" ht="29.7" customHeight="1">
      <c r="A24" s="818" t="s">
        <v>859</v>
      </c>
      <c r="B24" s="549" t="s">
        <v>860</v>
      </c>
      <c r="C24" s="548"/>
      <c r="D24" s="813" t="s">
        <v>861</v>
      </c>
      <c r="E24" s="817">
        <f>'P&amp;L old'!D27</f>
        <v>0</v>
      </c>
      <c r="F24" s="547">
        <f>'P&amp;L old'!E27</f>
        <v>0</v>
      </c>
    </row>
    <row r="25" spans="1:6" s="568" customFormat="1" ht="29.7" customHeight="1">
      <c r="A25" s="818" t="s">
        <v>862</v>
      </c>
      <c r="B25" s="549" t="s">
        <v>863</v>
      </c>
      <c r="C25" s="548"/>
      <c r="D25" s="813" t="s">
        <v>864</v>
      </c>
      <c r="E25" s="817">
        <f>'P&amp;L old'!D28</f>
        <v>0</v>
      </c>
      <c r="F25" s="547">
        <f>'P&amp;L old'!E28</f>
        <v>0</v>
      </c>
    </row>
    <row r="26" spans="1:6" s="568" customFormat="1" ht="29.7" customHeight="1">
      <c r="A26" s="818" t="s">
        <v>865</v>
      </c>
      <c r="B26" s="577" t="s">
        <v>866</v>
      </c>
      <c r="C26" s="576"/>
      <c r="D26" s="813" t="s">
        <v>867</v>
      </c>
      <c r="E26" s="817">
        <f>'P&amp;L old'!D29</f>
        <v>0</v>
      </c>
      <c r="F26" s="547">
        <f>'P&amp;L old'!E29</f>
        <v>0</v>
      </c>
    </row>
    <row r="27" spans="1:6" s="568" customFormat="1" ht="29.7" customHeight="1">
      <c r="A27" s="818" t="s">
        <v>868</v>
      </c>
      <c r="B27" s="549" t="s">
        <v>1606</v>
      </c>
      <c r="C27" s="548"/>
      <c r="D27" s="813" t="s">
        <v>870</v>
      </c>
      <c r="E27" s="817">
        <f>'P&amp;L old'!D30</f>
        <v>0</v>
      </c>
      <c r="F27" s="547">
        <f>'P&amp;L old'!E30</f>
        <v>0</v>
      </c>
    </row>
    <row r="28" spans="1:6" s="568" customFormat="1" ht="29.7" customHeight="1">
      <c r="A28" s="818" t="s">
        <v>871</v>
      </c>
      <c r="B28" s="577" t="s">
        <v>1607</v>
      </c>
      <c r="C28" s="576"/>
      <c r="D28" s="813" t="s">
        <v>873</v>
      </c>
      <c r="E28" s="817">
        <f>'P&amp;L old'!D31</f>
        <v>0</v>
      </c>
      <c r="F28" s="547">
        <f>'P&amp;L old'!E31</f>
        <v>0</v>
      </c>
    </row>
    <row r="29" spans="1:6" s="568" customFormat="1" ht="29.7" customHeight="1">
      <c r="A29" s="818" t="s">
        <v>874</v>
      </c>
      <c r="B29" s="549" t="s">
        <v>875</v>
      </c>
      <c r="C29" s="548"/>
      <c r="D29" s="813" t="s">
        <v>876</v>
      </c>
      <c r="E29" s="817">
        <f>'P&amp;L old'!D32</f>
        <v>0</v>
      </c>
      <c r="F29" s="547">
        <f>'P&amp;L old'!E32</f>
        <v>0</v>
      </c>
    </row>
    <row r="30" spans="1:6" s="568" customFormat="1" ht="29.7" customHeight="1">
      <c r="A30" s="818" t="s">
        <v>877</v>
      </c>
      <c r="B30" s="549" t="s">
        <v>878</v>
      </c>
      <c r="C30" s="548"/>
      <c r="D30" s="813" t="s">
        <v>879</v>
      </c>
      <c r="E30" s="817">
        <f>'P&amp;L old'!D33</f>
        <v>0</v>
      </c>
      <c r="F30" s="547">
        <f>'P&amp;L old'!E33</f>
        <v>0</v>
      </c>
    </row>
    <row r="31" spans="1:6" s="573" customFormat="1" ht="33.75" customHeight="1">
      <c r="A31" s="820" t="s">
        <v>880</v>
      </c>
      <c r="B31" s="575" t="s">
        <v>881</v>
      </c>
      <c r="C31" s="574"/>
      <c r="D31" s="819" t="s">
        <v>882</v>
      </c>
      <c r="E31" s="817">
        <f>'P&amp;L old'!D34</f>
        <v>0</v>
      </c>
      <c r="F31" s="547">
        <f>'P&amp;L old'!E34</f>
        <v>0</v>
      </c>
    </row>
    <row r="32" spans="1:6" s="568" customFormat="1" ht="29.7" customHeight="1" thickBot="1">
      <c r="A32" s="572" t="s">
        <v>883</v>
      </c>
      <c r="B32" s="571" t="s">
        <v>884</v>
      </c>
      <c r="C32" s="570"/>
      <c r="D32" s="569" t="s">
        <v>885</v>
      </c>
      <c r="E32" s="868">
        <f>'P&amp;L old'!D35</f>
        <v>0</v>
      </c>
      <c r="F32" s="869">
        <f>'P&amp;L old'!E35</f>
        <v>0</v>
      </c>
    </row>
    <row r="33" spans="1:6" ht="24.75" customHeight="1">
      <c r="A33" s="560" t="s">
        <v>886</v>
      </c>
      <c r="B33" s="559" t="s">
        <v>887</v>
      </c>
      <c r="C33" s="558"/>
      <c r="D33" s="812" t="s">
        <v>888</v>
      </c>
      <c r="E33" s="854">
        <f>'P&amp;L old'!D36</f>
        <v>0</v>
      </c>
      <c r="F33" s="870">
        <f>'P&amp;L old'!E36</f>
        <v>0</v>
      </c>
    </row>
    <row r="34" spans="1:6" ht="30.75" customHeight="1">
      <c r="A34" s="560" t="s">
        <v>889</v>
      </c>
      <c r="B34" s="567" t="s">
        <v>1608</v>
      </c>
      <c r="C34" s="566"/>
      <c r="D34" s="812" t="s">
        <v>891</v>
      </c>
      <c r="E34" s="854">
        <f>'P&amp;L old'!D37</f>
        <v>0</v>
      </c>
      <c r="F34" s="870">
        <f>'P&amp;L old'!E37</f>
        <v>0</v>
      </c>
    </row>
    <row r="35" spans="1:6" ht="36.75" customHeight="1">
      <c r="A35" s="818" t="s">
        <v>892</v>
      </c>
      <c r="B35" s="549" t="s">
        <v>893</v>
      </c>
      <c r="C35" s="548"/>
      <c r="D35" s="813" t="s">
        <v>894</v>
      </c>
      <c r="E35" s="817">
        <f>'P&amp;L old'!D38</f>
        <v>0</v>
      </c>
      <c r="F35" s="547">
        <f>'P&amp;L old'!E38</f>
        <v>0</v>
      </c>
    </row>
    <row r="36" spans="1:6" ht="30.75" customHeight="1">
      <c r="A36" s="818" t="s">
        <v>895</v>
      </c>
      <c r="B36" s="549" t="s">
        <v>896</v>
      </c>
      <c r="C36" s="548"/>
      <c r="D36" s="813" t="s">
        <v>897</v>
      </c>
      <c r="E36" s="817">
        <f>'P&amp;L old'!D39</f>
        <v>0</v>
      </c>
      <c r="F36" s="547">
        <f>'P&amp;L old'!E39</f>
        <v>0</v>
      </c>
    </row>
    <row r="37" spans="1:6" ht="30" customHeight="1">
      <c r="A37" s="818" t="s">
        <v>898</v>
      </c>
      <c r="B37" s="549" t="s">
        <v>899</v>
      </c>
      <c r="C37" s="548"/>
      <c r="D37" s="813" t="s">
        <v>900</v>
      </c>
      <c r="E37" s="817">
        <f>'P&amp;L old'!D40</f>
        <v>0</v>
      </c>
      <c r="F37" s="547">
        <f>'P&amp;L old'!E40</f>
        <v>0</v>
      </c>
    </row>
    <row r="38" spans="1:6" ht="26.25" customHeight="1">
      <c r="A38" s="818" t="s">
        <v>901</v>
      </c>
      <c r="B38" s="549" t="s">
        <v>902</v>
      </c>
      <c r="C38" s="548"/>
      <c r="D38" s="813" t="s">
        <v>903</v>
      </c>
      <c r="E38" s="817">
        <f>'P&amp;L old'!D41</f>
        <v>0</v>
      </c>
      <c r="F38" s="547">
        <f>'P&amp;L old'!E41</f>
        <v>0</v>
      </c>
    </row>
    <row r="39" spans="1:6" ht="22.5" customHeight="1">
      <c r="A39" s="818" t="s">
        <v>904</v>
      </c>
      <c r="B39" s="549" t="s">
        <v>905</v>
      </c>
      <c r="C39" s="548"/>
      <c r="D39" s="813" t="s">
        <v>906</v>
      </c>
      <c r="E39" s="817">
        <f>'P&amp;L old'!D42</f>
        <v>0</v>
      </c>
      <c r="F39" s="547">
        <f>'P&amp;L old'!E42</f>
        <v>0</v>
      </c>
    </row>
    <row r="40" spans="1:6" ht="30.75" customHeight="1">
      <c r="A40" s="818" t="s">
        <v>907</v>
      </c>
      <c r="B40" s="549" t="s">
        <v>908</v>
      </c>
      <c r="C40" s="548"/>
      <c r="D40" s="813" t="s">
        <v>909</v>
      </c>
      <c r="E40" s="817">
        <f>'P&amp;L old'!D43</f>
        <v>0</v>
      </c>
      <c r="F40" s="547">
        <f>'P&amp;L old'!E43</f>
        <v>0</v>
      </c>
    </row>
    <row r="41" spans="1:6" ht="30" customHeight="1">
      <c r="A41" s="818" t="s">
        <v>910</v>
      </c>
      <c r="B41" s="549" t="s">
        <v>911</v>
      </c>
      <c r="C41" s="548"/>
      <c r="D41" s="813" t="s">
        <v>912</v>
      </c>
      <c r="E41" s="817">
        <f>'P&amp;L old'!D44</f>
        <v>0</v>
      </c>
      <c r="F41" s="547">
        <f>'P&amp;L old'!E44</f>
        <v>0</v>
      </c>
    </row>
    <row r="42" spans="1:6" ht="32.25" customHeight="1">
      <c r="A42" s="818" t="s">
        <v>913</v>
      </c>
      <c r="B42" s="549" t="s">
        <v>914</v>
      </c>
      <c r="C42" s="548"/>
      <c r="D42" s="813" t="s">
        <v>915</v>
      </c>
      <c r="E42" s="817">
        <f>'P&amp;L old'!D45</f>
        <v>0</v>
      </c>
      <c r="F42" s="547">
        <f>'P&amp;L old'!E45</f>
        <v>0</v>
      </c>
    </row>
    <row r="43" spans="1:6" ht="24" customHeight="1">
      <c r="A43" s="818" t="s">
        <v>916</v>
      </c>
      <c r="B43" s="549" t="s">
        <v>917</v>
      </c>
      <c r="C43" s="548"/>
      <c r="D43" s="813" t="s">
        <v>918</v>
      </c>
      <c r="E43" s="817">
        <f>'P&amp;L old'!D46</f>
        <v>0</v>
      </c>
      <c r="F43" s="547">
        <f>'P&amp;L old'!E46</f>
        <v>0</v>
      </c>
    </row>
    <row r="44" spans="1:6" ht="26.25" customHeight="1">
      <c r="A44" s="818" t="s">
        <v>919</v>
      </c>
      <c r="B44" s="549" t="s">
        <v>920</v>
      </c>
      <c r="C44" s="548"/>
      <c r="D44" s="813" t="s">
        <v>921</v>
      </c>
      <c r="E44" s="817">
        <f>'P&amp;L old'!D47</f>
        <v>0</v>
      </c>
      <c r="F44" s="547">
        <f>'P&amp;L old'!E47</f>
        <v>0</v>
      </c>
    </row>
    <row r="45" spans="1:6" ht="24.75" customHeight="1">
      <c r="A45" s="818" t="s">
        <v>922</v>
      </c>
      <c r="B45" s="549" t="s">
        <v>923</v>
      </c>
      <c r="C45" s="548"/>
      <c r="D45" s="813" t="s">
        <v>924</v>
      </c>
      <c r="E45" s="817">
        <f>'P&amp;L old'!D48</f>
        <v>0</v>
      </c>
      <c r="F45" s="547">
        <f>'P&amp;L old'!E48</f>
        <v>0</v>
      </c>
    </row>
    <row r="46" spans="1:6" ht="27" customHeight="1">
      <c r="A46" s="818" t="s">
        <v>925</v>
      </c>
      <c r="B46" s="549" t="s">
        <v>926</v>
      </c>
      <c r="C46" s="548"/>
      <c r="D46" s="813" t="s">
        <v>927</v>
      </c>
      <c r="E46" s="817">
        <f>'P&amp;L old'!D49</f>
        <v>0</v>
      </c>
      <c r="F46" s="547">
        <f>'P&amp;L old'!E49</f>
        <v>0</v>
      </c>
    </row>
    <row r="47" spans="1:6" ht="29.25" customHeight="1">
      <c r="A47" s="818" t="s">
        <v>928</v>
      </c>
      <c r="B47" s="549" t="s">
        <v>929</v>
      </c>
      <c r="C47" s="548"/>
      <c r="D47" s="813" t="s">
        <v>930</v>
      </c>
      <c r="E47" s="817">
        <f>'P&amp;L old'!D50</f>
        <v>0</v>
      </c>
      <c r="F47" s="547">
        <f>'P&amp;L old'!E50</f>
        <v>0</v>
      </c>
    </row>
    <row r="48" spans="1:6" ht="27.75" customHeight="1">
      <c r="A48" s="818" t="s">
        <v>931</v>
      </c>
      <c r="B48" s="549" t="s">
        <v>932</v>
      </c>
      <c r="C48" s="548"/>
      <c r="D48" s="813" t="s">
        <v>933</v>
      </c>
      <c r="E48" s="817">
        <f>'P&amp;L old'!D51</f>
        <v>0</v>
      </c>
      <c r="F48" s="547">
        <f>'P&amp;L old'!E51</f>
        <v>0</v>
      </c>
    </row>
    <row r="49" spans="1:6" ht="27.75" customHeight="1">
      <c r="A49" s="818" t="s">
        <v>934</v>
      </c>
      <c r="B49" s="549" t="s">
        <v>935</v>
      </c>
      <c r="C49" s="548"/>
      <c r="D49" s="813" t="s">
        <v>936</v>
      </c>
      <c r="E49" s="817">
        <f>'P&amp;L old'!D52</f>
        <v>0</v>
      </c>
      <c r="F49" s="547">
        <f>'P&amp;L old'!E52</f>
        <v>0</v>
      </c>
    </row>
    <row r="50" spans="1:6" ht="27.75" customHeight="1">
      <c r="A50" s="818" t="s">
        <v>937</v>
      </c>
      <c r="B50" s="549" t="s">
        <v>938</v>
      </c>
      <c r="C50" s="548"/>
      <c r="D50" s="813" t="s">
        <v>939</v>
      </c>
      <c r="E50" s="817">
        <f>'P&amp;L old'!D53</f>
        <v>0</v>
      </c>
      <c r="F50" s="547">
        <f>'P&amp;L old'!E53</f>
        <v>0</v>
      </c>
    </row>
    <row r="51" spans="1:6" s="544" customFormat="1" ht="44.25" customHeight="1">
      <c r="A51" s="563" t="s">
        <v>880</v>
      </c>
      <c r="B51" s="565" t="s">
        <v>1609</v>
      </c>
      <c r="C51" s="564"/>
      <c r="D51" s="819" t="s">
        <v>941</v>
      </c>
      <c r="E51" s="817">
        <f>'P&amp;L old'!D54</f>
        <v>0</v>
      </c>
      <c r="F51" s="547">
        <f>'P&amp;L old'!E54</f>
        <v>0</v>
      </c>
    </row>
    <row r="52" spans="1:6" s="544" customFormat="1" ht="29.25" customHeight="1">
      <c r="A52" s="563" t="s">
        <v>942</v>
      </c>
      <c r="B52" s="562" t="s">
        <v>943</v>
      </c>
      <c r="C52" s="561"/>
      <c r="D52" s="819" t="s">
        <v>944</v>
      </c>
      <c r="E52" s="817">
        <f>'P&amp;L old'!D55</f>
        <v>0</v>
      </c>
      <c r="F52" s="547">
        <f>'P&amp;L old'!E55</f>
        <v>0</v>
      </c>
    </row>
    <row r="53" spans="1:6" ht="30.75" customHeight="1">
      <c r="A53" s="818" t="s">
        <v>945</v>
      </c>
      <c r="B53" s="549" t="s">
        <v>946</v>
      </c>
      <c r="C53" s="548"/>
      <c r="D53" s="813" t="s">
        <v>947</v>
      </c>
      <c r="E53" s="817">
        <f>'P&amp;L old'!D56</f>
        <v>0</v>
      </c>
      <c r="F53" s="547">
        <f>'P&amp;L old'!E56</f>
        <v>0</v>
      </c>
    </row>
    <row r="54" spans="1:6" ht="28.5" customHeight="1">
      <c r="A54" s="821" t="s">
        <v>948</v>
      </c>
      <c r="B54" s="549" t="s">
        <v>1610</v>
      </c>
      <c r="C54" s="548"/>
      <c r="D54" s="813" t="s">
        <v>950</v>
      </c>
      <c r="E54" s="817">
        <f>'P&amp;L old'!D57</f>
        <v>0</v>
      </c>
      <c r="F54" s="547">
        <f>'P&amp;L old'!E57</f>
        <v>0</v>
      </c>
    </row>
    <row r="55" spans="1:6" ht="28.5" customHeight="1">
      <c r="A55" s="818" t="s">
        <v>836</v>
      </c>
      <c r="B55" s="549" t="s">
        <v>1611</v>
      </c>
      <c r="C55" s="548"/>
      <c r="D55" s="813" t="s">
        <v>952</v>
      </c>
      <c r="E55" s="817">
        <f>'P&amp;L old'!D58</f>
        <v>0</v>
      </c>
      <c r="F55" s="547">
        <f>'P&amp;L old'!E58</f>
        <v>0</v>
      </c>
    </row>
    <row r="56" spans="1:6" s="544" customFormat="1" ht="31.5" customHeight="1">
      <c r="A56" s="563" t="s">
        <v>942</v>
      </c>
      <c r="B56" s="562" t="s">
        <v>1612</v>
      </c>
      <c r="C56" s="561"/>
      <c r="D56" s="819" t="s">
        <v>954</v>
      </c>
      <c r="E56" s="817">
        <f>'P&amp;L old'!D59</f>
        <v>0</v>
      </c>
      <c r="F56" s="547">
        <f>'P&amp;L old'!E59</f>
        <v>0</v>
      </c>
    </row>
    <row r="57" spans="1:6" ht="29.25" customHeight="1">
      <c r="A57" s="818" t="s">
        <v>955</v>
      </c>
      <c r="B57" s="549" t="s">
        <v>956</v>
      </c>
      <c r="C57" s="548"/>
      <c r="D57" s="813" t="s">
        <v>957</v>
      </c>
      <c r="E57" s="817">
        <f>'P&amp;L old'!D60</f>
        <v>0</v>
      </c>
      <c r="F57" s="547">
        <f>'P&amp;L old'!E60</f>
        <v>0</v>
      </c>
    </row>
    <row r="58" spans="1:6" ht="28.5" customHeight="1">
      <c r="A58" s="818" t="s">
        <v>958</v>
      </c>
      <c r="B58" s="549" t="s">
        <v>959</v>
      </c>
      <c r="C58" s="548"/>
      <c r="D58" s="813" t="s">
        <v>960</v>
      </c>
      <c r="E58" s="817">
        <f>'P&amp;L old'!D61</f>
        <v>0</v>
      </c>
      <c r="F58" s="547">
        <f>'P&amp;L old'!E61</f>
        <v>0</v>
      </c>
    </row>
    <row r="59" spans="1:6" ht="30.75" customHeight="1" thickBot="1">
      <c r="A59" s="520" t="s">
        <v>880</v>
      </c>
      <c r="B59" s="546" t="s">
        <v>961</v>
      </c>
      <c r="C59" s="545"/>
      <c r="D59" s="519" t="s">
        <v>962</v>
      </c>
      <c r="E59" s="868">
        <f>'P&amp;L old'!D62</f>
        <v>0</v>
      </c>
      <c r="F59" s="869">
        <f>'P&amp;L old'!E62</f>
        <v>0</v>
      </c>
    </row>
    <row r="60" spans="1:6" ht="27.75" customHeight="1">
      <c r="A60" s="560" t="s">
        <v>963</v>
      </c>
      <c r="B60" s="559" t="s">
        <v>964</v>
      </c>
      <c r="C60" s="558"/>
      <c r="D60" s="812" t="s">
        <v>965</v>
      </c>
      <c r="E60" s="854">
        <f>'P&amp;L old'!D63</f>
        <v>0</v>
      </c>
      <c r="F60" s="870">
        <f>'P&amp;L old'!E63</f>
        <v>0</v>
      </c>
    </row>
    <row r="61" spans="1:6" ht="27.75" customHeight="1">
      <c r="A61" s="821" t="s">
        <v>966</v>
      </c>
      <c r="B61" s="549" t="s">
        <v>1613</v>
      </c>
      <c r="C61" s="548"/>
      <c r="D61" s="813" t="s">
        <v>968</v>
      </c>
      <c r="E61" s="817">
        <f>'P&amp;L old'!D64</f>
        <v>0</v>
      </c>
      <c r="F61" s="547">
        <f>'P&amp;L old'!E64</f>
        <v>0</v>
      </c>
    </row>
    <row r="62" spans="1:6" ht="27.75" customHeight="1">
      <c r="A62" s="818" t="s">
        <v>836</v>
      </c>
      <c r="B62" s="549" t="s">
        <v>1614</v>
      </c>
      <c r="C62" s="548"/>
      <c r="D62" s="813" t="s">
        <v>970</v>
      </c>
      <c r="E62" s="817">
        <f>'P&amp;L old'!D65</f>
        <v>0</v>
      </c>
      <c r="F62" s="547">
        <f>'P&amp;L old'!E65</f>
        <v>0</v>
      </c>
    </row>
    <row r="63" spans="1:6" s="544" customFormat="1" ht="27.75" customHeight="1">
      <c r="A63" s="555" t="s">
        <v>880</v>
      </c>
      <c r="B63" s="554" t="s">
        <v>971</v>
      </c>
      <c r="C63" s="553"/>
      <c r="D63" s="823" t="s">
        <v>972</v>
      </c>
      <c r="E63" s="854">
        <f>'P&amp;L old'!D66</f>
        <v>0</v>
      </c>
      <c r="F63" s="870">
        <f>'P&amp;L old'!E66</f>
        <v>0</v>
      </c>
    </row>
    <row r="64" spans="1:6" s="544" customFormat="1" ht="27.75" customHeight="1">
      <c r="A64" s="820" t="s">
        <v>973</v>
      </c>
      <c r="B64" s="551" t="s">
        <v>974</v>
      </c>
      <c r="C64" s="550"/>
      <c r="D64" s="819" t="s">
        <v>975</v>
      </c>
      <c r="E64" s="817">
        <f>'P&amp;L old'!D67</f>
        <v>0</v>
      </c>
      <c r="F64" s="547">
        <f>'P&amp;L old'!E67</f>
        <v>0</v>
      </c>
    </row>
    <row r="65" spans="1:6" ht="27.75" customHeight="1">
      <c r="A65" s="818" t="s">
        <v>976</v>
      </c>
      <c r="B65" s="549" t="s">
        <v>1615</v>
      </c>
      <c r="C65" s="548"/>
      <c r="D65" s="813" t="s">
        <v>978</v>
      </c>
      <c r="E65" s="817">
        <f>'P&amp;L old'!D68</f>
        <v>0</v>
      </c>
      <c r="F65" s="547">
        <f>'P&amp;L old'!E68</f>
        <v>0</v>
      </c>
    </row>
    <row r="66" spans="1:6" s="544" customFormat="1" ht="27.75" customHeight="1" thickBot="1">
      <c r="A66" s="520" t="s">
        <v>973</v>
      </c>
      <c r="B66" s="546" t="s">
        <v>979</v>
      </c>
      <c r="C66" s="545"/>
      <c r="D66" s="519" t="s">
        <v>980</v>
      </c>
      <c r="E66" s="868">
        <f>'P&amp;L old'!D69</f>
        <v>0</v>
      </c>
      <c r="F66" s="869">
        <f>'P&amp;L old'!E69</f>
        <v>0</v>
      </c>
    </row>
  </sheetData>
  <mergeCells count="1">
    <mergeCell ref="E4:F4"/>
  </mergeCells>
  <pageMargins left="0.74803149606299213" right="0.55118110236220474" top="0.78740157480314965" bottom="0.47244094488188981" header="0.47244094488188981" footer="0.23622047244094491"/>
  <pageSetup paperSize="9" scale="80" firstPageNumber="2" orientation="portrait" useFirstPageNumber="1" r:id="rId1"/>
  <headerFooter alignWithMargins="0">
    <oddHeader>&amp;LUVPOD2v09_&amp;P</oddHeader>
    <oddFooter>&amp;LMF SR č. 24219/3/2008/1&amp;RPage &amp;P</oddFooter>
  </headerFooter>
  <rowBreaks count="2" manualBreakCount="2">
    <brk id="32" max="5" man="1"/>
    <brk id="59"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F0"/>
    <pageSetUpPr fitToPage="1"/>
  </sheetPr>
  <dimension ref="A1:AK53"/>
  <sheetViews>
    <sheetView showGridLines="0" view="pageBreakPreview" zoomScaleNormal="100" zoomScaleSheetLayoutView="100" workbookViewId="0">
      <selection activeCell="E4" sqref="E4"/>
    </sheetView>
  </sheetViews>
  <sheetFormatPr defaultColWidth="9.109375" defaultRowHeight="13.2"/>
  <cols>
    <col min="1" max="45" width="2.5546875" style="950" customWidth="1"/>
    <col min="46" max="46" width="7.6640625" style="950" customWidth="1"/>
    <col min="47" max="61" width="2.5546875" style="950" customWidth="1"/>
    <col min="62" max="16384" width="9.109375" style="950"/>
  </cols>
  <sheetData>
    <row r="1" spans="1:37" s="508" customFormat="1" ht="9.6">
      <c r="C1" s="509" t="s">
        <v>1791</v>
      </c>
    </row>
    <row r="2" spans="1:37" s="405" customFormat="1" ht="21" customHeight="1">
      <c r="C2" s="507" t="s">
        <v>2439</v>
      </c>
      <c r="D2" s="506"/>
      <c r="E2" s="506"/>
      <c r="F2" s="506"/>
      <c r="G2" s="506"/>
      <c r="H2" s="506"/>
      <c r="I2" s="506"/>
      <c r="J2" s="506"/>
      <c r="K2" s="505"/>
      <c r="Q2" s="504" t="s">
        <v>2440</v>
      </c>
    </row>
    <row r="3" spans="1:37" ht="13.8" thickBot="1">
      <c r="N3" s="919"/>
      <c r="O3" s="919" t="s">
        <v>2441</v>
      </c>
    </row>
    <row r="4" spans="1:37" ht="28.5" customHeight="1" thickBot="1">
      <c r="K4" s="952" t="s">
        <v>2451</v>
      </c>
      <c r="L4" s="502"/>
      <c r="M4" s="502"/>
      <c r="N4" s="502"/>
      <c r="O4" s="502"/>
      <c r="P4" s="502" t="str">
        <f>'Notes-SK Cover sheet'!O4</f>
        <v>3</v>
      </c>
      <c r="Q4" s="502" t="str">
        <f>'Notes-SK Cover sheet'!P4</f>
        <v>1</v>
      </c>
      <c r="R4" s="502" t="str">
        <f>'Notes-SK Cover sheet'!Q4</f>
        <v>.</v>
      </c>
      <c r="S4" s="502" t="str">
        <f>'Notes-SK Cover sheet'!R4</f>
        <v>1</v>
      </c>
      <c r="T4" s="502" t="str">
        <f>'Notes-SK Cover sheet'!S4</f>
        <v>2</v>
      </c>
      <c r="U4" s="502" t="str">
        <f>'Notes-SK Cover sheet'!T4</f>
        <v>.</v>
      </c>
      <c r="V4" s="502" t="str">
        <f>'Notes-SK Cover sheet'!U4</f>
        <v>2</v>
      </c>
      <c r="W4" s="502" t="str">
        <f>'Notes-SK Cover sheet'!V4</f>
        <v>0</v>
      </c>
      <c r="X4" s="502" t="str">
        <f>'Notes-SK Cover sheet'!W4</f>
        <v>1</v>
      </c>
      <c r="Y4" s="502" t="str">
        <f>'Notes-SK Cover sheet'!X4</f>
        <v>5</v>
      </c>
      <c r="Z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1492</v>
      </c>
      <c r="R10" s="471"/>
      <c r="S10" s="415"/>
      <c r="T10" s="471"/>
      <c r="U10" s="471"/>
      <c r="V10" s="48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'Notes-SK Cover sheet'!A11</f>
        <v>2</v>
      </c>
      <c r="B11" s="449" t="str">
        <f>'Notes-SK Cover sheet'!B11</f>
        <v>0</v>
      </c>
      <c r="C11" s="449" t="str">
        <f>'Notes-SK Cover sheet'!C11</f>
        <v>2</v>
      </c>
      <c r="D11" s="449" t="str">
        <f>'Notes-SK Cover sheet'!D11</f>
        <v>0</v>
      </c>
      <c r="E11" s="449" t="str">
        <f>'Notes-SK Cover sheet'!E11</f>
        <v>4</v>
      </c>
      <c r="F11" s="449" t="str">
        <f>'Notes-SK Cover sheet'!F11</f>
        <v>1</v>
      </c>
      <c r="G11" s="449" t="str">
        <f>'Notes-SK Cover sheet'!G11</f>
        <v>0</v>
      </c>
      <c r="H11" s="449" t="str">
        <f>'Notes-SK Cover sheet'!H11</f>
        <v>2</v>
      </c>
      <c r="I11" s="449" t="str">
        <f>'Notes-SK Cover sheet'!I11</f>
        <v>9</v>
      </c>
      <c r="J11" s="456" t="str">
        <f>'Notes-SK Cover sheet'!J11</f>
        <v>3</v>
      </c>
      <c r="K11" s="407"/>
      <c r="L11" s="486" t="str">
        <f>'Notes-SK Cover sheet'!L11</f>
        <v>x</v>
      </c>
      <c r="M11" s="478" t="s">
        <v>1326</v>
      </c>
      <c r="N11" s="480"/>
      <c r="O11" s="480"/>
      <c r="P11" s="480"/>
      <c r="Q11" s="480"/>
      <c r="R11" s="486" t="str">
        <f>'Notes-SK Cover sheet'!R11</f>
        <v>x</v>
      </c>
      <c r="S11" s="478" t="s">
        <v>1319</v>
      </c>
      <c r="T11" s="473"/>
      <c r="U11" s="473"/>
      <c r="V11" s="479"/>
      <c r="W11" s="478" t="s">
        <v>1495</v>
      </c>
      <c r="X11" s="473"/>
      <c r="Y11" s="473"/>
      <c r="Z11" s="473"/>
      <c r="AA11" s="473"/>
      <c r="AB11" s="478" t="s">
        <v>1496</v>
      </c>
      <c r="AC11" s="473"/>
      <c r="AD11" s="449" t="str">
        <f>'Notes-SK Cover sheet'!AD11</f>
        <v>0</v>
      </c>
      <c r="AE11" s="449" t="str">
        <f>'Notes-SK Cover sheet'!AE11</f>
        <v>1</v>
      </c>
      <c r="AF11" s="449"/>
      <c r="AG11" s="449" t="str">
        <f>'Notes-SK Cover sheet'!AG11</f>
        <v>2</v>
      </c>
      <c r="AH11" s="449" t="str">
        <f>'Notes-SK Cover sheet'!AH11</f>
        <v>0</v>
      </c>
      <c r="AI11" s="449" t="str">
        <f>'Notes-SK Cover sheet'!AI11</f>
        <v>1</v>
      </c>
      <c r="AJ11" s="449" t="str">
        <f>'Notes-SK Cover sheet'!AJ11</f>
        <v>5</v>
      </c>
      <c r="AK11" s="479"/>
    </row>
    <row r="12" spans="1:37" s="470" customFormat="1" ht="19.5" customHeight="1" thickBot="1">
      <c r="A12" s="411" t="s">
        <v>1497</v>
      </c>
      <c r="B12" s="473"/>
      <c r="C12" s="473"/>
      <c r="D12" s="473"/>
      <c r="E12" s="473"/>
      <c r="F12" s="473"/>
      <c r="G12" s="473"/>
      <c r="H12" s="407"/>
      <c r="I12" s="407"/>
      <c r="J12" s="406"/>
      <c r="K12" s="407"/>
      <c r="L12" s="482" t="str">
        <f>'Notes-SK Cover sheet'!L12</f>
        <v/>
      </c>
      <c r="M12" s="478" t="s">
        <v>1325</v>
      </c>
      <c r="N12" s="480"/>
      <c r="O12" s="480"/>
      <c r="P12" s="480"/>
      <c r="Q12" s="480"/>
      <c r="R12" s="483" t="str">
        <f>'Notes-SK Cover sheet'!R12</f>
        <v xml:space="preserve"> </v>
      </c>
      <c r="S12" s="478" t="s">
        <v>1317</v>
      </c>
      <c r="T12" s="473"/>
      <c r="U12" s="473"/>
      <c r="V12" s="479"/>
      <c r="W12" s="485"/>
      <c r="X12" s="475"/>
      <c r="Y12" s="475"/>
      <c r="Z12" s="475"/>
      <c r="AA12" s="475"/>
      <c r="AB12" s="474" t="s">
        <v>1500</v>
      </c>
      <c r="AC12" s="475"/>
      <c r="AD12" s="447" t="str">
        <f>'Notes-SK Cover sheet'!AD12</f>
        <v>1</v>
      </c>
      <c r="AE12" s="447" t="str">
        <f>'Notes-SK Cover sheet'!AE12</f>
        <v>2</v>
      </c>
      <c r="AF12" s="447"/>
      <c r="AG12" s="447" t="str">
        <f>'Notes-SK Cover sheet'!AG12</f>
        <v>2</v>
      </c>
      <c r="AH12" s="447" t="str">
        <f>'Notes-SK Cover sheet'!AH12</f>
        <v>0</v>
      </c>
      <c r="AI12" s="447" t="str">
        <f>'Notes-SK Cover sheet'!AI12</f>
        <v>1</v>
      </c>
      <c r="AJ12" s="447" t="str">
        <f>'Notes-SK Cover sheet'!AJ12</f>
        <v>5</v>
      </c>
      <c r="AK12" s="476"/>
    </row>
    <row r="13" spans="1:37" s="470" customFormat="1" ht="19.5" customHeight="1">
      <c r="A13" s="484" t="str">
        <f>'Notes-SK Cover sheet'!A13</f>
        <v>3</v>
      </c>
      <c r="B13" s="449" t="str">
        <f>'Notes-SK Cover sheet'!B13</f>
        <v>1</v>
      </c>
      <c r="C13" s="449" t="str">
        <f>'Notes-SK Cover sheet'!C13</f>
        <v>4</v>
      </c>
      <c r="D13" s="449" t="str">
        <f>'Notes-SK Cover sheet'!D13</f>
        <v>2</v>
      </c>
      <c r="E13" s="449" t="str">
        <f>'Notes-SK Cover sheet'!E13</f>
        <v>6</v>
      </c>
      <c r="F13" s="449" t="str">
        <f>'Notes-SK Cover sheet'!F13</f>
        <v>0</v>
      </c>
      <c r="G13" s="449" t="str">
        <f>'Notes-SK Cover sheet'!G13</f>
        <v>8</v>
      </c>
      <c r="H13" s="449" t="str">
        <f>'Notes-SK Cover sheet'!H13</f>
        <v>5</v>
      </c>
      <c r="I13" s="407"/>
      <c r="J13" s="406"/>
      <c r="K13" s="920"/>
      <c r="L13" s="841"/>
      <c r="M13" s="842" t="s">
        <v>2447</v>
      </c>
      <c r="N13" s="841"/>
      <c r="O13" s="841"/>
      <c r="P13" s="841"/>
      <c r="Q13" s="841"/>
      <c r="R13" s="921" t="s">
        <v>2450</v>
      </c>
      <c r="S13" s="841"/>
      <c r="T13" s="841"/>
      <c r="U13" s="841"/>
      <c r="V13" s="844"/>
      <c r="W13" s="478" t="s">
        <v>2442</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IF('Notes-SK Cover sheet'!L14="","",'Notes-SK Cover sheet'!L14)</f>
        <v/>
      </c>
      <c r="M14" s="478" t="s">
        <v>2448</v>
      </c>
      <c r="N14" s="480"/>
      <c r="O14" s="480"/>
      <c r="P14" s="480"/>
      <c r="Q14" s="480"/>
      <c r="S14" s="480"/>
      <c r="T14" s="473"/>
      <c r="U14" s="473"/>
      <c r="V14" s="479"/>
      <c r="W14" s="478" t="s">
        <v>2443</v>
      </c>
      <c r="X14" s="473"/>
      <c r="Y14" s="410"/>
      <c r="Z14" s="407"/>
      <c r="AA14" s="407"/>
      <c r="AB14" s="478" t="s">
        <v>1496</v>
      </c>
      <c r="AC14" s="407"/>
      <c r="AD14" s="449" t="str">
        <f>'Notes-SK Cover sheet'!AD14</f>
        <v>0</v>
      </c>
      <c r="AE14" s="449" t="str">
        <f>'Notes-SK Cover sheet'!AE14</f>
        <v>1</v>
      </c>
      <c r="AF14" s="449"/>
      <c r="AG14" s="449" t="str">
        <f>'Notes-SK Cover sheet'!AG14</f>
        <v>2</v>
      </c>
      <c r="AH14" s="449" t="str">
        <f>'Notes-SK Cover sheet'!AH14</f>
        <v>0</v>
      </c>
      <c r="AI14" s="449" t="str">
        <f>'Notes-SK Cover sheet'!AI14</f>
        <v>1</v>
      </c>
      <c r="AJ14" s="449" t="str">
        <f>'Notes-SK Cover sheet'!AJ14</f>
        <v>4</v>
      </c>
      <c r="AK14" s="406"/>
    </row>
    <row r="15" spans="1:37" s="470" customFormat="1" ht="19.5" customHeight="1" thickBot="1">
      <c r="A15" s="477" t="str">
        <f>'Notes-SK Cover sheet'!A15</f>
        <v>4</v>
      </c>
      <c r="B15" s="402" t="str">
        <f>'Notes-SK Cover sheet'!B15</f>
        <v>6</v>
      </c>
      <c r="C15" s="475" t="str">
        <f>'Notes-SK Cover sheet'!C15</f>
        <v>.</v>
      </c>
      <c r="D15" s="402" t="str">
        <f>'Notes-SK Cover sheet'!D15</f>
        <v>3</v>
      </c>
      <c r="E15" s="402" t="str">
        <f>'Notes-SK Cover sheet'!E15</f>
        <v>9</v>
      </c>
      <c r="F15" s="426" t="str">
        <f>'Notes-SK Cover sheet'!F15</f>
        <v>.</v>
      </c>
      <c r="G15" s="402" t="str">
        <f>'Notes-SK Cover sheet'!G15</f>
        <v>0</v>
      </c>
      <c r="H15" s="402"/>
      <c r="I15" s="402"/>
      <c r="J15" s="401"/>
      <c r="K15" s="402"/>
      <c r="L15" s="402" t="str">
        <f>IF('Notes-SK Cover sheet'!L15="","",'Notes-SK Cover sheet'!L15)</f>
        <v/>
      </c>
      <c r="M15" s="474" t="s">
        <v>2449</v>
      </c>
      <c r="N15" s="402"/>
      <c r="O15" s="402"/>
      <c r="P15" s="402"/>
      <c r="Q15" s="402"/>
      <c r="R15" s="922" t="s">
        <v>2450</v>
      </c>
      <c r="S15" s="402"/>
      <c r="T15" s="475"/>
      <c r="U15" s="475"/>
      <c r="V15" s="476"/>
      <c r="W15" s="474" t="s">
        <v>679</v>
      </c>
      <c r="X15" s="475"/>
      <c r="Y15" s="403"/>
      <c r="Z15" s="402"/>
      <c r="AA15" s="402"/>
      <c r="AB15" s="474" t="s">
        <v>1500</v>
      </c>
      <c r="AC15" s="402"/>
      <c r="AD15" s="447" t="str">
        <f>'Notes-SK Cover sheet'!AD15</f>
        <v>1</v>
      </c>
      <c r="AE15" s="447" t="str">
        <f>'Notes-SK Cover sheet'!AE15</f>
        <v>2</v>
      </c>
      <c r="AF15" s="447"/>
      <c r="AG15" s="447" t="str">
        <f>'Notes-SK Cover sheet'!AG15</f>
        <v>2</v>
      </c>
      <c r="AH15" s="447" t="str">
        <f>'Notes-SK Cover sheet'!AH15</f>
        <v>0</v>
      </c>
      <c r="AI15" s="447" t="str">
        <f>'Notes-SK Cover sheet'!AI15</f>
        <v>1</v>
      </c>
      <c r="AJ15" s="447" t="str">
        <f>'Notes-SK Cover sheet'!AJ15</f>
        <v>4</v>
      </c>
      <c r="AK15" s="401"/>
    </row>
    <row r="16" spans="1:37"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7"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9.5" customHeight="1">
      <c r="A19" s="457" t="str">
        <f>'Notes-SK Cover sheet'!A19</f>
        <v>E</v>
      </c>
      <c r="B19" s="449" t="str">
        <f>'Notes-SK Cover sheet'!B19</f>
        <v>K</v>
      </c>
      <c r="C19" s="449" t="str">
        <f>'Notes-SK Cover sheet'!C19</f>
        <v>V</v>
      </c>
      <c r="D19" s="449" t="str">
        <f>'Notes-SK Cover sheet'!D19</f>
        <v>I</v>
      </c>
      <c r="E19" s="449" t="str">
        <f>'Notes-SK Cover sheet'!E19</f>
        <v>A</v>
      </c>
      <c r="F19" s="449" t="str">
        <f>'Notes-SK Cover sheet'!F19</f>
        <v xml:space="preserve"> </v>
      </c>
      <c r="G19" s="449" t="str">
        <f>'Notes-SK Cover sheet'!G19</f>
        <v>s</v>
      </c>
      <c r="H19" s="449" t="str">
        <f>'Notes-SK Cover sheet'!H19</f>
        <v>.</v>
      </c>
      <c r="I19" s="449" t="str">
        <f>'Notes-SK Cover sheet'!I19</f>
        <v>r</v>
      </c>
      <c r="J19" s="449" t="str">
        <f>'Notes-SK Cover sheet'!J19</f>
        <v>.</v>
      </c>
      <c r="K19" s="449" t="str">
        <f>'Notes-SK Cover sheet'!K19</f>
        <v>o</v>
      </c>
      <c r="L19" s="449" t="str">
        <f>'Notes-SK Cover sheet'!L19</f>
        <v>.</v>
      </c>
      <c r="M19" s="449" t="str">
        <f>'Notes-SK Cover sheet'!M19</f>
        <v/>
      </c>
      <c r="N19" s="449" t="str">
        <f>'Notes-SK Cover sheet'!N19</f>
        <v/>
      </c>
      <c r="O19" s="449" t="str">
        <f>'Notes-SK Cover sheet'!O19</f>
        <v/>
      </c>
      <c r="P19" s="449" t="str">
        <f>'Notes-SK Cover sheet'!P19</f>
        <v/>
      </c>
      <c r="Q19" s="449" t="str">
        <f>'Notes-SK Cover sheet'!Q19</f>
        <v/>
      </c>
      <c r="R19" s="449" t="str">
        <f>'Notes-SK Cover sheet'!R19</f>
        <v/>
      </c>
      <c r="S19" s="449" t="str">
        <f>'Notes-SK Cover sheet'!S19</f>
        <v/>
      </c>
      <c r="T19" s="449" t="str">
        <f>'Notes-SK Cover sheet'!T19</f>
        <v/>
      </c>
      <c r="U19" s="449" t="str">
        <f>'Notes-SK Cover sheet'!U19</f>
        <v/>
      </c>
      <c r="V19" s="449" t="str">
        <f>'Notes-SK Cover sheet'!V19</f>
        <v/>
      </c>
      <c r="W19" s="449" t="str">
        <f>'Notes-SK Cover sheet'!W19</f>
        <v/>
      </c>
      <c r="X19" s="449" t="str">
        <f>'Notes-SK Cover sheet'!X19</f>
        <v/>
      </c>
      <c r="Y19" s="449" t="str">
        <f>'Notes-SK Cover sheet'!Y19</f>
        <v/>
      </c>
      <c r="Z19" s="449" t="str">
        <f>'Notes-SK Cover sheet'!Z19</f>
        <v/>
      </c>
      <c r="AA19" s="449" t="str">
        <f>'Notes-SK Cover sheet'!AA19</f>
        <v/>
      </c>
      <c r="AB19" s="449" t="str">
        <f>'Notes-SK Cover sheet'!AB19</f>
        <v/>
      </c>
      <c r="AC19" s="449" t="str">
        <f>'Notes-SK Cover sheet'!AC19</f>
        <v/>
      </c>
      <c r="AD19" s="449" t="str">
        <f>'Notes-SK Cover sheet'!AD19</f>
        <v/>
      </c>
      <c r="AE19" s="449" t="str">
        <f>'Notes-SK Cover sheet'!AE19</f>
        <v/>
      </c>
      <c r="AF19" s="449" t="str">
        <f>'Notes-SK Cover sheet'!AF19</f>
        <v/>
      </c>
      <c r="AG19" s="449" t="str">
        <f>'Notes-SK Cover sheet'!AG19</f>
        <v/>
      </c>
      <c r="AH19" s="449" t="str">
        <f>'Notes-SK Cover sheet'!AH19</f>
        <v/>
      </c>
      <c r="AI19" s="449" t="str">
        <f>'Notes-SK Cover sheet'!AI19</f>
        <v/>
      </c>
      <c r="AJ19" s="449" t="str">
        <f>'Notes-SK Cover sheet'!AJ19</f>
        <v/>
      </c>
      <c r="AK19" s="456" t="str">
        <f>'Notes-SK Cover sheet'!AK19</f>
        <v/>
      </c>
    </row>
    <row r="20" spans="1:37" ht="19.5" customHeight="1">
      <c r="A20" s="457" t="str">
        <f>'Notes-SK Cover sheet'!A20</f>
        <v/>
      </c>
      <c r="B20" s="449" t="str">
        <f>'Notes-SK Cover sheet'!B20</f>
        <v/>
      </c>
      <c r="C20" s="449" t="str">
        <f>'Notes-SK Cover sheet'!C20</f>
        <v/>
      </c>
      <c r="D20" s="449" t="str">
        <f>'Notes-SK Cover sheet'!D20</f>
        <v/>
      </c>
      <c r="E20" s="449" t="str">
        <f>'Notes-SK Cover sheet'!E20</f>
        <v/>
      </c>
      <c r="F20" s="449" t="str">
        <f>'Notes-SK Cover sheet'!F20</f>
        <v/>
      </c>
      <c r="G20" s="449" t="str">
        <f>'Notes-SK Cover sheet'!G20</f>
        <v/>
      </c>
      <c r="H20" s="449" t="str">
        <f>'Notes-SK Cover sheet'!H20</f>
        <v/>
      </c>
      <c r="I20" s="449" t="str">
        <f>'Notes-SK Cover sheet'!I20</f>
        <v/>
      </c>
      <c r="J20" s="449" t="str">
        <f>'Notes-SK Cover sheet'!J20</f>
        <v/>
      </c>
      <c r="K20" s="449" t="str">
        <f>'Notes-SK Cover sheet'!K20</f>
        <v/>
      </c>
      <c r="L20" s="449" t="str">
        <f>'Notes-SK Cover sheet'!L20</f>
        <v/>
      </c>
      <c r="M20" s="449" t="str">
        <f>'Notes-SK Cover sheet'!M20</f>
        <v/>
      </c>
      <c r="N20" s="449" t="str">
        <f>'Notes-SK Cover sheet'!N20</f>
        <v/>
      </c>
      <c r="O20" s="449" t="str">
        <f>'Notes-SK Cover sheet'!O20</f>
        <v/>
      </c>
      <c r="P20" s="449" t="str">
        <f>'Notes-SK Cover sheet'!P20</f>
        <v/>
      </c>
      <c r="Q20" s="449" t="str">
        <f>'Notes-SK Cover sheet'!Q20</f>
        <v/>
      </c>
      <c r="R20" s="449" t="str">
        <f>'Notes-SK Cover sheet'!R20</f>
        <v/>
      </c>
      <c r="S20" s="449" t="str">
        <f>'Notes-SK Cover sheet'!S20</f>
        <v/>
      </c>
      <c r="T20" s="449" t="str">
        <f>'Notes-SK Cover sheet'!T20</f>
        <v/>
      </c>
      <c r="U20" s="449" t="str">
        <f>'Notes-SK Cover sheet'!U20</f>
        <v/>
      </c>
      <c r="V20" s="449" t="str">
        <f>'Notes-SK Cover sheet'!V20</f>
        <v/>
      </c>
      <c r="W20" s="449" t="str">
        <f>'Notes-SK Cover sheet'!W20</f>
        <v/>
      </c>
      <c r="X20" s="449" t="str">
        <f>'Notes-SK Cover sheet'!X20</f>
        <v/>
      </c>
      <c r="Y20" s="449" t="str">
        <f>'Notes-SK Cover sheet'!Y20</f>
        <v/>
      </c>
      <c r="Z20" s="449" t="str">
        <f>'Notes-SK Cover sheet'!Z20</f>
        <v/>
      </c>
      <c r="AA20" s="449" t="str">
        <f>'Notes-SK Cover sheet'!AA20</f>
        <v/>
      </c>
      <c r="AB20" s="449" t="str">
        <f>'Notes-SK Cover sheet'!AB20</f>
        <v/>
      </c>
      <c r="AC20" s="449" t="str">
        <f>'Notes-SK Cover sheet'!AC20</f>
        <v/>
      </c>
      <c r="AD20" s="449" t="str">
        <f>'Notes-SK Cover sheet'!AD20</f>
        <v/>
      </c>
      <c r="AE20" s="449" t="str">
        <f>'Notes-SK Cover sheet'!AE20</f>
        <v/>
      </c>
      <c r="AF20" s="449" t="str">
        <f>'Notes-SK Cover sheet'!AF20</f>
        <v/>
      </c>
      <c r="AG20" s="449" t="str">
        <f>'Notes-SK Cover sheet'!AG20</f>
        <v/>
      </c>
      <c r="AH20" s="449" t="str">
        <f>'Notes-SK Cover sheet'!AH20</f>
        <v/>
      </c>
      <c r="AI20" s="449" t="str">
        <f>'Notes-SK Cover sheet'!AI20</f>
        <v/>
      </c>
      <c r="AJ20" s="449" t="str">
        <f>'Notes-SK Cover sheet'!AJ20</f>
        <v/>
      </c>
      <c r="AK20" s="456" t="str">
        <f>'Notes-SK Cover sheet'!AK20</f>
        <v/>
      </c>
    </row>
    <row r="21" spans="1:37" ht="14.2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7" hidden="1">
      <c r="A22" s="469"/>
      <c r="B22" s="468"/>
      <c r="C22" s="468"/>
      <c r="D22" s="468"/>
      <c r="E22" s="468"/>
      <c r="F22" s="468"/>
      <c r="G22" s="468"/>
      <c r="H22" s="468"/>
      <c r="I22" s="468"/>
      <c r="J22" s="468"/>
      <c r="K22" s="468"/>
      <c r="L22" s="468"/>
      <c r="M22" s="468"/>
      <c r="N22" s="468"/>
      <c r="O22" s="468"/>
      <c r="P22" s="468"/>
      <c r="Q22" s="468"/>
      <c r="R22" s="468"/>
      <c r="S22" s="468"/>
      <c r="T22" s="468"/>
      <c r="U22" s="468"/>
      <c r="V22" s="468"/>
      <c r="W22" s="467"/>
      <c r="X22" s="467"/>
      <c r="Y22" s="467"/>
      <c r="Z22" s="467"/>
      <c r="AA22" s="467"/>
      <c r="AB22" s="467"/>
      <c r="AC22" s="467"/>
      <c r="AD22" s="467"/>
      <c r="AE22" s="467"/>
      <c r="AF22" s="467"/>
      <c r="AG22" s="467"/>
      <c r="AH22" s="467"/>
      <c r="AI22" s="467"/>
      <c r="AJ22" s="467"/>
      <c r="AK22" s="466"/>
    </row>
    <row r="23" spans="1:37" s="458" customFormat="1" ht="12" customHeight="1">
      <c r="A23" s="462" t="s">
        <v>1506</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7" ht="12.75" customHeight="1">
      <c r="A24" s="454" t="s">
        <v>1507</v>
      </c>
      <c r="B24" s="951"/>
      <c r="C24" s="951"/>
      <c r="D24" s="951"/>
      <c r="E24" s="951"/>
      <c r="F24" s="951"/>
      <c r="G24" s="951"/>
      <c r="H24" s="951"/>
      <c r="I24" s="951"/>
      <c r="J24" s="951"/>
      <c r="K24" s="951"/>
      <c r="L24" s="951"/>
      <c r="M24" s="951"/>
      <c r="N24" s="951"/>
      <c r="O24" s="951"/>
      <c r="P24" s="951"/>
      <c r="Q24" s="951"/>
      <c r="R24" s="951"/>
      <c r="S24" s="951"/>
      <c r="T24" s="951"/>
      <c r="U24" s="951"/>
      <c r="V24" s="951"/>
      <c r="W24" s="407"/>
      <c r="X24" s="407"/>
      <c r="Y24" s="407"/>
      <c r="Z24" s="407"/>
      <c r="AA24" s="407"/>
      <c r="AB24" s="951"/>
      <c r="AC24" s="407"/>
      <c r="AD24" s="410" t="s">
        <v>1508</v>
      </c>
      <c r="AE24" s="407"/>
      <c r="AF24" s="407"/>
      <c r="AG24" s="407"/>
      <c r="AH24" s="407"/>
      <c r="AI24" s="407"/>
      <c r="AJ24" s="407"/>
      <c r="AK24" s="406"/>
    </row>
    <row r="25" spans="1:37" ht="19.5" customHeight="1">
      <c r="A25" s="457" t="str">
        <f>'Notes-SK Cover sheet'!A25</f>
        <v>P</v>
      </c>
      <c r="B25" s="449" t="str">
        <f>'Notes-SK Cover sheet'!B25</f>
        <v>r</v>
      </c>
      <c r="C25" s="449" t="str">
        <f>'Notes-SK Cover sheet'!C25</f>
        <v>i</v>
      </c>
      <c r="D25" s="449" t="str">
        <f>'Notes-SK Cover sheet'!D25</f>
        <v>e</v>
      </c>
      <c r="E25" s="449" t="str">
        <f>'Notes-SK Cover sheet'!E25</f>
        <v>m</v>
      </c>
      <c r="F25" s="449" t="str">
        <f>'Notes-SK Cover sheet'!F25</f>
        <v>y</v>
      </c>
      <c r="G25" s="449" t="str">
        <f>'Notes-SK Cover sheet'!G25</f>
        <v>s</v>
      </c>
      <c r="H25" s="449" t="str">
        <f>'Notes-SK Cover sheet'!H25</f>
        <v>e</v>
      </c>
      <c r="I25" s="449" t="str">
        <f>'Notes-SK Cover sheet'!I25</f>
        <v>l</v>
      </c>
      <c r="J25" s="449" t="str">
        <f>'Notes-SK Cover sheet'!J25</f>
        <v>n</v>
      </c>
      <c r="K25" s="449" t="str">
        <f>'Notes-SK Cover sheet'!K25</f>
        <v>á</v>
      </c>
      <c r="L25" s="449" t="str">
        <f>'Notes-SK Cover sheet'!L25</f>
        <v/>
      </c>
      <c r="M25" s="449" t="str">
        <f>'Notes-SK Cover sheet'!M25</f>
        <v/>
      </c>
      <c r="N25" s="449" t="str">
        <f>'Notes-SK Cover sheet'!N25</f>
        <v/>
      </c>
      <c r="O25" s="449" t="str">
        <f>'Notes-SK Cover sheet'!O25</f>
        <v/>
      </c>
      <c r="P25" s="449" t="str">
        <f>'Notes-SK Cover sheet'!P25</f>
        <v/>
      </c>
      <c r="Q25" s="449" t="str">
        <f>'Notes-SK Cover sheet'!Q25</f>
        <v/>
      </c>
      <c r="R25" s="449" t="str">
        <f>'Notes-SK Cover sheet'!R25</f>
        <v/>
      </c>
      <c r="S25" s="449" t="str">
        <f>'Notes-SK Cover sheet'!S25</f>
        <v/>
      </c>
      <c r="T25" s="449" t="str">
        <f>'Notes-SK Cover sheet'!T25</f>
        <v/>
      </c>
      <c r="U25" s="449" t="str">
        <f>'Notes-SK Cover sheet'!U25</f>
        <v/>
      </c>
      <c r="V25" s="449" t="str">
        <f>'Notes-SK Cover sheet'!V25</f>
        <v/>
      </c>
      <c r="W25" s="449" t="str">
        <f>'Notes-SK Cover sheet'!W25</f>
        <v/>
      </c>
      <c r="X25" s="449" t="str">
        <f>'Notes-SK Cover sheet'!X25</f>
        <v/>
      </c>
      <c r="Y25" s="449" t="str">
        <f>'Notes-SK Cover sheet'!Y25</f>
        <v/>
      </c>
      <c r="Z25" s="449" t="str">
        <f>'Notes-SK Cover sheet'!Z25</f>
        <v/>
      </c>
      <c r="AA25" s="449" t="str">
        <f>'Notes-SK Cover sheet'!AA25</f>
        <v/>
      </c>
      <c r="AB25" s="449" t="str">
        <f>'Notes-SK Cover sheet'!AB25</f>
        <v/>
      </c>
      <c r="AC25" s="451"/>
      <c r="AD25" s="449" t="str">
        <f>'Notes-SK Cover sheet'!AD25</f>
        <v>1</v>
      </c>
      <c r="AE25" s="449" t="str">
        <f>'Notes-SK Cover sheet'!AE25</f>
        <v>1</v>
      </c>
      <c r="AF25" s="449" t="str">
        <f>'Notes-SK Cover sheet'!AF25</f>
        <v/>
      </c>
      <c r="AG25" s="449" t="str">
        <f>'Notes-SK Cover sheet'!AG25</f>
        <v/>
      </c>
      <c r="AH25" s="449" t="str">
        <f>'Notes-SK Cover sheet'!AH25</f>
        <v/>
      </c>
      <c r="AI25" s="449" t="str">
        <f>'Notes-SK Cover sheet'!AI25</f>
        <v/>
      </c>
      <c r="AJ25" s="449" t="str">
        <f>'Notes-SK Cover sheet'!AJ25</f>
        <v/>
      </c>
      <c r="AK25" s="456" t="str">
        <f>'Notes-SK Cover sheet'!AK25</f>
        <v/>
      </c>
    </row>
    <row r="26" spans="1:37" ht="12.75" customHeight="1">
      <c r="A26" s="454" t="s">
        <v>2452</v>
      </c>
      <c r="B26" s="951"/>
      <c r="C26" s="951"/>
      <c r="D26" s="951"/>
      <c r="E26" s="951"/>
      <c r="F26" s="951"/>
      <c r="G26" s="453" t="s">
        <v>2444</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7" s="455" customFormat="1" ht="19.5" customHeight="1">
      <c r="A27" s="457" t="str">
        <f>'Notes-SK Cover sheet'!A27</f>
        <v>9</v>
      </c>
      <c r="B27" s="449" t="str">
        <f>'Notes-SK Cover sheet'!B27</f>
        <v>4</v>
      </c>
      <c r="C27" s="449" t="str">
        <f>'Notes-SK Cover sheet'!C27</f>
        <v>9</v>
      </c>
      <c r="D27" s="449" t="str">
        <f>'Notes-SK Cover sheet'!D27</f>
        <v>0</v>
      </c>
      <c r="E27" s="449" t="str">
        <f>'Notes-SK Cover sheet'!E27</f>
        <v>1</v>
      </c>
      <c r="F27" s="449"/>
      <c r="G27" s="449" t="str">
        <f>'Notes-SK Cover sheet'!G27</f>
        <v>N</v>
      </c>
      <c r="H27" s="449" t="str">
        <f>'Notes-SK Cover sheet'!H27</f>
        <v>I</v>
      </c>
      <c r="I27" s="449" t="str">
        <f>'Notes-SK Cover sheet'!I27</f>
        <v>T</v>
      </c>
      <c r="J27" s="449" t="str">
        <f>'Notes-SK Cover sheet'!J27</f>
        <v>R</v>
      </c>
      <c r="K27" s="449" t="str">
        <f>'Notes-SK Cover sheet'!K27</f>
        <v>A</v>
      </c>
      <c r="L27" s="449" t="str">
        <f>'Notes-SK Cover sheet'!L27</f>
        <v/>
      </c>
      <c r="M27" s="449" t="str">
        <f>'Notes-SK Cover sheet'!M27</f>
        <v/>
      </c>
      <c r="N27" s="449" t="str">
        <f>'Notes-SK Cover sheet'!N27</f>
        <v/>
      </c>
      <c r="O27" s="449" t="str">
        <f>'Notes-SK Cover sheet'!O27</f>
        <v/>
      </c>
      <c r="P27" s="449" t="str">
        <f>'Notes-SK Cover sheet'!P27</f>
        <v/>
      </c>
      <c r="Q27" s="449" t="str">
        <f>'Notes-SK Cover sheet'!Q27</f>
        <v/>
      </c>
      <c r="R27" s="449" t="str">
        <f>'Notes-SK Cover sheet'!R27</f>
        <v/>
      </c>
      <c r="S27" s="449" t="str">
        <f>'Notes-SK Cover sheet'!S27</f>
        <v/>
      </c>
      <c r="T27" s="449" t="str">
        <f>'Notes-SK Cover sheet'!T27</f>
        <v/>
      </c>
      <c r="U27" s="449" t="str">
        <f>'Notes-SK Cover sheet'!U27</f>
        <v/>
      </c>
      <c r="V27" s="449" t="str">
        <f>'Notes-SK Cover sheet'!V27</f>
        <v/>
      </c>
      <c r="W27" s="449" t="str">
        <f>'Notes-SK Cover sheet'!W27</f>
        <v/>
      </c>
      <c r="X27" s="449" t="str">
        <f>'Notes-SK Cover sheet'!X27</f>
        <v/>
      </c>
      <c r="Y27" s="449" t="str">
        <f>'Notes-SK Cover sheet'!Y27</f>
        <v/>
      </c>
      <c r="Z27" s="449" t="str">
        <f>'Notes-SK Cover sheet'!Z27</f>
        <v/>
      </c>
      <c r="AA27" s="449" t="str">
        <f>'Notes-SK Cover sheet'!AA27</f>
        <v/>
      </c>
      <c r="AB27" s="449" t="str">
        <f>'Notes-SK Cover sheet'!AB27</f>
        <v/>
      </c>
      <c r="AC27" s="449" t="str">
        <f>'Notes-SK Cover sheet'!AC27</f>
        <v/>
      </c>
      <c r="AD27" s="449" t="str">
        <f>'Notes-SK Cover sheet'!AD27</f>
        <v/>
      </c>
      <c r="AE27" s="449" t="str">
        <f>'Notes-SK Cover sheet'!AE27</f>
        <v/>
      </c>
      <c r="AF27" s="449" t="str">
        <f>'Notes-SK Cover sheet'!AF27</f>
        <v/>
      </c>
      <c r="AG27" s="449" t="str">
        <f>'Notes-SK Cover sheet'!AG27</f>
        <v/>
      </c>
      <c r="AH27" s="449" t="str">
        <f>'Notes-SK Cover sheet'!AH27</f>
        <v/>
      </c>
      <c r="AI27" s="449" t="str">
        <f>'Notes-SK Cover sheet'!AI27</f>
        <v/>
      </c>
      <c r="AJ27" s="449" t="str">
        <f>'Notes-SK Cover sheet'!AJ27</f>
        <v/>
      </c>
      <c r="AK27" s="456" t="str">
        <f>'Notes-SK Cover sheet'!AK27</f>
        <v/>
      </c>
    </row>
    <row r="28" spans="1:37" ht="12.75" customHeight="1">
      <c r="A28" s="454" t="s">
        <v>1511</v>
      </c>
      <c r="B28" s="951"/>
      <c r="C28" s="951"/>
      <c r="D28" s="951"/>
      <c r="E28" s="951"/>
      <c r="F28" s="951"/>
      <c r="G28" s="453"/>
      <c r="H28" s="453"/>
      <c r="I28" s="453"/>
      <c r="J28" s="453"/>
      <c r="K28" s="453"/>
      <c r="L28" s="453"/>
      <c r="M28" s="453"/>
      <c r="N28" s="951"/>
      <c r="O28" s="453" t="s">
        <v>1512</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7" ht="19.5" customHeight="1">
      <c r="A29" s="452">
        <f>'Notes-SK Cover sheet'!A29</f>
        <v>0</v>
      </c>
      <c r="B29" s="449" t="str">
        <f>'Notes-SK Cover sheet'!B29</f>
        <v>3</v>
      </c>
      <c r="C29" s="449" t="str">
        <f>'Notes-SK Cover sheet'!C29</f>
        <v>7</v>
      </c>
      <c r="D29" s="449" t="str">
        <f>'Notes-SK Cover sheet'!D29</f>
        <v/>
      </c>
      <c r="E29" s="449" t="str">
        <f>'Notes-SK Cover sheet'!E29</f>
        <v>/</v>
      </c>
      <c r="F29" s="449" t="str">
        <f>'Notes-SK Cover sheet'!F29</f>
        <v>6</v>
      </c>
      <c r="G29" s="449" t="str">
        <f>'Notes-SK Cover sheet'!G29</f>
        <v>9</v>
      </c>
      <c r="H29" s="449" t="str">
        <f>'Notes-SK Cover sheet'!H29</f>
        <v>6</v>
      </c>
      <c r="I29" s="449" t="str">
        <f>'Notes-SK Cover sheet'!I29</f>
        <v>9</v>
      </c>
      <c r="J29" s="449" t="str">
        <f>'Notes-SK Cover sheet'!J29</f>
        <v>9</v>
      </c>
      <c r="K29" s="449" t="str">
        <f>'Notes-SK Cover sheet'!K29</f>
        <v>0</v>
      </c>
      <c r="L29" s="449" t="str">
        <f>'Notes-SK Cover sheet'!L29</f>
        <v>1</v>
      </c>
      <c r="M29" s="449" t="str">
        <f>'Notes-SK Cover sheet'!M29</f>
        <v/>
      </c>
      <c r="N29" s="451"/>
      <c r="O29" s="450">
        <f>'Notes-SK Cover sheet'!O29</f>
        <v>0</v>
      </c>
      <c r="P29" s="449" t="str">
        <f>'Notes-SK Cover sheet'!P29</f>
        <v>3</v>
      </c>
      <c r="Q29" s="449" t="str">
        <f>'Notes-SK Cover sheet'!Q29</f>
        <v>7</v>
      </c>
      <c r="R29" s="449" t="str">
        <f>'Notes-SK Cover sheet'!R29</f>
        <v/>
      </c>
      <c r="S29" s="449" t="str">
        <f>'Notes-SK Cover sheet'!S29</f>
        <v>/</v>
      </c>
      <c r="T29" s="449" t="str">
        <f>'Notes-SK Cover sheet'!T29</f>
        <v>6</v>
      </c>
      <c r="U29" s="449" t="str">
        <f>'Notes-SK Cover sheet'!U29</f>
        <v>9</v>
      </c>
      <c r="V29" s="449" t="str">
        <f>'Notes-SK Cover sheet'!V29</f>
        <v>6</v>
      </c>
      <c r="W29" s="449" t="str">
        <f>'Notes-SK Cover sheet'!W29</f>
        <v>9</v>
      </c>
      <c r="X29" s="449" t="str">
        <f>'Notes-SK Cover sheet'!X29</f>
        <v>9</v>
      </c>
      <c r="Y29" s="449" t="str">
        <f>'Notes-SK Cover sheet'!Y29</f>
        <v>0</v>
      </c>
      <c r="Z29" s="449" t="str">
        <f>IF('Notes-SK Cover sheet'!Z29="","",'Notes-SK Cover sheet'!Z29)</f>
        <v>2</v>
      </c>
      <c r="AA29" s="449" t="str">
        <f>IF('Notes-SK Cover sheet'!AA29="","",'Notes-SK Cover sheet'!AA29)</f>
        <v>7</v>
      </c>
      <c r="AB29" s="449" t="str">
        <f>IF('Notes-SK Cover sheet'!AB29="","",'Notes-SK Cover sheet'!AB29)</f>
        <v/>
      </c>
      <c r="AC29" s="449" t="str">
        <f>IF('Notes-SK Cover sheet'!AC29="","",'Notes-SK Cover sheet'!AC29)</f>
        <v/>
      </c>
      <c r="AD29" s="449" t="str">
        <f>IF('Notes-SK Cover sheet'!AD29="","",'Notes-SK Cover sheet'!AD29)</f>
        <v/>
      </c>
      <c r="AE29" s="407" t="str">
        <f>IF('Notes-SK Cover sheet'!AE29="","",'Notes-SK Cover sheet'!AE29)</f>
        <v/>
      </c>
      <c r="AF29" s="407" t="str">
        <f>IF('Notes-SK Cover sheet'!AF29="","",'Notes-SK Cover sheet'!AF29)</f>
        <v/>
      </c>
      <c r="AG29" s="407" t="str">
        <f>IF('Notes-SK Cover sheet'!AG29="","",'Notes-SK Cover sheet'!AG29)</f>
        <v xml:space="preserve"> </v>
      </c>
      <c r="AH29" s="407" t="str">
        <f>IF('Notes-SK Cover sheet'!AH29="","",'Notes-SK Cover sheet'!AH29)</f>
        <v/>
      </c>
      <c r="AI29" s="407" t="str">
        <f>IF('Notes-SK Cover sheet'!AI29="","",'Notes-SK Cover sheet'!AI29)</f>
        <v/>
      </c>
      <c r="AJ29" s="407" t="str">
        <f>IF('Notes-SK Cover sheet'!AJ29="","",'Notes-SK Cover sheet'!AJ29)</f>
        <v/>
      </c>
      <c r="AK29" s="406" t="str">
        <f>IF('Notes-SK Cover sheet'!AK29="","",'Notes-SK Cover sheet'!AK29)</f>
        <v/>
      </c>
    </row>
    <row r="30" spans="1:37" s="399" customFormat="1" ht="12.75" customHeight="1">
      <c r="A30" s="411" t="s">
        <v>1513</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7" ht="19.5" customHeight="1" thickBot="1">
      <c r="A31" s="448" t="str">
        <f>'Notes-SK Cover sheet'!A31</f>
        <v>u</v>
      </c>
      <c r="B31" s="447" t="str">
        <f>'Notes-SK Cover sheet'!B31</f>
        <v>c</v>
      </c>
      <c r="C31" s="447" t="str">
        <f>'Notes-SK Cover sheet'!C31</f>
        <v>t</v>
      </c>
      <c r="D31" s="447" t="str">
        <f>'Notes-SK Cover sheet'!D31</f>
        <v>o</v>
      </c>
      <c r="E31" s="447" t="str">
        <f>'Notes-SK Cover sheet'!E31</f>
        <v>@</v>
      </c>
      <c r="F31" s="447" t="str">
        <f>'Notes-SK Cover sheet'!F31</f>
        <v>e</v>
      </c>
      <c r="G31" s="447" t="str">
        <f>'Notes-SK Cover sheet'!G31</f>
        <v>k</v>
      </c>
      <c r="H31" s="447" t="str">
        <f>'Notes-SK Cover sheet'!H31</f>
        <v>v</v>
      </c>
      <c r="I31" s="447" t="str">
        <f>'Notes-SK Cover sheet'!I31</f>
        <v>i</v>
      </c>
      <c r="J31" s="447" t="str">
        <f>'Notes-SK Cover sheet'!J31</f>
        <v>a</v>
      </c>
      <c r="K31" s="447" t="str">
        <f>'Notes-SK Cover sheet'!K31</f>
        <v>.</v>
      </c>
      <c r="L31" s="447" t="str">
        <f>'Notes-SK Cover sheet'!L31</f>
        <v>s</v>
      </c>
      <c r="M31" s="447" t="str">
        <f>'Notes-SK Cover sheet'!M31</f>
        <v>k</v>
      </c>
      <c r="N31" s="447" t="str">
        <f>'Notes-SK Cover sheet'!N31</f>
        <v/>
      </c>
      <c r="O31" s="447" t="str">
        <f>'Notes-SK Cover sheet'!O31</f>
        <v/>
      </c>
      <c r="P31" s="447" t="str">
        <f>'Notes-SK Cover sheet'!P31</f>
        <v/>
      </c>
      <c r="Q31" s="447" t="str">
        <f>'Notes-SK Cover sheet'!Q31</f>
        <v/>
      </c>
      <c r="R31" s="447" t="str">
        <f>'Notes-SK Cover sheet'!R31</f>
        <v/>
      </c>
      <c r="S31" s="447" t="str">
        <f>'Notes-SK Cover sheet'!S31</f>
        <v/>
      </c>
      <c r="T31" s="447" t="str">
        <f>'Notes-SK Cover sheet'!T31</f>
        <v/>
      </c>
      <c r="U31" s="447" t="str">
        <f>'Notes-SK Cover sheet'!U31</f>
        <v/>
      </c>
      <c r="V31" s="447" t="str">
        <f>'Notes-SK Cover sheet'!V31</f>
        <v/>
      </c>
      <c r="W31" s="447" t="str">
        <f>'Notes-SK Cover sheet'!W31</f>
        <v/>
      </c>
      <c r="X31" s="447" t="str">
        <f>'Notes-SK Cover sheet'!X31</f>
        <v/>
      </c>
      <c r="Y31" s="447" t="str">
        <f>'Notes-SK Cover sheet'!Y31</f>
        <v/>
      </c>
      <c r="Z31" s="447" t="str">
        <f>'Notes-SK Cover sheet'!Z31</f>
        <v/>
      </c>
      <c r="AA31" s="447" t="str">
        <f>'Notes-SK Cover sheet'!AA31</f>
        <v/>
      </c>
      <c r="AB31" s="447" t="str">
        <f>'Notes-SK Cover sheet'!AB31</f>
        <v/>
      </c>
      <c r="AC31" s="447" t="str">
        <f>'Notes-SK Cover sheet'!AC31</f>
        <v/>
      </c>
      <c r="AD31" s="447" t="str">
        <f>'Notes-SK Cover sheet'!AD31</f>
        <v/>
      </c>
      <c r="AE31" s="447" t="str">
        <f>'Notes-SK Cover sheet'!AE31</f>
        <v/>
      </c>
      <c r="AF31" s="447" t="str">
        <f>'Notes-SK Cover sheet'!AF31</f>
        <v/>
      </c>
      <c r="AG31" s="447" t="str">
        <f>'Notes-SK Cover sheet'!AG31</f>
        <v/>
      </c>
      <c r="AH31" s="447" t="str">
        <f>'Notes-SK Cover sheet'!AH31</f>
        <v/>
      </c>
      <c r="AI31" s="447" t="str">
        <f>'Notes-SK Cover sheet'!AI31</f>
        <v/>
      </c>
      <c r="AJ31" s="447" t="str">
        <f>'Notes-SK Cover sheet'!AJ31</f>
        <v/>
      </c>
      <c r="AK31" s="446" t="str">
        <f>'Notes-SK Cover sheet'!AK31</f>
        <v/>
      </c>
    </row>
    <row r="32" spans="1:37" s="399" customFormat="1" ht="4.5" customHeight="1" thickBot="1">
      <c r="W32" s="400"/>
      <c r="X32" s="400"/>
      <c r="Y32" s="400"/>
      <c r="Z32" s="400"/>
      <c r="AA32" s="400"/>
      <c r="AB32" s="400"/>
      <c r="AC32" s="400"/>
      <c r="AD32" s="400"/>
      <c r="AE32" s="400"/>
      <c r="AF32" s="400"/>
      <c r="AG32" s="400"/>
      <c r="AH32" s="400"/>
      <c r="AI32" s="400"/>
      <c r="AJ32" s="400"/>
      <c r="AK32" s="400"/>
    </row>
    <row r="33" spans="1:37" s="442" customFormat="1" ht="12.75" customHeight="1">
      <c r="A33" s="445" t="s">
        <v>2445</v>
      </c>
      <c r="B33" s="444"/>
      <c r="C33" s="444"/>
      <c r="D33" s="444"/>
      <c r="E33" s="444"/>
      <c r="F33" s="444"/>
      <c r="G33" s="444"/>
      <c r="H33" s="444"/>
      <c r="I33" s="444"/>
      <c r="J33" s="444"/>
      <c r="K33" s="443"/>
      <c r="L33" s="2687" t="s">
        <v>1514</v>
      </c>
      <c r="M33" s="1712"/>
      <c r="N33" s="1712"/>
      <c r="O33" s="1712"/>
      <c r="P33" s="1712"/>
      <c r="Q33" s="1712"/>
      <c r="R33" s="1712"/>
      <c r="S33" s="1712"/>
      <c r="T33" s="2688"/>
      <c r="U33" s="2687" t="s">
        <v>1515</v>
      </c>
      <c r="V33" s="1712"/>
      <c r="W33" s="1712"/>
      <c r="X33" s="1712"/>
      <c r="Y33" s="1712"/>
      <c r="Z33" s="1712"/>
      <c r="AA33" s="1712"/>
      <c r="AB33" s="2688"/>
      <c r="AC33" s="2687" t="s">
        <v>1516</v>
      </c>
      <c r="AD33" s="1712"/>
      <c r="AE33" s="1712"/>
      <c r="AF33" s="1712"/>
      <c r="AG33" s="1712"/>
      <c r="AH33" s="1712"/>
      <c r="AI33" s="1712"/>
      <c r="AJ33" s="1712"/>
      <c r="AK33" s="1713"/>
    </row>
    <row r="34" spans="1:37" s="399" customFormat="1" ht="19.5" customHeight="1">
      <c r="A34" s="428" t="str">
        <f>IF('Notes-SK Cover sheet'!A34="","",'Notes-SK Cover sheet'!A34)</f>
        <v>2</v>
      </c>
      <c r="B34" s="427" t="str">
        <f>IF('Notes-SK Cover sheet'!B34="","",'Notes-SK Cover sheet'!B34)</f>
        <v>9</v>
      </c>
      <c r="C34" s="426" t="str">
        <f>IF('Notes-SK Cover sheet'!C34="","",'Notes-SK Cover sheet'!C34)</f>
        <v>.</v>
      </c>
      <c r="D34" s="427" t="str">
        <f>IF('Notes-SK Cover sheet'!D34="","",'Notes-SK Cover sheet'!D34)</f>
        <v>0</v>
      </c>
      <c r="E34" s="427" t="str">
        <f>IF('Notes-SK Cover sheet'!E34="","",'Notes-SK Cover sheet'!E34)</f>
        <v>3</v>
      </c>
      <c r="F34" s="426" t="str">
        <f>IF('Notes-SK Cover sheet'!F34="","",'Notes-SK Cover sheet'!F34)</f>
        <v>.</v>
      </c>
      <c r="G34" s="425" t="str">
        <f>IF('Notes-SK Cover sheet'!G34="","",'Notes-SK Cover sheet'!G34)</f>
        <v>2</v>
      </c>
      <c r="H34" s="425" t="str">
        <f>IF('Notes-SK Cover sheet'!H34="","",'Notes-SK Cover sheet'!H34)</f>
        <v>0</v>
      </c>
      <c r="I34" s="425" t="str">
        <f>IF('Notes-SK Cover sheet'!I34="","",'Notes-SK Cover sheet'!I34)</f>
        <v>1</v>
      </c>
      <c r="J34" s="425" t="str">
        <f>IF('Notes-SK Cover sheet'!J34="","",'Notes-SK Cover sheet'!J34)</f>
        <v>5</v>
      </c>
      <c r="K34" s="441"/>
      <c r="L34" s="2689"/>
      <c r="M34" s="1714"/>
      <c r="N34" s="1714"/>
      <c r="O34" s="1714"/>
      <c r="P34" s="1714"/>
      <c r="Q34" s="1714"/>
      <c r="R34" s="1714"/>
      <c r="S34" s="1714"/>
      <c r="T34" s="2690"/>
      <c r="U34" s="2689"/>
      <c r="V34" s="1714"/>
      <c r="W34" s="1714"/>
      <c r="X34" s="1714"/>
      <c r="Y34" s="1714"/>
      <c r="Z34" s="1714"/>
      <c r="AA34" s="1714"/>
      <c r="AB34" s="2690"/>
      <c r="AC34" s="2689"/>
      <c r="AD34" s="1714"/>
      <c r="AE34" s="1714"/>
      <c r="AF34" s="1714"/>
      <c r="AG34" s="1714"/>
      <c r="AH34" s="1714"/>
      <c r="AI34" s="1714"/>
      <c r="AJ34" s="1714"/>
      <c r="AK34" s="1715"/>
    </row>
    <row r="35" spans="1:37" s="399" customFormat="1" ht="12.75" customHeight="1">
      <c r="A35" s="440"/>
      <c r="B35" s="439"/>
      <c r="C35" s="439"/>
      <c r="D35" s="439"/>
      <c r="E35" s="439"/>
      <c r="F35" s="439"/>
      <c r="G35" s="438"/>
      <c r="H35" s="438"/>
      <c r="I35" s="438"/>
      <c r="J35" s="438"/>
      <c r="K35" s="437"/>
      <c r="L35" s="2689"/>
      <c r="M35" s="1714"/>
      <c r="N35" s="1714"/>
      <c r="O35" s="1714"/>
      <c r="P35" s="1714"/>
      <c r="Q35" s="1714"/>
      <c r="R35" s="1714"/>
      <c r="S35" s="1714"/>
      <c r="T35" s="2690"/>
      <c r="U35" s="2689"/>
      <c r="V35" s="1714"/>
      <c r="W35" s="1714"/>
      <c r="X35" s="1714"/>
      <c r="Y35" s="1714"/>
      <c r="Z35" s="1714"/>
      <c r="AA35" s="1714"/>
      <c r="AB35" s="2690"/>
      <c r="AC35" s="2689"/>
      <c r="AD35" s="1714"/>
      <c r="AE35" s="1714"/>
      <c r="AF35" s="1714"/>
      <c r="AG35" s="1714"/>
      <c r="AH35" s="1714"/>
      <c r="AI35" s="1714"/>
      <c r="AJ35" s="1714"/>
      <c r="AK35" s="1715"/>
    </row>
    <row r="36" spans="1:37" s="399" customFormat="1" ht="12.75" customHeight="1">
      <c r="A36" s="411" t="s">
        <v>2446</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3"/>
      <c r="AE36" s="433"/>
      <c r="AF36" s="433"/>
      <c r="AG36" s="433"/>
      <c r="AH36" s="433"/>
      <c r="AI36" s="433"/>
      <c r="AJ36" s="433"/>
      <c r="AK36" s="954"/>
    </row>
    <row r="37" spans="1:37" s="399" customFormat="1" ht="19.5" customHeight="1">
      <c r="A37" s="428" t="str">
        <f>IF('Notes-SK Cover sheet'!A37="","",'Notes-SK Cover sheet'!A37)</f>
        <v/>
      </c>
      <c r="B37" s="427" t="str">
        <f>IF('Notes-SK Cover sheet'!B37="","",'Notes-SK Cover sheet'!B37)</f>
        <v/>
      </c>
      <c r="C37" s="426" t="str">
        <f>IF('Notes-SK Cover sheet'!C37="","",'Notes-SK Cover sheet'!C37)</f>
        <v>.</v>
      </c>
      <c r="D37" s="427" t="str">
        <f>IF('Notes-SK Cover sheet'!D37="","",'Notes-SK Cover sheet'!D37)</f>
        <v/>
      </c>
      <c r="E37" s="427" t="str">
        <f>IF('Notes-SK Cover sheet'!E37="","",'Notes-SK Cover sheet'!E37)</f>
        <v/>
      </c>
      <c r="F37" s="426" t="str">
        <f>IF('Notes-SK Cover sheet'!F37="","",'Notes-SK Cover sheet'!F37)</f>
        <v>.</v>
      </c>
      <c r="G37" s="425" t="str">
        <f>IF('Notes-SK Cover sheet'!G37="","",'Notes-SK Cover sheet'!G37)</f>
        <v/>
      </c>
      <c r="H37" s="425" t="str">
        <f>IF('Notes-SK Cover sheet'!H37="","",'Notes-SK Cover sheet'!H37)</f>
        <v/>
      </c>
      <c r="I37" s="425" t="str">
        <f>IF('Notes-SK Cover sheet'!I37="","",'Notes-SK Cover sheet'!I37)</f>
        <v/>
      </c>
      <c r="J37" s="425" t="str">
        <f>IF('Notes-SK Cover sheet'!J37="","",'Notes-SK Cover sheet'!J37)</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ht="12.75" customHeight="1" thickBot="1">
      <c r="A38" s="420"/>
      <c r="B38" s="419"/>
      <c r="C38" s="419"/>
      <c r="D38" s="419"/>
      <c r="E38" s="419"/>
      <c r="F38" s="419"/>
      <c r="G38" s="419"/>
      <c r="H38" s="419"/>
      <c r="I38" s="419"/>
      <c r="J38" s="419"/>
      <c r="K38" s="418"/>
      <c r="L38" s="2691" t="str">
        <f>IF('Notes-SK Cover sheet'!L38="","",'Notes-SK Cover sheet'!L38)</f>
        <v>Ing. Emil Kviatkovský</v>
      </c>
      <c r="M38" s="2692" t="str">
        <f>IF('Notes-SK Cover sheet'!M38="","",'Notes-SK Cover sheet'!M38)</f>
        <v/>
      </c>
      <c r="N38" s="2692" t="str">
        <f>IF('Notes-SK Cover sheet'!N38="","",'Notes-SK Cover sheet'!N38)</f>
        <v/>
      </c>
      <c r="O38" s="2692" t="str">
        <f>IF('Notes-SK Cover sheet'!O38="","",'Notes-SK Cover sheet'!O38)</f>
        <v/>
      </c>
      <c r="P38" s="2692" t="str">
        <f>IF('Notes-SK Cover sheet'!P38="","",'Notes-SK Cover sheet'!P38)</f>
        <v/>
      </c>
      <c r="Q38" s="2692" t="str">
        <f>IF('Notes-SK Cover sheet'!Q38="","",'Notes-SK Cover sheet'!Q38)</f>
        <v/>
      </c>
      <c r="R38" s="2692" t="str">
        <f>IF('Notes-SK Cover sheet'!R38="","",'Notes-SK Cover sheet'!R38)</f>
        <v/>
      </c>
      <c r="S38" s="2692" t="str">
        <f>IF('Notes-SK Cover sheet'!S38="","",'Notes-SK Cover sheet'!S38)</f>
        <v/>
      </c>
      <c r="T38" s="2693" t="str">
        <f>IF('Notes-SK Cover sheet'!T38="","",'Notes-SK Cover sheet'!T38)</f>
        <v/>
      </c>
      <c r="U38" s="2691" t="e">
        <f>IF('Notes-SK Cover sheet'!U38="","",'Notes-SK Cover sheet'!U38)</f>
        <v>#REF!</v>
      </c>
      <c r="V38" s="2692" t="str">
        <f>IF('Notes-SK Cover sheet'!V38="","",'Notes-SK Cover sheet'!V38)</f>
        <v/>
      </c>
      <c r="W38" s="2692" t="str">
        <f>IF('Notes-SK Cover sheet'!W38="","",'Notes-SK Cover sheet'!W38)</f>
        <v/>
      </c>
      <c r="X38" s="2692" t="str">
        <f>IF('Notes-SK Cover sheet'!X38="","",'Notes-SK Cover sheet'!X38)</f>
        <v/>
      </c>
      <c r="Y38" s="2692" t="str">
        <f>IF('Notes-SK Cover sheet'!Y38="","",'Notes-SK Cover sheet'!Y38)</f>
        <v/>
      </c>
      <c r="Z38" s="2692" t="str">
        <f>IF('Notes-SK Cover sheet'!Z38="","",'Notes-SK Cover sheet'!Z38)</f>
        <v/>
      </c>
      <c r="AA38" s="2692" t="str">
        <f>IF('Notes-SK Cover sheet'!AA38="","",'Notes-SK Cover sheet'!AA38)</f>
        <v/>
      </c>
      <c r="AB38" s="2693" t="str">
        <f>IF('Notes-SK Cover sheet'!AB38="","",'Notes-SK Cover sheet'!AB38)</f>
        <v/>
      </c>
      <c r="AC38" s="2694" t="e">
        <f>IF('Notes-SK Cover sheet'!AC38="","",'Notes-SK Cover sheet'!AC38)</f>
        <v>#REF!</v>
      </c>
      <c r="AD38" s="2692" t="str">
        <f>IF('Notes-SK Cover sheet'!AD38="","",'Notes-SK Cover sheet'!AD38)</f>
        <v/>
      </c>
      <c r="AE38" s="2692" t="str">
        <f>IF('Notes-SK Cover sheet'!AE38="","",'Notes-SK Cover sheet'!AE38)</f>
        <v/>
      </c>
      <c r="AF38" s="2692" t="str">
        <f>IF('Notes-SK Cover sheet'!AF38="","",'Notes-SK Cover sheet'!AF38)</f>
        <v/>
      </c>
      <c r="AG38" s="2692" t="str">
        <f>IF('Notes-SK Cover sheet'!AG38="","",'Notes-SK Cover sheet'!AG38)</f>
        <v/>
      </c>
      <c r="AH38" s="2692" t="str">
        <f>IF('Notes-SK Cover sheet'!AH38="","",'Notes-SK Cover sheet'!AH38)</f>
        <v/>
      </c>
      <c r="AI38" s="2692" t="str">
        <f>IF('Notes-SK Cover sheet'!AI38="","",'Notes-SK Cover sheet'!AI38)</f>
        <v/>
      </c>
      <c r="AJ38" s="2692" t="str">
        <f>IF('Notes-SK Cover sheet'!AJ38="","",'Notes-SK Cover sheet'!AJ38)</f>
        <v/>
      </c>
      <c r="AK38" s="2695" t="str">
        <f>IF('Notes-SK Cover sheet'!AK38="","",'Notes-SK Cover sheet'!AK38)</f>
        <v/>
      </c>
    </row>
    <row r="39" spans="1:37" s="405" customFormat="1">
      <c r="W39" s="400"/>
      <c r="X39" s="400"/>
      <c r="Y39" s="400"/>
      <c r="Z39" s="400"/>
      <c r="AA39" s="400"/>
      <c r="AB39" s="400"/>
      <c r="AC39" s="400"/>
      <c r="AD39" s="400"/>
      <c r="AE39" s="400"/>
      <c r="AF39" s="400"/>
      <c r="AG39" s="400"/>
      <c r="AH39" s="400"/>
      <c r="AI39" s="400"/>
      <c r="AJ39" s="400"/>
      <c r="AK39" s="400"/>
    </row>
    <row r="40" spans="1:37" s="405" customFormat="1">
      <c r="W40" s="400"/>
      <c r="X40" s="400"/>
      <c r="Y40" s="400"/>
      <c r="Z40" s="400"/>
      <c r="AA40" s="400"/>
      <c r="AB40" s="400"/>
      <c r="AC40" s="400"/>
      <c r="AD40" s="400"/>
      <c r="AE40" s="400"/>
      <c r="AF40" s="400"/>
      <c r="AG40" s="400"/>
      <c r="AH40" s="400"/>
      <c r="AI40" s="400"/>
      <c r="AJ40" s="400"/>
      <c r="AK40" s="400"/>
    </row>
    <row r="41" spans="1:37" s="405" customFormat="1">
      <c r="W41" s="400"/>
      <c r="X41" s="400"/>
      <c r="Y41" s="400"/>
      <c r="Z41" s="400"/>
      <c r="AA41" s="400"/>
      <c r="AB41" s="400"/>
      <c r="AC41" s="400"/>
      <c r="AD41" s="400"/>
      <c r="AE41" s="400"/>
      <c r="AF41" s="400"/>
      <c r="AG41" s="400"/>
      <c r="AH41" s="400"/>
      <c r="AI41" s="400"/>
      <c r="AJ41" s="400"/>
      <c r="AK41" s="400"/>
    </row>
    <row r="42" spans="1:37" ht="13.8" thickBot="1">
      <c r="W42" s="400"/>
      <c r="X42" s="400"/>
      <c r="Y42" s="400"/>
      <c r="Z42" s="400"/>
      <c r="AA42" s="400"/>
      <c r="AB42" s="400"/>
      <c r="AC42" s="400"/>
      <c r="AD42" s="400"/>
      <c r="AE42" s="400"/>
      <c r="AF42" s="400"/>
      <c r="AG42" s="400"/>
      <c r="AH42" s="400"/>
      <c r="AI42" s="400"/>
      <c r="AJ42" s="400"/>
      <c r="AK42" s="400"/>
    </row>
    <row r="43" spans="1:37" s="405" customFormat="1">
      <c r="B43" s="417" t="s">
        <v>1517</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c r="B45" s="413"/>
      <c r="C45" s="951"/>
      <c r="D45" s="951"/>
      <c r="E45" s="951"/>
      <c r="F45" s="951"/>
      <c r="G45" s="951"/>
      <c r="H45" s="951"/>
      <c r="I45" s="951"/>
      <c r="J45" s="951"/>
      <c r="K45" s="951"/>
      <c r="L45" s="951"/>
      <c r="M45" s="951"/>
      <c r="N45" s="951"/>
      <c r="O45" s="951"/>
      <c r="P45" s="951"/>
      <c r="Q45" s="951"/>
      <c r="R45" s="951"/>
      <c r="S45" s="951"/>
      <c r="T45" s="951"/>
      <c r="U45" s="951"/>
      <c r="V45" s="951"/>
      <c r="W45" s="407"/>
      <c r="X45" s="407"/>
      <c r="Y45" s="407"/>
      <c r="Z45" s="407"/>
      <c r="AA45" s="407"/>
      <c r="AB45" s="407"/>
      <c r="AC45" s="407"/>
      <c r="AD45" s="407"/>
      <c r="AE45" s="407"/>
      <c r="AF45" s="407"/>
      <c r="AG45" s="407"/>
      <c r="AH45" s="407"/>
      <c r="AI45" s="407"/>
      <c r="AJ45" s="406"/>
      <c r="AK45" s="400"/>
    </row>
    <row r="46" spans="1:37"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1518</v>
      </c>
      <c r="H53" s="403"/>
      <c r="I53" s="403"/>
      <c r="J53" s="403"/>
      <c r="K53" s="403"/>
      <c r="L53" s="403"/>
      <c r="M53" s="403"/>
      <c r="N53" s="403"/>
      <c r="O53" s="403"/>
      <c r="P53" s="403"/>
      <c r="Q53" s="403"/>
      <c r="R53" s="403"/>
      <c r="S53" s="403"/>
      <c r="T53" s="403"/>
      <c r="U53" s="403" t="s">
        <v>1519</v>
      </c>
      <c r="V53" s="403"/>
      <c r="W53" s="402"/>
      <c r="X53" s="402"/>
      <c r="Y53" s="402"/>
      <c r="Z53" s="402"/>
      <c r="AA53" s="402"/>
      <c r="AB53" s="402"/>
      <c r="AC53" s="402"/>
      <c r="AD53" s="402"/>
      <c r="AE53" s="402"/>
      <c r="AF53" s="402"/>
      <c r="AG53" s="402"/>
      <c r="AH53" s="402"/>
      <c r="AI53" s="402"/>
      <c r="AJ53" s="401"/>
      <c r="AK53" s="400"/>
    </row>
  </sheetData>
  <mergeCells count="6">
    <mergeCell ref="L33:T35"/>
    <mergeCell ref="U33:AB35"/>
    <mergeCell ref="AC33:AK35"/>
    <mergeCell ref="L38:T38"/>
    <mergeCell ref="U38:AB38"/>
    <mergeCell ref="AC38:AK38"/>
  </mergeCells>
  <pageMargins left="0.39370078740157483" right="0.39370078740157483" top="0.35433070866141736" bottom="0.35433070866141736" header="0.31496062992125984" footer="0.23622047244094491"/>
  <pageSetup paperSize="9" scale="98" orientation="portrait" r:id="rId1"/>
  <headerFooter>
    <oddFooter>&amp;LMF SR č. 25947/1/2010&amp;RPage 1</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F0"/>
  </sheetPr>
  <dimension ref="A1:AH1500"/>
  <sheetViews>
    <sheetView showGridLines="0" view="pageBreakPreview" zoomScaleNormal="115" zoomScaleSheetLayoutView="100" workbookViewId="0">
      <pane ySplit="1" topLeftCell="A2" activePane="bottomLeft" state="frozen"/>
      <selection pane="bottomLeft"/>
    </sheetView>
  </sheetViews>
  <sheetFormatPr defaultColWidth="9.109375" defaultRowHeight="14.25" customHeight="1"/>
  <cols>
    <col min="1" max="1" width="3.44140625" style="606" customWidth="1"/>
    <col min="2" max="2" width="1.5546875" style="18" customWidth="1"/>
    <col min="3" max="34" width="3.44140625" style="18" customWidth="1"/>
    <col min="35" max="16384" width="9.109375" style="18"/>
  </cols>
  <sheetData>
    <row r="1" spans="1:34" s="612" customFormat="1" ht="15.75" customHeight="1" thickBot="1">
      <c r="A1" s="932" t="s">
        <v>1470</v>
      </c>
      <c r="B1" s="2916" t="s">
        <v>1823</v>
      </c>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2"/>
    </row>
    <row r="2" spans="1:34" s="592" customFormat="1" ht="9" customHeight="1">
      <c r="A2" s="606"/>
    </row>
    <row r="3" spans="1:34" s="592" customFormat="1" ht="15" customHeight="1">
      <c r="A3" s="606"/>
      <c r="D3" s="945" t="s">
        <v>3147</v>
      </c>
      <c r="E3" s="943"/>
      <c r="F3" s="943"/>
      <c r="G3" s="943"/>
      <c r="H3" s="943"/>
      <c r="I3" s="943"/>
      <c r="J3" s="943"/>
      <c r="K3" s="944"/>
      <c r="M3" s="946" t="s">
        <v>1231</v>
      </c>
      <c r="N3" s="947" t="str">
        <f>MID('Input data'!$C$24,1,1)</f>
        <v>2</v>
      </c>
      <c r="O3" s="948" t="str">
        <f>MID('Input data'!$C$24,2,1)</f>
        <v>0</v>
      </c>
      <c r="P3" s="948" t="str">
        <f>MID('Input data'!$C$24,3,1)</f>
        <v>2</v>
      </c>
      <c r="Q3" s="948" t="str">
        <f>MID('Input data'!$C$24,4,1)</f>
        <v>0</v>
      </c>
      <c r="R3" s="948" t="str">
        <f>MID('Input data'!$C$24,5,1)</f>
        <v>4</v>
      </c>
      <c r="S3" s="948" t="str">
        <f>MID('Input data'!$C$24,6,1)</f>
        <v>1</v>
      </c>
      <c r="T3" s="948" t="str">
        <f>MID('Input data'!$C$24,7,1)</f>
        <v>0</v>
      </c>
      <c r="U3" s="948" t="str">
        <f>MID('Input data'!$C$24,8,1)</f>
        <v>2</v>
      </c>
      <c r="V3" s="948" t="str">
        <f>MID('Input data'!$C$24,9,1)</f>
        <v>9</v>
      </c>
      <c r="W3" s="949" t="str">
        <f>MID('Input data'!$C$24,10,1)</f>
        <v>3</v>
      </c>
      <c r="Y3" s="946" t="s">
        <v>1074</v>
      </c>
      <c r="Z3" s="947" t="str">
        <f>MID('Input data'!$C$26,1,1)</f>
        <v>3</v>
      </c>
      <c r="AA3" s="948" t="str">
        <f>MID('Input data'!$C$26,2,1)</f>
        <v>1</v>
      </c>
      <c r="AB3" s="948" t="str">
        <f>MID('Input data'!$C$26,3,1)</f>
        <v>4</v>
      </c>
      <c r="AC3" s="948" t="str">
        <f>MID('Input data'!$C$26,4,1)</f>
        <v>2</v>
      </c>
      <c r="AD3" s="948" t="str">
        <f>MID('Input data'!$C$26,5,1)</f>
        <v>6</v>
      </c>
      <c r="AE3" s="948" t="str">
        <f>MID('Input data'!$C$26,6,1)</f>
        <v>0</v>
      </c>
      <c r="AF3" s="948" t="str">
        <f>MID('Input data'!$C$26,7,1)</f>
        <v>8</v>
      </c>
      <c r="AG3" s="949" t="str">
        <f>MID('Input data'!$C$26,8,1)</f>
        <v>5</v>
      </c>
    </row>
    <row r="4" spans="1:34" s="592" customFormat="1" ht="15" hidden="1" customHeight="1">
      <c r="A4" s="606"/>
      <c r="D4" s="957"/>
      <c r="E4" s="953"/>
      <c r="F4" s="953"/>
      <c r="G4" s="953"/>
      <c r="H4" s="953"/>
      <c r="I4" s="953"/>
      <c r="J4" s="953"/>
      <c r="K4" s="953"/>
      <c r="W4" s="946"/>
      <c r="X4" s="958"/>
      <c r="Y4" s="958"/>
      <c r="Z4" s="958"/>
      <c r="AA4" s="958"/>
      <c r="AB4" s="958"/>
      <c r="AC4" s="958"/>
      <c r="AD4" s="958"/>
      <c r="AE4" s="958"/>
      <c r="AF4" s="958"/>
      <c r="AG4" s="958"/>
    </row>
    <row r="5" spans="1:34" s="592" customFormat="1" ht="15" customHeight="1">
      <c r="A5" s="606"/>
      <c r="D5" s="957" t="str">
        <f>'Notes- SK Template'!D5</f>
        <v>EKVIA s.r.o.</v>
      </c>
      <c r="E5" s="953"/>
      <c r="F5" s="953"/>
      <c r="G5" s="953"/>
      <c r="H5" s="953"/>
      <c r="I5" s="953"/>
      <c r="J5" s="953"/>
      <c r="K5" s="953"/>
      <c r="W5" s="946"/>
      <c r="X5" s="958"/>
      <c r="Y5" s="958"/>
      <c r="Z5" s="958"/>
      <c r="AA5" s="958"/>
      <c r="AB5" s="958"/>
      <c r="AC5" s="958"/>
      <c r="AD5" s="958"/>
      <c r="AE5" s="958"/>
      <c r="AF5" s="958"/>
      <c r="AG5" s="958"/>
    </row>
    <row r="6" spans="1:34" s="592" customFormat="1" ht="21.75" customHeight="1">
      <c r="A6" s="606"/>
    </row>
    <row r="7" spans="1:34" s="592" customFormat="1" ht="13.8">
      <c r="A7" s="606"/>
      <c r="D7" s="590" t="s">
        <v>1824</v>
      </c>
    </row>
    <row r="8" spans="1:34" s="592" customFormat="1" ht="13.8">
      <c r="A8" s="606"/>
      <c r="D8" s="590"/>
    </row>
    <row r="9" spans="1:34" s="592" customFormat="1" ht="15" customHeight="1">
      <c r="A9" s="606"/>
      <c r="D9" s="2206" t="s">
        <v>1825</v>
      </c>
      <c r="E9" s="2201"/>
      <c r="F9" s="2201"/>
      <c r="G9" s="2201"/>
      <c r="H9" s="2201"/>
      <c r="I9" s="2201"/>
      <c r="J9" s="2201"/>
      <c r="K9" s="2201"/>
      <c r="L9" s="2201"/>
      <c r="M9" s="2201"/>
      <c r="N9" s="2201"/>
      <c r="O9" s="2201"/>
      <c r="P9" s="2201"/>
      <c r="Q9" s="2201"/>
      <c r="R9" s="2201"/>
      <c r="S9" s="2201"/>
      <c r="T9" s="2201"/>
      <c r="U9" s="2201"/>
      <c r="V9" s="2201"/>
      <c r="W9" s="2201"/>
      <c r="X9" s="2201"/>
      <c r="Y9" s="2201"/>
      <c r="Z9" s="2201"/>
      <c r="AA9" s="2201"/>
      <c r="AB9" s="2201"/>
      <c r="AC9" s="2201"/>
      <c r="AD9" s="2201"/>
      <c r="AE9" s="2201"/>
      <c r="AF9" s="2201"/>
      <c r="AG9" s="2201"/>
    </row>
    <row r="10" spans="1:34" s="592" customFormat="1" ht="13.8">
      <c r="A10" s="606"/>
      <c r="D10" s="2201"/>
      <c r="E10" s="2201"/>
      <c r="F10" s="2201"/>
      <c r="G10" s="2201"/>
      <c r="H10" s="2201"/>
      <c r="I10" s="2201"/>
      <c r="J10" s="2201"/>
      <c r="K10" s="2201"/>
      <c r="L10" s="2201"/>
      <c r="M10" s="2201"/>
      <c r="N10" s="2201"/>
      <c r="O10" s="2201"/>
      <c r="P10" s="2201"/>
      <c r="Q10" s="2201"/>
      <c r="R10" s="2201"/>
      <c r="S10" s="2201"/>
      <c r="T10" s="2201"/>
      <c r="U10" s="2201"/>
      <c r="V10" s="2201"/>
      <c r="W10" s="2201"/>
      <c r="X10" s="2201"/>
      <c r="Y10" s="2201"/>
      <c r="Z10" s="2201"/>
      <c r="AA10" s="2201"/>
      <c r="AB10" s="2201"/>
      <c r="AC10" s="2201"/>
      <c r="AD10" s="2201"/>
      <c r="AE10" s="2201"/>
      <c r="AF10" s="2201"/>
      <c r="AG10" s="2201"/>
    </row>
    <row r="11" spans="1:34" s="592" customFormat="1" ht="13.8">
      <c r="A11" s="606"/>
      <c r="D11" s="2201"/>
      <c r="E11" s="2201"/>
      <c r="F11" s="2201"/>
      <c r="G11" s="2201"/>
      <c r="H11" s="2201"/>
      <c r="I11" s="2201"/>
      <c r="J11" s="2201"/>
      <c r="K11" s="2201"/>
      <c r="L11" s="2201"/>
      <c r="M11" s="2201"/>
      <c r="N11" s="2201"/>
      <c r="O11" s="2201"/>
      <c r="P11" s="2201"/>
      <c r="Q11" s="2201"/>
      <c r="R11" s="2201"/>
      <c r="S11" s="2201"/>
      <c r="T11" s="2201"/>
      <c r="U11" s="2201"/>
      <c r="V11" s="2201"/>
      <c r="W11" s="2201"/>
      <c r="X11" s="2201"/>
      <c r="Y11" s="2201"/>
      <c r="Z11" s="2201"/>
      <c r="AA11" s="2201"/>
      <c r="AB11" s="2201"/>
      <c r="AC11" s="2201"/>
      <c r="AD11" s="2201"/>
      <c r="AE11" s="2201"/>
      <c r="AF11" s="2201"/>
      <c r="AG11" s="2201"/>
    </row>
    <row r="12" spans="1:34" s="592" customFormat="1" ht="13.8">
      <c r="A12" s="606"/>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row>
    <row r="13" spans="1:34" s="592" customFormat="1" ht="13.8">
      <c r="A13" s="606"/>
    </row>
    <row r="14" spans="1:34" s="592" customFormat="1" ht="15" customHeight="1">
      <c r="A14" s="606"/>
      <c r="D14" s="2206" t="s">
        <v>3092</v>
      </c>
      <c r="E14" s="2201"/>
      <c r="F14" s="2201"/>
      <c r="G14" s="2201"/>
      <c r="H14" s="2201"/>
      <c r="I14" s="2201"/>
      <c r="J14" s="2201"/>
      <c r="K14" s="2201"/>
      <c r="L14" s="2201"/>
      <c r="M14" s="2201"/>
      <c r="N14" s="2201"/>
      <c r="O14" s="2201"/>
      <c r="P14" s="2201"/>
      <c r="Q14" s="2201"/>
      <c r="R14" s="2201"/>
      <c r="S14" s="2201"/>
      <c r="T14" s="2201"/>
      <c r="U14" s="2201"/>
      <c r="V14" s="2201"/>
      <c r="W14" s="2201"/>
      <c r="X14" s="2201"/>
      <c r="Y14" s="2201"/>
      <c r="Z14" s="2201"/>
      <c r="AA14" s="2201"/>
      <c r="AB14" s="2201"/>
      <c r="AC14" s="2201"/>
      <c r="AD14" s="2201"/>
      <c r="AE14" s="2201"/>
      <c r="AF14" s="2201"/>
      <c r="AG14" s="2201"/>
    </row>
    <row r="15" spans="1:34" s="592" customFormat="1" ht="13.8">
      <c r="A15" s="606"/>
      <c r="D15" s="2201"/>
      <c r="E15" s="2201"/>
      <c r="F15" s="2201"/>
      <c r="G15" s="2201"/>
      <c r="H15" s="2201"/>
      <c r="I15" s="2201"/>
      <c r="J15" s="2201"/>
      <c r="K15" s="2201"/>
      <c r="L15" s="2201"/>
      <c r="M15" s="2201"/>
      <c r="N15" s="2201"/>
      <c r="O15" s="2201"/>
      <c r="P15" s="2201"/>
      <c r="Q15" s="2201"/>
      <c r="R15" s="2201"/>
      <c r="S15" s="2201"/>
      <c r="T15" s="2201"/>
      <c r="U15" s="2201"/>
      <c r="V15" s="2201"/>
      <c r="W15" s="2201"/>
      <c r="X15" s="2201"/>
      <c r="Y15" s="2201"/>
      <c r="Z15" s="2201"/>
      <c r="AA15" s="2201"/>
      <c r="AB15" s="2201"/>
      <c r="AC15" s="2201"/>
      <c r="AD15" s="2201"/>
      <c r="AE15" s="2201"/>
      <c r="AF15" s="2201"/>
      <c r="AG15" s="2201"/>
    </row>
    <row r="16" spans="1:34" s="592" customFormat="1" ht="13.8">
      <c r="A16" s="606"/>
    </row>
    <row r="17" spans="1:33" s="592" customFormat="1" ht="13.8">
      <c r="A17" s="606"/>
      <c r="D17" s="935" t="s">
        <v>1826</v>
      </c>
    </row>
    <row r="18" spans="1:33" s="592" customFormat="1" ht="13.8">
      <c r="A18" s="606"/>
      <c r="D18" s="591" t="s">
        <v>1331</v>
      </c>
    </row>
    <row r="19" spans="1:33" s="592" customFormat="1" ht="13.8">
      <c r="A19" s="606"/>
      <c r="D19" s="591" t="s">
        <v>532</v>
      </c>
    </row>
    <row r="20" spans="1:33" s="592" customFormat="1" ht="13.8">
      <c r="A20" s="606"/>
    </row>
    <row r="21" spans="1:33" s="592" customFormat="1" ht="13.8">
      <c r="A21" s="606"/>
      <c r="D21" s="935" t="s">
        <v>1827</v>
      </c>
    </row>
    <row r="22" spans="1:33" s="592" customFormat="1" ht="14.4" thickBot="1">
      <c r="A22" s="606"/>
    </row>
    <row r="23" spans="1:33" s="592" customFormat="1" ht="34.5" customHeight="1" thickBot="1">
      <c r="A23" s="606">
        <v>1</v>
      </c>
      <c r="D23" s="2238" t="s">
        <v>1828</v>
      </c>
      <c r="E23" s="2238"/>
      <c r="F23" s="2238"/>
      <c r="G23" s="2238"/>
      <c r="H23" s="2238"/>
      <c r="I23" s="2238"/>
      <c r="J23" s="2238"/>
      <c r="K23" s="2238"/>
      <c r="L23" s="2238"/>
      <c r="M23" s="2238"/>
      <c r="N23" s="2238"/>
      <c r="O23" s="2238"/>
      <c r="P23" s="2238" t="s">
        <v>1829</v>
      </c>
      <c r="Q23" s="2238"/>
      <c r="R23" s="2238"/>
      <c r="S23" s="2238"/>
      <c r="T23" s="2238"/>
      <c r="U23" s="2238"/>
      <c r="V23" s="2238"/>
      <c r="W23" s="2238"/>
      <c r="X23" s="2238"/>
      <c r="Y23" s="2238" t="s">
        <v>1973</v>
      </c>
      <c r="Z23" s="2238"/>
      <c r="AA23" s="2238"/>
      <c r="AB23" s="2238"/>
      <c r="AC23" s="2238"/>
      <c r="AD23" s="2238"/>
      <c r="AE23" s="2238"/>
      <c r="AF23" s="2238"/>
      <c r="AG23" s="2238"/>
    </row>
    <row r="24" spans="1:33" s="592" customFormat="1" ht="30" customHeight="1">
      <c r="A24" s="606"/>
      <c r="D24" s="2931" t="s">
        <v>1830</v>
      </c>
      <c r="E24" s="2242"/>
      <c r="F24" s="2242"/>
      <c r="G24" s="2242"/>
      <c r="H24" s="2242"/>
      <c r="I24" s="2242"/>
      <c r="J24" s="2242"/>
      <c r="K24" s="2242"/>
      <c r="L24" s="2242"/>
      <c r="M24" s="2242"/>
      <c r="N24" s="2242"/>
      <c r="O24" s="2242"/>
      <c r="P24" s="2932">
        <f>'Notes- SK Template'!P36</f>
        <v>67</v>
      </c>
      <c r="Q24" s="2933"/>
      <c r="R24" s="2933"/>
      <c r="S24" s="2933"/>
      <c r="T24" s="2933"/>
      <c r="U24" s="2933"/>
      <c r="V24" s="2933"/>
      <c r="W24" s="2933"/>
      <c r="X24" s="2934"/>
      <c r="Y24" s="2932">
        <f>'Notes- SK Template'!Y36</f>
        <v>68</v>
      </c>
      <c r="Z24" s="2933"/>
      <c r="AA24" s="2933"/>
      <c r="AB24" s="2933"/>
      <c r="AC24" s="2933"/>
      <c r="AD24" s="2933"/>
      <c r="AE24" s="2933"/>
      <c r="AF24" s="2933"/>
      <c r="AG24" s="2934"/>
    </row>
    <row r="25" spans="1:33" s="592" customFormat="1" ht="30" customHeight="1">
      <c r="A25" s="606"/>
      <c r="D25" s="2935" t="s">
        <v>1831</v>
      </c>
      <c r="E25" s="2241"/>
      <c r="F25" s="2241"/>
      <c r="G25" s="2241"/>
      <c r="H25" s="2241"/>
      <c r="I25" s="2241"/>
      <c r="J25" s="2241"/>
      <c r="K25" s="2241"/>
      <c r="L25" s="2241"/>
      <c r="M25" s="2241"/>
      <c r="N25" s="2241"/>
      <c r="O25" s="2241"/>
      <c r="P25" s="2936">
        <f>'Notes- SK Template'!P37</f>
        <v>70</v>
      </c>
      <c r="Q25" s="2937"/>
      <c r="R25" s="2937"/>
      <c r="S25" s="2937"/>
      <c r="T25" s="2937"/>
      <c r="U25" s="2937"/>
      <c r="V25" s="2937"/>
      <c r="W25" s="2937"/>
      <c r="X25" s="2938"/>
      <c r="Y25" s="2936">
        <f>'Notes- SK Template'!Y37</f>
        <v>70</v>
      </c>
      <c r="Z25" s="2937"/>
      <c r="AA25" s="2937"/>
      <c r="AB25" s="2937"/>
      <c r="AC25" s="2937"/>
      <c r="AD25" s="2937"/>
      <c r="AE25" s="2937"/>
      <c r="AF25" s="2937"/>
      <c r="AG25" s="2938"/>
    </row>
    <row r="26" spans="1:33" s="592" customFormat="1" ht="30" customHeight="1" thickBot="1">
      <c r="A26" s="606"/>
      <c r="D26" s="2927" t="s">
        <v>1832</v>
      </c>
      <c r="E26" s="2240"/>
      <c r="F26" s="2240"/>
      <c r="G26" s="2240"/>
      <c r="H26" s="2240"/>
      <c r="I26" s="2240"/>
      <c r="J26" s="2240"/>
      <c r="K26" s="2240"/>
      <c r="L26" s="2240"/>
      <c r="M26" s="2240"/>
      <c r="N26" s="2240"/>
      <c r="O26" s="2240"/>
      <c r="P26" s="2928">
        <f>'Notes- SK Template'!P38</f>
        <v>4</v>
      </c>
      <c r="Q26" s="2929"/>
      <c r="R26" s="2929"/>
      <c r="S26" s="2929"/>
      <c r="T26" s="2929"/>
      <c r="U26" s="2929"/>
      <c r="V26" s="2929"/>
      <c r="W26" s="2929"/>
      <c r="X26" s="2930"/>
      <c r="Y26" s="2928">
        <f>'Notes- SK Template'!Y38</f>
        <v>2</v>
      </c>
      <c r="Z26" s="2929"/>
      <c r="AA26" s="2929"/>
      <c r="AB26" s="2929"/>
      <c r="AC26" s="2929"/>
      <c r="AD26" s="2929"/>
      <c r="AE26" s="2929"/>
      <c r="AF26" s="2929"/>
      <c r="AG26" s="2930"/>
    </row>
    <row r="27" spans="1:33" s="592" customFormat="1" ht="13.8">
      <c r="A27" s="606"/>
    </row>
    <row r="28" spans="1:33" s="592" customFormat="1" ht="13.8">
      <c r="A28" s="606"/>
    </row>
    <row r="29" spans="1:33" s="592" customFormat="1" ht="15" customHeight="1">
      <c r="A29" s="606"/>
      <c r="D29" s="2613" t="s">
        <v>1833</v>
      </c>
      <c r="E29" s="2613"/>
      <c r="F29" s="2613"/>
      <c r="G29" s="2613"/>
      <c r="H29" s="2613"/>
      <c r="I29" s="2613"/>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row>
    <row r="30" spans="1:33" s="592" customFormat="1" ht="13.8">
      <c r="A30" s="606"/>
      <c r="D30" s="2613"/>
      <c r="E30" s="2613"/>
      <c r="F30" s="2613"/>
      <c r="G30" s="2613"/>
      <c r="H30" s="2613"/>
      <c r="I30" s="2613"/>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row>
    <row r="31" spans="1:33" s="592" customFormat="1" ht="14.4" thickBot="1">
      <c r="A31" s="60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row>
    <row r="32" spans="1:33" s="592" customFormat="1" ht="24.75" customHeight="1" thickBot="1">
      <c r="A32" s="606" t="s">
        <v>1819</v>
      </c>
      <c r="D32" s="2614" t="s">
        <v>1834</v>
      </c>
      <c r="E32" s="2614"/>
      <c r="F32" s="2614"/>
      <c r="G32" s="2614"/>
      <c r="H32" s="2614"/>
      <c r="I32" s="2614"/>
      <c r="J32" s="2614"/>
      <c r="K32" s="2614"/>
      <c r="L32" s="2614"/>
      <c r="M32" s="2614"/>
      <c r="N32" s="2614" t="s">
        <v>1835</v>
      </c>
      <c r="O32" s="2614"/>
      <c r="P32" s="2614"/>
      <c r="Q32" s="2614"/>
      <c r="R32" s="2614"/>
      <c r="S32" s="2614"/>
      <c r="T32" s="2614"/>
      <c r="U32" s="2614"/>
      <c r="V32" s="2614"/>
      <c r="W32" s="2614"/>
      <c r="X32" s="2614" t="s">
        <v>1839</v>
      </c>
      <c r="Y32" s="2614"/>
      <c r="Z32" s="2614"/>
      <c r="AA32" s="2614"/>
      <c r="AB32" s="2614"/>
      <c r="AC32" s="2614" t="s">
        <v>1840</v>
      </c>
      <c r="AD32" s="2614"/>
      <c r="AE32" s="2614"/>
      <c r="AF32" s="2614"/>
      <c r="AG32" s="2614"/>
    </row>
    <row r="33" spans="1:33" s="592" customFormat="1" ht="24.75" customHeight="1" thickBot="1">
      <c r="A33" s="606"/>
      <c r="D33" s="2614"/>
      <c r="E33" s="2614"/>
      <c r="F33" s="2614"/>
      <c r="G33" s="2614"/>
      <c r="H33" s="2614"/>
      <c r="I33" s="2614"/>
      <c r="J33" s="2614"/>
      <c r="K33" s="2614"/>
      <c r="L33" s="2614"/>
      <c r="M33" s="2614"/>
      <c r="N33" s="2614" t="s">
        <v>1836</v>
      </c>
      <c r="O33" s="2614"/>
      <c r="P33" s="2614"/>
      <c r="Q33" s="2614"/>
      <c r="R33" s="2614"/>
      <c r="S33" s="2614" t="s">
        <v>1837</v>
      </c>
      <c r="T33" s="2614"/>
      <c r="U33" s="2614"/>
      <c r="V33" s="2614"/>
      <c r="W33" s="2614"/>
      <c r="X33" s="2614"/>
      <c r="Y33" s="2614"/>
      <c r="Z33" s="2614"/>
      <c r="AA33" s="2614"/>
      <c r="AB33" s="2614"/>
      <c r="AC33" s="2614"/>
      <c r="AD33" s="2614"/>
      <c r="AE33" s="2614"/>
      <c r="AF33" s="2614"/>
      <c r="AG33" s="2614"/>
    </row>
    <row r="34" spans="1:33" s="592" customFormat="1" ht="15.75" customHeight="1">
      <c r="A34" s="606"/>
      <c r="D34" s="2616" t="str">
        <f>'Notes- SK Template'!D45</f>
        <v>KaKa Aktiebolak</v>
      </c>
      <c r="E34" s="2616"/>
      <c r="F34" s="2616"/>
      <c r="G34" s="2616"/>
      <c r="H34" s="2616"/>
      <c r="I34" s="2616"/>
      <c r="J34" s="2616"/>
      <c r="K34" s="2616"/>
      <c r="L34" s="2616"/>
      <c r="M34" s="2616"/>
      <c r="N34" s="2617">
        <f>'Notes- SK Template'!N45</f>
        <v>14000</v>
      </c>
      <c r="O34" s="2617"/>
      <c r="P34" s="2617"/>
      <c r="Q34" s="2617"/>
      <c r="R34" s="2617"/>
      <c r="S34" s="2618">
        <f>'Notes- SK Template'!S45</f>
        <v>1</v>
      </c>
      <c r="T34" s="2618"/>
      <c r="U34" s="2618"/>
      <c r="V34" s="2618"/>
      <c r="W34" s="2618"/>
      <c r="X34" s="2618">
        <f>'Notes- SK Template'!X45</f>
        <v>1</v>
      </c>
      <c r="Y34" s="2618"/>
      <c r="Z34" s="2618"/>
      <c r="AA34" s="2618"/>
      <c r="AB34" s="2618"/>
      <c r="AC34" s="2618">
        <f>'Notes- SK Template'!AC45</f>
        <v>0</v>
      </c>
      <c r="AD34" s="2618"/>
      <c r="AE34" s="2618"/>
      <c r="AF34" s="2618"/>
      <c r="AG34" s="2618"/>
    </row>
    <row r="35" spans="1:33" s="592" customFormat="1" ht="15.75" customHeight="1">
      <c r="A35" s="606"/>
      <c r="D35" s="2621">
        <f>'Notes- SK Template'!D46</f>
        <v>0</v>
      </c>
      <c r="E35" s="2621"/>
      <c r="F35" s="2621"/>
      <c r="G35" s="2621"/>
      <c r="H35" s="2621"/>
      <c r="I35" s="2621"/>
      <c r="J35" s="2621"/>
      <c r="K35" s="2621"/>
      <c r="L35" s="2621"/>
      <c r="M35" s="2621"/>
      <c r="N35" s="1870">
        <f>'Notes- SK Template'!N46</f>
        <v>0</v>
      </c>
      <c r="O35" s="1870"/>
      <c r="P35" s="1870"/>
      <c r="Q35" s="1870"/>
      <c r="R35" s="1870"/>
      <c r="S35" s="2917">
        <f>'Notes- SK Template'!S46</f>
        <v>0</v>
      </c>
      <c r="T35" s="2917"/>
      <c r="U35" s="2917"/>
      <c r="V35" s="2917"/>
      <c r="W35" s="2917"/>
      <c r="X35" s="2917">
        <f>'Notes- SK Template'!X46</f>
        <v>0</v>
      </c>
      <c r="Y35" s="2917"/>
      <c r="Z35" s="2917"/>
      <c r="AA35" s="2917"/>
      <c r="AB35" s="2917"/>
      <c r="AC35" s="2917">
        <f>'Notes- SK Template'!AC46</f>
        <v>0</v>
      </c>
      <c r="AD35" s="2917"/>
      <c r="AE35" s="2917"/>
      <c r="AF35" s="2917"/>
      <c r="AG35" s="2917"/>
    </row>
    <row r="36" spans="1:33" s="592" customFormat="1" ht="15.75" customHeight="1">
      <c r="A36" s="606"/>
      <c r="D36" s="2621">
        <f>'Notes- SK Template'!D47</f>
        <v>0</v>
      </c>
      <c r="E36" s="2621"/>
      <c r="F36" s="2621"/>
      <c r="G36" s="2621"/>
      <c r="H36" s="2621"/>
      <c r="I36" s="2621"/>
      <c r="J36" s="2621"/>
      <c r="K36" s="2621"/>
      <c r="L36" s="2621"/>
      <c r="M36" s="2621"/>
      <c r="N36" s="1870">
        <f>'Notes- SK Template'!N47</f>
        <v>0</v>
      </c>
      <c r="O36" s="1870"/>
      <c r="P36" s="1870"/>
      <c r="Q36" s="1870"/>
      <c r="R36" s="1870"/>
      <c r="S36" s="2917">
        <f>'Notes- SK Template'!S47</f>
        <v>0</v>
      </c>
      <c r="T36" s="2917"/>
      <c r="U36" s="2917"/>
      <c r="V36" s="2917"/>
      <c r="W36" s="2917"/>
      <c r="X36" s="2917">
        <f>'Notes- SK Template'!X47</f>
        <v>0</v>
      </c>
      <c r="Y36" s="2917"/>
      <c r="Z36" s="2917"/>
      <c r="AA36" s="2917"/>
      <c r="AB36" s="2917"/>
      <c r="AC36" s="2917">
        <f>'Notes- SK Template'!AC47</f>
        <v>0</v>
      </c>
      <c r="AD36" s="2917"/>
      <c r="AE36" s="2917"/>
      <c r="AF36" s="2917"/>
      <c r="AG36" s="2917"/>
    </row>
    <row r="37" spans="1:33" s="592" customFormat="1" ht="15.75" customHeight="1">
      <c r="A37" s="606"/>
      <c r="D37" s="2621">
        <f>'Notes- SK Template'!D48</f>
        <v>0</v>
      </c>
      <c r="E37" s="2621"/>
      <c r="F37" s="2621"/>
      <c r="G37" s="2621"/>
      <c r="H37" s="2621"/>
      <c r="I37" s="2621"/>
      <c r="J37" s="2621"/>
      <c r="K37" s="2621"/>
      <c r="L37" s="2621"/>
      <c r="M37" s="2621"/>
      <c r="N37" s="1870">
        <f>'Notes- SK Template'!N48</f>
        <v>0</v>
      </c>
      <c r="O37" s="1870"/>
      <c r="P37" s="1870"/>
      <c r="Q37" s="1870"/>
      <c r="R37" s="1870"/>
      <c r="S37" s="2917">
        <f>'Notes- SK Template'!S48</f>
        <v>0</v>
      </c>
      <c r="T37" s="2917"/>
      <c r="U37" s="2917"/>
      <c r="V37" s="2917"/>
      <c r="W37" s="2917"/>
      <c r="X37" s="2917">
        <f>'Notes- SK Template'!X48</f>
        <v>0</v>
      </c>
      <c r="Y37" s="2917"/>
      <c r="Z37" s="2917"/>
      <c r="AA37" s="2917"/>
      <c r="AB37" s="2917"/>
      <c r="AC37" s="2917">
        <f>'Notes- SK Template'!AC48</f>
        <v>0</v>
      </c>
      <c r="AD37" s="2917"/>
      <c r="AE37" s="2917"/>
      <c r="AF37" s="2917"/>
      <c r="AG37" s="2917"/>
    </row>
    <row r="38" spans="1:33" s="592" customFormat="1" ht="15.75" customHeight="1">
      <c r="A38" s="606"/>
      <c r="D38" s="2621">
        <f>'Notes- SK Template'!D49</f>
        <v>0</v>
      </c>
      <c r="E38" s="2621"/>
      <c r="F38" s="2621"/>
      <c r="G38" s="2621"/>
      <c r="H38" s="2621"/>
      <c r="I38" s="2621"/>
      <c r="J38" s="2621"/>
      <c r="K38" s="2621"/>
      <c r="L38" s="2621"/>
      <c r="M38" s="2621"/>
      <c r="N38" s="1870">
        <f>'Notes- SK Template'!N49</f>
        <v>0</v>
      </c>
      <c r="O38" s="1870"/>
      <c r="P38" s="1870"/>
      <c r="Q38" s="1870"/>
      <c r="R38" s="1870"/>
      <c r="S38" s="2917">
        <f>'Notes- SK Template'!S49</f>
        <v>0</v>
      </c>
      <c r="T38" s="2917"/>
      <c r="U38" s="2917"/>
      <c r="V38" s="2917"/>
      <c r="W38" s="2917"/>
      <c r="X38" s="2917">
        <f>'Notes- SK Template'!X49</f>
        <v>0</v>
      </c>
      <c r="Y38" s="2917"/>
      <c r="Z38" s="2917"/>
      <c r="AA38" s="2917"/>
      <c r="AB38" s="2917"/>
      <c r="AC38" s="2917">
        <f>'Notes- SK Template'!AC49</f>
        <v>0</v>
      </c>
      <c r="AD38" s="2917"/>
      <c r="AE38" s="2917"/>
      <c r="AF38" s="2917"/>
      <c r="AG38" s="2917"/>
    </row>
    <row r="39" spans="1:33" s="592" customFormat="1" ht="15.75" customHeight="1" thickBot="1">
      <c r="A39" s="606"/>
      <c r="D39" s="2623" t="s">
        <v>1841</v>
      </c>
      <c r="E39" s="2624"/>
      <c r="F39" s="2624"/>
      <c r="G39" s="2624"/>
      <c r="H39" s="2624"/>
      <c r="I39" s="2624"/>
      <c r="J39" s="2624"/>
      <c r="K39" s="2624"/>
      <c r="L39" s="2624"/>
      <c r="M39" s="2625"/>
      <c r="N39" s="2626">
        <f>'Notes- SK Template'!N50</f>
        <v>14000</v>
      </c>
      <c r="O39" s="2626"/>
      <c r="P39" s="2626"/>
      <c r="Q39" s="2626"/>
      <c r="R39" s="2626"/>
      <c r="S39" s="1921">
        <f>'Notes- SK Template'!S50</f>
        <v>1</v>
      </c>
      <c r="T39" s="1922"/>
      <c r="U39" s="1922"/>
      <c r="V39" s="1922"/>
      <c r="W39" s="1923"/>
      <c r="X39" s="1921">
        <f>'Notes- SK Template'!X50</f>
        <v>1</v>
      </c>
      <c r="Y39" s="1922"/>
      <c r="Z39" s="1922"/>
      <c r="AA39" s="1922"/>
      <c r="AB39" s="1923"/>
      <c r="AC39" s="1921">
        <f>'Notes- SK Template'!AC50</f>
        <v>0</v>
      </c>
      <c r="AD39" s="1922"/>
      <c r="AE39" s="1922"/>
      <c r="AF39" s="1922"/>
      <c r="AG39" s="1923"/>
    </row>
    <row r="40" spans="1:33" s="592" customFormat="1" ht="13.8">
      <c r="A40" s="606"/>
      <c r="D40" s="786"/>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row>
    <row r="41" spans="1:33" s="592" customFormat="1" ht="13.8">
      <c r="A41" s="60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row>
    <row r="42" spans="1:33" s="592" customFormat="1" ht="14.4" thickBot="1">
      <c r="A42" s="60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row>
    <row r="43" spans="1:33" s="592" customFormat="1" ht="24.75" customHeight="1" thickBot="1">
      <c r="A43" s="606" t="s">
        <v>1820</v>
      </c>
      <c r="D43" s="2614" t="s">
        <v>1842</v>
      </c>
      <c r="E43" s="2614"/>
      <c r="F43" s="2614"/>
      <c r="G43" s="2614"/>
      <c r="H43" s="2614"/>
      <c r="I43" s="2614"/>
      <c r="J43" s="2614"/>
      <c r="K43" s="2614"/>
      <c r="L43" s="2614"/>
      <c r="M43" s="2614"/>
      <c r="N43" s="2614"/>
      <c r="O43" s="2614"/>
      <c r="P43" s="2614" t="s">
        <v>1835</v>
      </c>
      <c r="Q43" s="2614"/>
      <c r="R43" s="2614"/>
      <c r="S43" s="2614"/>
      <c r="T43" s="2614"/>
      <c r="U43" s="2614"/>
      <c r="V43" s="2614"/>
      <c r="W43" s="2614"/>
      <c r="X43" s="2614"/>
      <c r="Y43" s="2614" t="s">
        <v>1838</v>
      </c>
      <c r="Z43" s="2614"/>
      <c r="AA43" s="2614"/>
      <c r="AB43" s="2614"/>
      <c r="AC43" s="2614" t="s">
        <v>1844</v>
      </c>
      <c r="AD43" s="2614"/>
      <c r="AE43" s="2614"/>
      <c r="AF43" s="2614"/>
      <c r="AG43" s="2614"/>
    </row>
    <row r="44" spans="1:33" s="592" customFormat="1" ht="24.75" customHeight="1" thickBot="1">
      <c r="A44" s="606"/>
      <c r="D44" s="2614" t="s">
        <v>1834</v>
      </c>
      <c r="E44" s="2614"/>
      <c r="F44" s="2614"/>
      <c r="G44" s="2614"/>
      <c r="H44" s="2614"/>
      <c r="I44" s="2614"/>
      <c r="J44" s="2614"/>
      <c r="K44" s="2614"/>
      <c r="L44" s="2614" t="s">
        <v>1843</v>
      </c>
      <c r="M44" s="2614"/>
      <c r="N44" s="2614"/>
      <c r="O44" s="2614"/>
      <c r="P44" s="2614" t="s">
        <v>1836</v>
      </c>
      <c r="Q44" s="2614"/>
      <c r="R44" s="2614"/>
      <c r="S44" s="2614"/>
      <c r="T44" s="2614"/>
      <c r="U44" s="2614" t="s">
        <v>1837</v>
      </c>
      <c r="V44" s="2614"/>
      <c r="W44" s="2614"/>
      <c r="X44" s="2614"/>
      <c r="Y44" s="2614"/>
      <c r="Z44" s="2614"/>
      <c r="AA44" s="2614"/>
      <c r="AB44" s="2614"/>
      <c r="AC44" s="2614"/>
      <c r="AD44" s="2614"/>
      <c r="AE44" s="2614"/>
      <c r="AF44" s="2614"/>
      <c r="AG44" s="2614"/>
    </row>
    <row r="45" spans="1:33" s="592" customFormat="1" ht="15.75" customHeight="1">
      <c r="A45" s="606"/>
      <c r="D45" s="2942" t="str">
        <f>'Notes- SK Template'!D55</f>
        <v>KaKa Aktiebolak</v>
      </c>
      <c r="E45" s="2942"/>
      <c r="F45" s="2942"/>
      <c r="G45" s="2942"/>
      <c r="H45" s="2942"/>
      <c r="I45" s="2942"/>
      <c r="J45" s="2942"/>
      <c r="K45" s="2942"/>
      <c r="L45" s="2943">
        <f>'Notes- SK Template'!L55</f>
        <v>43566</v>
      </c>
      <c r="M45" s="2943"/>
      <c r="N45" s="2943"/>
      <c r="O45" s="2943"/>
      <c r="P45" s="2599">
        <f>'Notes- SK Template'!P55</f>
        <v>9240</v>
      </c>
      <c r="Q45" s="2599"/>
      <c r="R45" s="2599"/>
      <c r="S45" s="2599"/>
      <c r="T45" s="2599"/>
      <c r="U45" s="2944">
        <f>'Notes- SK Template'!U55</f>
        <v>0.66</v>
      </c>
      <c r="V45" s="2944"/>
      <c r="W45" s="2944"/>
      <c r="X45" s="2944"/>
      <c r="Y45" s="2944">
        <f>'Notes- SK Template'!Y55</f>
        <v>0.66</v>
      </c>
      <c r="Z45" s="2944"/>
      <c r="AA45" s="2944"/>
      <c r="AB45" s="2944"/>
      <c r="AC45" s="2944">
        <f>'Notes- SK Template'!AC55</f>
        <v>0</v>
      </c>
      <c r="AD45" s="2944"/>
      <c r="AE45" s="2944"/>
      <c r="AF45" s="2944"/>
      <c r="AG45" s="2944"/>
    </row>
    <row r="46" spans="1:33" s="592" customFormat="1" ht="15.75" customHeight="1">
      <c r="A46" s="606"/>
      <c r="D46" s="2940" t="str">
        <f>'Notes- SK Template'!D56</f>
        <v>Ing. Emil Kviatkovský</v>
      </c>
      <c r="E46" s="2940"/>
      <c r="F46" s="2940"/>
      <c r="G46" s="2940"/>
      <c r="H46" s="2940"/>
      <c r="I46" s="2940"/>
      <c r="J46" s="2940"/>
      <c r="K46" s="2940"/>
      <c r="L46" s="2941">
        <f>'Notes- SK Template'!L56</f>
        <v>43565</v>
      </c>
      <c r="M46" s="2941"/>
      <c r="N46" s="2941"/>
      <c r="O46" s="2941"/>
      <c r="P46" s="2591">
        <f>'Notes- SK Template'!P56</f>
        <v>1680</v>
      </c>
      <c r="Q46" s="2591"/>
      <c r="R46" s="2591"/>
      <c r="S46" s="2591"/>
      <c r="T46" s="2591"/>
      <c r="U46" s="2917">
        <f>'Notes- SK Template'!U56</f>
        <v>0.12</v>
      </c>
      <c r="V46" s="2917"/>
      <c r="W46" s="2917"/>
      <c r="X46" s="2917"/>
      <c r="Y46" s="2917">
        <f>'Notes- SK Template'!Y56</f>
        <v>0.12</v>
      </c>
      <c r="Z46" s="2917"/>
      <c r="AA46" s="2917"/>
      <c r="AB46" s="2917"/>
      <c r="AC46" s="2917">
        <f>'Notes- SK Template'!AC56</f>
        <v>0</v>
      </c>
      <c r="AD46" s="2917"/>
      <c r="AE46" s="2917"/>
      <c r="AF46" s="2917"/>
      <c r="AG46" s="2917"/>
    </row>
    <row r="47" spans="1:33" s="592" customFormat="1" ht="15.75" customHeight="1">
      <c r="A47" s="606"/>
      <c r="D47" s="2940" t="str">
        <f>'Notes- SK Template'!D58</f>
        <v>Ing. Emil Kviatkovský ml.</v>
      </c>
      <c r="E47" s="2940"/>
      <c r="F47" s="2940"/>
      <c r="G47" s="2940"/>
      <c r="H47" s="2940"/>
      <c r="I47" s="2940"/>
      <c r="J47" s="2940"/>
      <c r="K47" s="2940"/>
      <c r="L47" s="2941">
        <f>'Notes- SK Template'!L58</f>
        <v>43565</v>
      </c>
      <c r="M47" s="2941"/>
      <c r="N47" s="2941"/>
      <c r="O47" s="2941"/>
      <c r="P47" s="2591">
        <f>'Notes- SK Template'!P58</f>
        <v>1400</v>
      </c>
      <c r="Q47" s="2591"/>
      <c r="R47" s="2591"/>
      <c r="S47" s="2591"/>
      <c r="T47" s="2591"/>
      <c r="U47" s="2917">
        <f>'Notes- SK Template'!U58</f>
        <v>0.1</v>
      </c>
      <c r="V47" s="2917"/>
      <c r="W47" s="2917"/>
      <c r="X47" s="2917"/>
      <c r="Y47" s="2917">
        <f>'Notes- SK Template'!Y58</f>
        <v>0.1</v>
      </c>
      <c r="Z47" s="2917"/>
      <c r="AA47" s="2917"/>
      <c r="AB47" s="2917"/>
      <c r="AC47" s="2917">
        <f>'Notes- SK Template'!AC58</f>
        <v>0</v>
      </c>
      <c r="AD47" s="2917"/>
      <c r="AE47" s="2917"/>
      <c r="AF47" s="2917"/>
      <c r="AG47" s="2917"/>
    </row>
    <row r="48" spans="1:33" s="592" customFormat="1" ht="15.75" customHeight="1">
      <c r="A48" s="606"/>
      <c r="D48" s="2940" t="str">
        <f>'Notes- SK Template'!D59</f>
        <v>Anna Maškarová</v>
      </c>
      <c r="E48" s="2940"/>
      <c r="F48" s="2940"/>
      <c r="G48" s="2940"/>
      <c r="H48" s="2940"/>
      <c r="I48" s="2940"/>
      <c r="J48" s="2940"/>
      <c r="K48" s="2940"/>
      <c r="L48" s="2941">
        <f>'Notes- SK Template'!L59</f>
        <v>43565</v>
      </c>
      <c r="M48" s="2941"/>
      <c r="N48" s="2941"/>
      <c r="O48" s="2941"/>
      <c r="P48" s="2591">
        <f>'Notes- SK Template'!P59</f>
        <v>840</v>
      </c>
      <c r="Q48" s="2591"/>
      <c r="R48" s="2591"/>
      <c r="S48" s="2591"/>
      <c r="T48" s="2591"/>
      <c r="U48" s="2917">
        <f>'Notes- SK Template'!U59</f>
        <v>0.06</v>
      </c>
      <c r="V48" s="2917"/>
      <c r="W48" s="2917"/>
      <c r="X48" s="2917"/>
      <c r="Y48" s="2917">
        <f>'Notes- SK Template'!Y59</f>
        <v>0.06</v>
      </c>
      <c r="Z48" s="2917"/>
      <c r="AA48" s="2917"/>
      <c r="AB48" s="2917"/>
      <c r="AC48" s="2917">
        <f>'Notes- SK Template'!AC59</f>
        <v>0</v>
      </c>
      <c r="AD48" s="2917"/>
      <c r="AE48" s="2917"/>
      <c r="AF48" s="2917"/>
      <c r="AG48" s="2917"/>
    </row>
    <row r="49" spans="1:33" s="592" customFormat="1" ht="15.75" customHeight="1" thickBot="1">
      <c r="A49" s="606"/>
      <c r="D49" s="1930" t="s">
        <v>1841</v>
      </c>
      <c r="E49" s="1931"/>
      <c r="F49" s="1931"/>
      <c r="G49" s="1931"/>
      <c r="H49" s="1931"/>
      <c r="I49" s="1931"/>
      <c r="J49" s="1931"/>
      <c r="K49" s="1932"/>
      <c r="L49" s="2945" t="str">
        <f>'Notes- SK Template'!L60</f>
        <v>x</v>
      </c>
      <c r="M49" s="2945"/>
      <c r="N49" s="2945"/>
      <c r="O49" s="2945"/>
      <c r="P49" s="2946">
        <f>'Notes- SK Template'!P60</f>
        <v>14000</v>
      </c>
      <c r="Q49" s="2946"/>
      <c r="R49" s="2946"/>
      <c r="S49" s="2946"/>
      <c r="T49" s="2946"/>
      <c r="U49" s="2947">
        <f>'Notes- SK Template'!U60</f>
        <v>1</v>
      </c>
      <c r="V49" s="2947"/>
      <c r="W49" s="2947"/>
      <c r="X49" s="2947"/>
      <c r="Y49" s="2947">
        <f>'Notes- SK Template'!Y60</f>
        <v>1</v>
      </c>
      <c r="Z49" s="2947"/>
      <c r="AA49" s="2947"/>
      <c r="AB49" s="2947"/>
      <c r="AC49" s="2947">
        <f>'Notes- SK Template'!AC60</f>
        <v>0</v>
      </c>
      <c r="AD49" s="2947"/>
      <c r="AE49" s="2947"/>
      <c r="AF49" s="2947"/>
      <c r="AG49" s="2947"/>
    </row>
    <row r="50" spans="1:33" s="592" customFormat="1" ht="13.8">
      <c r="A50" s="606"/>
    </row>
    <row r="51" spans="1:33" s="592" customFormat="1" ht="13.8">
      <c r="A51" s="606"/>
    </row>
    <row r="52" spans="1:33" s="592" customFormat="1" ht="14.25" customHeight="1">
      <c r="A52" s="606"/>
      <c r="D52" s="2206" t="s">
        <v>1845</v>
      </c>
      <c r="E52" s="2219"/>
      <c r="F52" s="2219"/>
      <c r="G52" s="2219"/>
      <c r="H52" s="2219"/>
      <c r="I52" s="2219"/>
      <c r="J52" s="2219"/>
      <c r="K52" s="2219"/>
      <c r="L52" s="2219"/>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row>
    <row r="53" spans="1:33" s="592" customFormat="1" ht="13.8">
      <c r="A53" s="606"/>
      <c r="D53" s="2219"/>
      <c r="E53" s="2219"/>
      <c r="F53" s="2219"/>
      <c r="G53" s="2219"/>
      <c r="H53" s="2219"/>
      <c r="I53" s="2219"/>
      <c r="J53" s="2219"/>
      <c r="K53" s="2219"/>
      <c r="L53" s="2219"/>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row>
    <row r="54" spans="1:33" s="592" customFormat="1" ht="13.8">
      <c r="A54" s="606"/>
      <c r="D54" s="2219"/>
      <c r="E54" s="2219"/>
      <c r="F54" s="2219"/>
      <c r="G54" s="2219"/>
      <c r="H54" s="2219"/>
      <c r="I54" s="2219"/>
      <c r="J54" s="2219"/>
      <c r="K54" s="2219"/>
      <c r="L54" s="2219"/>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row>
    <row r="55" spans="1:33" s="592" customFormat="1" ht="13.8">
      <c r="A55" s="606"/>
      <c r="D55" s="2219"/>
      <c r="E55" s="2219"/>
      <c r="F55" s="2219"/>
      <c r="G55" s="2219"/>
      <c r="H55" s="2219"/>
      <c r="I55" s="2219"/>
      <c r="J55" s="2219"/>
      <c r="K55" s="2219"/>
      <c r="L55" s="2219"/>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row>
    <row r="56" spans="1:33" s="592" customFormat="1" ht="13.8">
      <c r="A56" s="606"/>
      <c r="D56" s="2219"/>
      <c r="E56" s="2219"/>
      <c r="F56" s="2219"/>
      <c r="G56" s="2219"/>
      <c r="H56" s="2219"/>
      <c r="I56" s="2219"/>
      <c r="J56" s="2219"/>
      <c r="K56" s="2219"/>
      <c r="L56" s="2219"/>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row>
    <row r="57" spans="1:33" s="592" customFormat="1" ht="14.25" customHeight="1">
      <c r="A57" s="606"/>
      <c r="D57" s="2206" t="s">
        <v>1846</v>
      </c>
      <c r="E57" s="2219"/>
      <c r="F57" s="2219"/>
      <c r="G57" s="2219"/>
      <c r="H57" s="2219"/>
      <c r="I57" s="2219"/>
      <c r="J57" s="2219"/>
      <c r="K57" s="2219"/>
      <c r="L57" s="2219"/>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row>
    <row r="58" spans="1:33" s="592" customFormat="1" ht="13.8">
      <c r="A58" s="606"/>
      <c r="D58" s="2219"/>
      <c r="E58" s="2219"/>
      <c r="F58" s="2219"/>
      <c r="G58" s="2219"/>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row>
    <row r="59" spans="1:33" s="592" customFormat="1" ht="13.8">
      <c r="A59" s="606"/>
      <c r="D59" s="2219"/>
      <c r="E59" s="2219"/>
      <c r="F59" s="2219"/>
      <c r="G59" s="2219"/>
      <c r="H59" s="2219"/>
      <c r="I59" s="2219"/>
      <c r="J59" s="2219"/>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row>
    <row r="60" spans="1:33" s="592" customFormat="1" ht="13.8">
      <c r="A60" s="606"/>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row>
    <row r="61" spans="1:33" s="592" customFormat="1" ht="13.8">
      <c r="A61" s="606"/>
    </row>
    <row r="62" spans="1:33" s="592" customFormat="1" ht="14.25" customHeight="1">
      <c r="A62" s="606"/>
      <c r="D62" s="2206" t="s">
        <v>1847</v>
      </c>
      <c r="E62" s="2219"/>
      <c r="F62" s="2219"/>
      <c r="G62" s="2219"/>
      <c r="H62" s="2219"/>
      <c r="I62" s="2219"/>
      <c r="J62" s="2219"/>
      <c r="K62" s="2219"/>
      <c r="L62" s="2219"/>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row>
    <row r="63" spans="1:33" s="592" customFormat="1" ht="13.8">
      <c r="A63" s="606"/>
      <c r="D63" s="2219"/>
      <c r="E63" s="2219"/>
      <c r="F63" s="2219"/>
      <c r="G63" s="2219"/>
      <c r="H63" s="2219"/>
      <c r="I63" s="2219"/>
      <c r="J63" s="2219"/>
      <c r="K63" s="2219"/>
      <c r="L63" s="2219"/>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row>
    <row r="64" spans="1:33" s="592" customFormat="1" ht="13.8">
      <c r="A64" s="606"/>
    </row>
    <row r="65" spans="1:33" s="592" customFormat="1" ht="13.8">
      <c r="A65" s="606"/>
      <c r="D65" s="935" t="s">
        <v>3091</v>
      </c>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row>
    <row r="66" spans="1:33" s="592" customFormat="1" ht="13.8">
      <c r="A66" s="606"/>
    </row>
    <row r="67" spans="1:33" s="592" customFormat="1" ht="14.4" thickBot="1">
      <c r="A67" s="606"/>
      <c r="D67" s="2259" t="s">
        <v>1848</v>
      </c>
      <c r="E67" s="2259"/>
      <c r="F67" s="2259"/>
      <c r="G67" s="2259"/>
      <c r="H67" s="2259"/>
      <c r="I67" s="2259"/>
      <c r="J67" s="2259"/>
      <c r="K67" s="2259"/>
      <c r="L67" s="2259"/>
      <c r="M67" s="2259"/>
      <c r="N67" s="2259"/>
      <c r="O67" s="2259"/>
    </row>
    <row r="68" spans="1:33" s="592" customFormat="1" ht="14.4" thickTop="1">
      <c r="A68" s="606"/>
      <c r="D68" s="936" t="s">
        <v>1849</v>
      </c>
      <c r="E68" s="598"/>
      <c r="F68" s="598"/>
      <c r="G68" s="598"/>
      <c r="H68" s="938">
        <f>'Notes- SK Template'!H73</f>
        <v>0</v>
      </c>
      <c r="I68" s="598"/>
      <c r="J68" s="598"/>
      <c r="K68" s="598"/>
      <c r="L68" s="598"/>
      <c r="M68" s="598"/>
      <c r="N68" s="598"/>
      <c r="O68" s="598"/>
    </row>
    <row r="69" spans="1:33" s="592" customFormat="1" ht="13.8">
      <c r="A69" s="606"/>
      <c r="D69" s="937" t="s">
        <v>1850</v>
      </c>
      <c r="H69" s="939" t="e">
        <f>'Notes- SK Template'!#REF!</f>
        <v>#REF!</v>
      </c>
    </row>
    <row r="70" spans="1:33" s="592" customFormat="1" ht="13.8">
      <c r="A70" s="606"/>
      <c r="D70" s="937" t="s">
        <v>1851</v>
      </c>
      <c r="H70" s="939">
        <f>'Notes- SK Template'!H74</f>
        <v>0</v>
      </c>
    </row>
    <row r="71" spans="1:33" s="592" customFormat="1" ht="13.8">
      <c r="A71" s="606"/>
      <c r="D71" s="937" t="s">
        <v>1851</v>
      </c>
      <c r="H71" s="939">
        <f>'Notes- SK Template'!H75</f>
        <v>0</v>
      </c>
    </row>
    <row r="72" spans="1:33" s="592" customFormat="1" ht="13.8">
      <c r="A72" s="606"/>
    </row>
    <row r="73" spans="1:33" s="592" customFormat="1" ht="14.4" thickBot="1">
      <c r="A73" s="606"/>
      <c r="D73" s="2259" t="s">
        <v>1852</v>
      </c>
      <c r="E73" s="2259"/>
      <c r="F73" s="2259"/>
      <c r="G73" s="2259"/>
      <c r="H73" s="2259"/>
      <c r="I73" s="2259"/>
      <c r="J73" s="2259"/>
      <c r="K73" s="2259"/>
      <c r="L73" s="2259"/>
      <c r="M73" s="2259"/>
      <c r="N73" s="2259"/>
      <c r="O73" s="2259"/>
    </row>
    <row r="74" spans="1:33" s="592" customFormat="1" ht="14.4" thickTop="1">
      <c r="A74" s="606"/>
      <c r="D74" s="936" t="s">
        <v>1849</v>
      </c>
      <c r="E74" s="598"/>
      <c r="F74" s="598"/>
      <c r="G74" s="598"/>
      <c r="H74" s="940" t="e">
        <f>'Notes- SK Template'!#REF!</f>
        <v>#REF!</v>
      </c>
      <c r="I74" s="598"/>
      <c r="J74" s="598"/>
      <c r="K74" s="598"/>
      <c r="L74" s="598"/>
      <c r="M74" s="598"/>
      <c r="N74" s="598"/>
      <c r="O74" s="598"/>
    </row>
    <row r="75" spans="1:33" s="592" customFormat="1" ht="13.8">
      <c r="A75" s="606"/>
      <c r="D75" s="937" t="s">
        <v>1853</v>
      </c>
      <c r="E75" s="597"/>
      <c r="H75" s="939" t="e">
        <f>'Notes- SK Template'!#REF!</f>
        <v>#REF!</v>
      </c>
    </row>
    <row r="76" spans="1:33" s="592" customFormat="1" ht="13.8">
      <c r="A76" s="606"/>
      <c r="D76" s="937" t="s">
        <v>1851</v>
      </c>
      <c r="E76" s="597"/>
      <c r="H76" s="939" t="e">
        <f>'Notes- SK Template'!#REF!</f>
        <v>#REF!</v>
      </c>
    </row>
    <row r="77" spans="1:33" s="592" customFormat="1" ht="13.8">
      <c r="A77" s="606"/>
      <c r="D77" s="937" t="s">
        <v>1851</v>
      </c>
      <c r="E77" s="597"/>
      <c r="H77" s="939" t="e">
        <f>'Notes- SK Template'!#REF!</f>
        <v>#REF!</v>
      </c>
    </row>
    <row r="78" spans="1:33" s="592" customFormat="1" ht="13.8">
      <c r="A78" s="606"/>
    </row>
    <row r="79" spans="1:33" s="592" customFormat="1" ht="14.25" customHeight="1">
      <c r="A79" s="606"/>
      <c r="D79" s="2206" t="s">
        <v>1854</v>
      </c>
      <c r="E79" s="2219"/>
      <c r="F79" s="2219"/>
      <c r="G79" s="2219"/>
      <c r="H79" s="2219"/>
      <c r="I79" s="2219"/>
      <c r="J79" s="2219"/>
      <c r="K79" s="2219"/>
      <c r="L79" s="2219"/>
      <c r="M79" s="2219"/>
      <c r="N79" s="2219"/>
      <c r="O79" s="2219"/>
      <c r="P79" s="2219"/>
      <c r="Q79" s="2219"/>
      <c r="R79" s="2219"/>
      <c r="S79" s="2219"/>
      <c r="T79" s="2219"/>
      <c r="U79" s="2219"/>
      <c r="V79" s="2219"/>
      <c r="W79" s="2219"/>
      <c r="X79" s="2219"/>
      <c r="Y79" s="2219"/>
      <c r="Z79" s="2219"/>
      <c r="AA79" s="2219"/>
      <c r="AB79" s="2219"/>
      <c r="AC79" s="2219"/>
      <c r="AD79" s="2219"/>
      <c r="AE79" s="2219"/>
      <c r="AF79" s="2219"/>
      <c r="AG79" s="2219"/>
    </row>
    <row r="80" spans="1:33" s="592" customFormat="1" ht="13.8">
      <c r="A80" s="606"/>
      <c r="D80" s="2219"/>
      <c r="E80" s="2219"/>
      <c r="F80" s="2219"/>
      <c r="G80" s="2219"/>
      <c r="H80" s="2219"/>
      <c r="I80" s="2219"/>
      <c r="J80" s="2219"/>
      <c r="K80" s="2219"/>
      <c r="L80" s="2219"/>
      <c r="M80" s="2219"/>
      <c r="N80" s="2219"/>
      <c r="O80" s="2219"/>
      <c r="P80" s="2219"/>
      <c r="Q80" s="2219"/>
      <c r="R80" s="2219"/>
      <c r="S80" s="2219"/>
      <c r="T80" s="2219"/>
      <c r="U80" s="2219"/>
      <c r="V80" s="2219"/>
      <c r="W80" s="2219"/>
      <c r="X80" s="2219"/>
      <c r="Y80" s="2219"/>
      <c r="Z80" s="2219"/>
      <c r="AA80" s="2219"/>
      <c r="AB80" s="2219"/>
      <c r="AC80" s="2219"/>
      <c r="AD80" s="2219"/>
      <c r="AE80" s="2219"/>
      <c r="AF80" s="2219"/>
      <c r="AG80" s="2219"/>
    </row>
    <row r="81" spans="1:33" s="592" customFormat="1" ht="13.8">
      <c r="A81" s="606"/>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row>
    <row r="82" spans="1:33" s="592" customFormat="1" ht="13.8">
      <c r="A82" s="606"/>
    </row>
    <row r="83" spans="1:33" s="592" customFormat="1" ht="13.8">
      <c r="A83" s="606"/>
      <c r="D83" s="590" t="s">
        <v>1855</v>
      </c>
    </row>
    <row r="84" spans="1:33" s="592" customFormat="1" ht="13.8">
      <c r="A84" s="606"/>
    </row>
    <row r="85" spans="1:33" s="592" customFormat="1" ht="13.8">
      <c r="A85" s="606"/>
      <c r="D85" s="2206" t="s">
        <v>1856</v>
      </c>
      <c r="E85" s="2201"/>
      <c r="F85" s="2201"/>
      <c r="G85" s="2201"/>
      <c r="H85" s="2201"/>
      <c r="I85" s="2201"/>
      <c r="J85" s="2201"/>
      <c r="K85" s="2201"/>
      <c r="L85" s="2201"/>
      <c r="M85" s="2201"/>
      <c r="N85" s="2201"/>
      <c r="O85" s="2201"/>
      <c r="P85" s="2201"/>
      <c r="Q85" s="2201"/>
      <c r="R85" s="2201"/>
      <c r="S85" s="2201"/>
      <c r="T85" s="2201"/>
      <c r="U85" s="2201"/>
      <c r="V85" s="2201"/>
      <c r="W85" s="2201"/>
      <c r="X85" s="2201"/>
      <c r="Y85" s="2201"/>
      <c r="Z85" s="2201"/>
      <c r="AA85" s="2201"/>
      <c r="AB85" s="2201"/>
      <c r="AC85" s="2201"/>
      <c r="AD85" s="2201"/>
      <c r="AE85" s="2201"/>
      <c r="AF85" s="2201"/>
      <c r="AG85" s="2201"/>
    </row>
    <row r="86" spans="1:33" s="592" customFormat="1" ht="13.8">
      <c r="A86" s="606"/>
      <c r="D86" s="2201"/>
      <c r="E86" s="2201"/>
      <c r="F86" s="2201"/>
      <c r="G86" s="2201"/>
      <c r="H86" s="2201"/>
      <c r="I86" s="2201"/>
      <c r="J86" s="2201"/>
      <c r="K86" s="2201"/>
      <c r="L86" s="2201"/>
      <c r="M86" s="2201"/>
      <c r="N86" s="2201"/>
      <c r="O86" s="2201"/>
      <c r="P86" s="2201"/>
      <c r="Q86" s="2201"/>
      <c r="R86" s="2201"/>
      <c r="S86" s="2201"/>
      <c r="T86" s="2201"/>
      <c r="U86" s="2201"/>
      <c r="V86" s="2201"/>
      <c r="W86" s="2201"/>
      <c r="X86" s="2201"/>
      <c r="Y86" s="2201"/>
      <c r="Z86" s="2201"/>
      <c r="AA86" s="2201"/>
      <c r="AB86" s="2201"/>
      <c r="AC86" s="2201"/>
      <c r="AD86" s="2201"/>
      <c r="AE86" s="2201"/>
      <c r="AF86" s="2201"/>
      <c r="AG86" s="2201"/>
    </row>
    <row r="87" spans="1:33" s="592" customFormat="1" ht="13.8">
      <c r="A87" s="606"/>
    </row>
    <row r="88" spans="1:33" s="592" customFormat="1" ht="13.8">
      <c r="A88" s="606"/>
      <c r="D88" s="2206" t="s">
        <v>3148</v>
      </c>
      <c r="E88" s="2201"/>
      <c r="F88" s="2201"/>
      <c r="G88" s="2201"/>
      <c r="H88" s="2201"/>
      <c r="I88" s="2201"/>
      <c r="J88" s="2201"/>
      <c r="K88" s="2201"/>
      <c r="L88" s="2201"/>
      <c r="M88" s="2201"/>
      <c r="N88" s="2201"/>
      <c r="O88" s="2201"/>
      <c r="P88" s="2201"/>
      <c r="Q88" s="2201"/>
      <c r="R88" s="2201"/>
      <c r="S88" s="2201"/>
      <c r="T88" s="2201"/>
      <c r="U88" s="2201"/>
      <c r="V88" s="2201"/>
      <c r="W88" s="2201"/>
      <c r="X88" s="2201"/>
      <c r="Y88" s="2201"/>
      <c r="Z88" s="2201"/>
      <c r="AA88" s="2201"/>
      <c r="AB88" s="2201"/>
      <c r="AC88" s="2201"/>
      <c r="AD88" s="2201"/>
      <c r="AE88" s="2201"/>
      <c r="AF88" s="2201"/>
      <c r="AG88" s="2201"/>
    </row>
    <row r="89" spans="1:33" s="592" customFormat="1" ht="13.8">
      <c r="A89" s="606"/>
      <c r="D89" s="2201"/>
      <c r="E89" s="2201"/>
      <c r="F89" s="2201"/>
      <c r="G89" s="2201"/>
      <c r="H89" s="2201"/>
      <c r="I89" s="2201"/>
      <c r="J89" s="2201"/>
      <c r="K89" s="2201"/>
      <c r="L89" s="2201"/>
      <c r="M89" s="2201"/>
      <c r="N89" s="2201"/>
      <c r="O89" s="2201"/>
      <c r="P89" s="2201"/>
      <c r="Q89" s="2201"/>
      <c r="R89" s="2201"/>
      <c r="S89" s="2201"/>
      <c r="T89" s="2201"/>
      <c r="U89" s="2201"/>
      <c r="V89" s="2201"/>
      <c r="W89" s="2201"/>
      <c r="X89" s="2201"/>
      <c r="Y89" s="2201"/>
      <c r="Z89" s="2201"/>
      <c r="AA89" s="2201"/>
      <c r="AB89" s="2201"/>
      <c r="AC89" s="2201"/>
      <c r="AD89" s="2201"/>
      <c r="AE89" s="2201"/>
      <c r="AF89" s="2201"/>
      <c r="AG89" s="2201"/>
    </row>
    <row r="90" spans="1:33" s="592" customFormat="1" ht="13.8">
      <c r="A90" s="606"/>
      <c r="D90" s="2949"/>
      <c r="E90" s="2949"/>
      <c r="F90" s="2949"/>
      <c r="G90" s="2949"/>
      <c r="H90" s="2949"/>
      <c r="I90" s="2949"/>
      <c r="J90" s="2949"/>
      <c r="K90" s="2949"/>
      <c r="L90" s="2949"/>
      <c r="M90" s="2949"/>
      <c r="N90" s="2949"/>
      <c r="O90" s="2949"/>
      <c r="P90" s="2949"/>
      <c r="Q90" s="2949"/>
      <c r="R90" s="2949"/>
      <c r="S90" s="2949"/>
      <c r="T90" s="2949"/>
      <c r="U90" s="2949"/>
      <c r="V90" s="2949"/>
      <c r="W90" s="2949"/>
      <c r="X90" s="2949"/>
      <c r="Y90" s="2949"/>
      <c r="Z90" s="2949"/>
      <c r="AA90" s="2949"/>
      <c r="AB90" s="2949"/>
      <c r="AC90" s="2949"/>
      <c r="AD90" s="2949"/>
      <c r="AE90" s="2949"/>
      <c r="AF90" s="2949"/>
      <c r="AG90" s="2949"/>
    </row>
    <row r="91" spans="1:33" s="592" customFormat="1" ht="14.4">
      <c r="A91" s="606"/>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row>
    <row r="92" spans="1:33" s="592" customFormat="1" ht="13.8">
      <c r="A92" s="606"/>
      <c r="D92" s="2206" t="s">
        <v>3093</v>
      </c>
      <c r="E92" s="2201"/>
      <c r="F92" s="2201"/>
      <c r="G92" s="2201"/>
      <c r="H92" s="2201"/>
      <c r="I92" s="2201"/>
      <c r="J92" s="2201"/>
      <c r="K92" s="2201"/>
      <c r="L92" s="2201"/>
      <c r="M92" s="2201"/>
      <c r="N92" s="2201"/>
      <c r="O92" s="2201"/>
      <c r="P92" s="2201"/>
      <c r="Q92" s="2201"/>
      <c r="R92" s="2201"/>
      <c r="S92" s="2201"/>
      <c r="T92" s="2201"/>
      <c r="U92" s="2201"/>
      <c r="V92" s="2201"/>
      <c r="W92" s="2201"/>
      <c r="X92" s="2201"/>
      <c r="Y92" s="2201"/>
      <c r="Z92" s="2201"/>
      <c r="AA92" s="2201"/>
      <c r="AB92" s="2201"/>
      <c r="AC92" s="2201"/>
      <c r="AD92" s="2201"/>
      <c r="AE92" s="2201"/>
      <c r="AF92" s="2201"/>
      <c r="AG92" s="2201"/>
    </row>
    <row r="93" spans="1:33" s="592" customFormat="1" ht="13.8">
      <c r="A93" s="606"/>
      <c r="D93" s="2201"/>
      <c r="E93" s="2201"/>
      <c r="F93" s="2201"/>
      <c r="G93" s="2201"/>
      <c r="H93" s="2201"/>
      <c r="I93" s="2201"/>
      <c r="J93" s="2201"/>
      <c r="K93" s="2201"/>
      <c r="L93" s="2201"/>
      <c r="M93" s="2201"/>
      <c r="N93" s="2201"/>
      <c r="O93" s="2201"/>
      <c r="P93" s="2201"/>
      <c r="Q93" s="2201"/>
      <c r="R93" s="2201"/>
      <c r="S93" s="2201"/>
      <c r="T93" s="2201"/>
      <c r="U93" s="2201"/>
      <c r="V93" s="2201"/>
      <c r="W93" s="2201"/>
      <c r="X93" s="2201"/>
      <c r="Y93" s="2201"/>
      <c r="Z93" s="2201"/>
      <c r="AA93" s="2201"/>
      <c r="AB93" s="2201"/>
      <c r="AC93" s="2201"/>
      <c r="AD93" s="2201"/>
      <c r="AE93" s="2201"/>
      <c r="AF93" s="2201"/>
      <c r="AG93" s="2201"/>
    </row>
    <row r="94" spans="1:33" s="592" customFormat="1" ht="13.8">
      <c r="A94" s="606"/>
    </row>
    <row r="95" spans="1:33" s="592" customFormat="1" ht="14.25" customHeight="1">
      <c r="A95" s="606"/>
      <c r="D95" s="2206" t="s">
        <v>2457</v>
      </c>
      <c r="E95" s="2201"/>
      <c r="F95" s="2201"/>
      <c r="G95" s="2201"/>
      <c r="H95" s="2201"/>
      <c r="I95" s="2201"/>
      <c r="J95" s="2201"/>
      <c r="K95" s="2201"/>
      <c r="L95" s="2201"/>
      <c r="M95" s="2201"/>
      <c r="N95" s="2201"/>
      <c r="O95" s="2201"/>
      <c r="P95" s="2201"/>
      <c r="Q95" s="2201"/>
      <c r="R95" s="2201"/>
      <c r="S95" s="2201"/>
      <c r="T95" s="2201"/>
      <c r="U95" s="2201"/>
      <c r="V95" s="2201"/>
      <c r="W95" s="2201"/>
      <c r="X95" s="2201"/>
      <c r="Y95" s="2201"/>
      <c r="Z95" s="2201"/>
      <c r="AA95" s="2201"/>
      <c r="AB95" s="2201"/>
      <c r="AC95" s="2201"/>
      <c r="AD95" s="2201"/>
      <c r="AE95" s="2201"/>
      <c r="AF95" s="2201"/>
      <c r="AG95" s="2201"/>
    </row>
    <row r="96" spans="1:33" s="592" customFormat="1" ht="13.8">
      <c r="A96" s="606"/>
      <c r="D96" s="2201"/>
      <c r="E96" s="2201"/>
      <c r="F96" s="2201"/>
      <c r="G96" s="2201"/>
      <c r="H96" s="2201"/>
      <c r="I96" s="2201"/>
      <c r="J96" s="2201"/>
      <c r="K96" s="2201"/>
      <c r="L96" s="2201"/>
      <c r="M96" s="2201"/>
      <c r="N96" s="2201"/>
      <c r="O96" s="2201"/>
      <c r="P96" s="2201"/>
      <c r="Q96" s="2201"/>
      <c r="R96" s="2201"/>
      <c r="S96" s="2201"/>
      <c r="T96" s="2201"/>
      <c r="U96" s="2201"/>
      <c r="V96" s="2201"/>
      <c r="W96" s="2201"/>
      <c r="X96" s="2201"/>
      <c r="Y96" s="2201"/>
      <c r="Z96" s="2201"/>
      <c r="AA96" s="2201"/>
      <c r="AB96" s="2201"/>
      <c r="AC96" s="2201"/>
      <c r="AD96" s="2201"/>
      <c r="AE96" s="2201"/>
      <c r="AF96" s="2201"/>
      <c r="AG96" s="2201"/>
    </row>
    <row r="97" spans="1:33" s="592" customFormat="1" ht="13.8">
      <c r="A97" s="606"/>
      <c r="D97" s="2201"/>
      <c r="E97" s="2201"/>
      <c r="F97" s="2201"/>
      <c r="G97" s="2201"/>
      <c r="H97" s="2201"/>
      <c r="I97" s="2201"/>
      <c r="J97" s="2201"/>
      <c r="K97" s="2201"/>
      <c r="L97" s="2201"/>
      <c r="M97" s="2201"/>
      <c r="N97" s="2201"/>
      <c r="O97" s="2201"/>
      <c r="P97" s="2201"/>
      <c r="Q97" s="2201"/>
      <c r="R97" s="2201"/>
      <c r="S97" s="2201"/>
      <c r="T97" s="2201"/>
      <c r="U97" s="2201"/>
      <c r="V97" s="2201"/>
      <c r="W97" s="2201"/>
      <c r="X97" s="2201"/>
      <c r="Y97" s="2201"/>
      <c r="Z97" s="2201"/>
      <c r="AA97" s="2201"/>
      <c r="AB97" s="2201"/>
      <c r="AC97" s="2201"/>
      <c r="AD97" s="2201"/>
      <c r="AE97" s="2201"/>
      <c r="AF97" s="2201"/>
      <c r="AG97" s="2201"/>
    </row>
    <row r="98" spans="1:33" s="592" customFormat="1" ht="13.8">
      <c r="A98" s="606"/>
      <c r="D98" s="2201"/>
      <c r="E98" s="2201"/>
      <c r="F98" s="2201"/>
      <c r="G98" s="2201"/>
      <c r="H98" s="2201"/>
      <c r="I98" s="2201"/>
      <c r="J98" s="2201"/>
      <c r="K98" s="2201"/>
      <c r="L98" s="2201"/>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row>
    <row r="99" spans="1:33" s="592" customFormat="1" ht="13.8">
      <c r="A99" s="606"/>
    </row>
    <row r="100" spans="1:33" s="592" customFormat="1" ht="13.8">
      <c r="A100" s="606"/>
      <c r="D100" s="590" t="s">
        <v>1857</v>
      </c>
    </row>
    <row r="101" spans="1:33" s="592" customFormat="1" ht="13.8">
      <c r="A101" s="606"/>
    </row>
    <row r="102" spans="1:33" s="592" customFormat="1" ht="13.8">
      <c r="A102" s="606"/>
      <c r="D102" s="2206" t="s">
        <v>3094</v>
      </c>
      <c r="E102" s="2201"/>
      <c r="F102" s="2201"/>
      <c r="G102" s="2201"/>
      <c r="H102" s="2201"/>
      <c r="I102" s="2201"/>
      <c r="J102" s="2201"/>
      <c r="K102" s="2201"/>
      <c r="L102" s="2201"/>
      <c r="M102" s="2201"/>
      <c r="N102" s="2201"/>
      <c r="O102" s="2201"/>
      <c r="P102" s="2201"/>
      <c r="Q102" s="2201"/>
      <c r="R102" s="2201"/>
      <c r="S102" s="2201"/>
      <c r="T102" s="2201"/>
      <c r="U102" s="2201"/>
      <c r="V102" s="2201"/>
      <c r="W102" s="2201"/>
      <c r="X102" s="2201"/>
      <c r="Y102" s="2201"/>
      <c r="Z102" s="2201"/>
      <c r="AA102" s="2201"/>
      <c r="AB102" s="2201"/>
      <c r="AC102" s="2201"/>
      <c r="AD102" s="2201"/>
      <c r="AE102" s="2201"/>
      <c r="AF102" s="2201"/>
      <c r="AG102" s="2201"/>
    </row>
    <row r="103" spans="1:33" s="592" customFormat="1" ht="13.8">
      <c r="A103" s="606"/>
      <c r="D103" s="2201"/>
      <c r="E103" s="2201"/>
      <c r="F103" s="2201"/>
      <c r="G103" s="2201"/>
      <c r="H103" s="2201"/>
      <c r="I103" s="2201"/>
      <c r="J103" s="2201"/>
      <c r="K103" s="2201"/>
      <c r="L103" s="2201"/>
      <c r="M103" s="2201"/>
      <c r="N103" s="2201"/>
      <c r="O103" s="2201"/>
      <c r="P103" s="2201"/>
      <c r="Q103" s="2201"/>
      <c r="R103" s="2201"/>
      <c r="S103" s="2201"/>
      <c r="T103" s="2201"/>
      <c r="U103" s="2201"/>
      <c r="V103" s="2201"/>
      <c r="W103" s="2201"/>
      <c r="X103" s="2201"/>
      <c r="Y103" s="2201"/>
      <c r="Z103" s="2201"/>
      <c r="AA103" s="2201"/>
      <c r="AB103" s="2201"/>
      <c r="AC103" s="2201"/>
      <c r="AD103" s="2201"/>
      <c r="AE103" s="2201"/>
      <c r="AF103" s="2201"/>
      <c r="AG103" s="2201"/>
    </row>
    <row r="104" spans="1:33" s="592" customFormat="1" ht="13.8">
      <c r="A104" s="606"/>
    </row>
    <row r="105" spans="1:33" s="592" customFormat="1" ht="13.8">
      <c r="A105" s="606"/>
      <c r="D105" s="590" t="s">
        <v>1858</v>
      </c>
    </row>
    <row r="106" spans="1:33" s="592" customFormat="1" ht="13.8">
      <c r="A106" s="606"/>
    </row>
    <row r="107" spans="1:33" s="592" customFormat="1" ht="13.8">
      <c r="A107" s="606"/>
      <c r="D107" s="2206" t="s">
        <v>1859</v>
      </c>
      <c r="E107" s="2201"/>
      <c r="F107" s="2201"/>
      <c r="G107" s="2201"/>
      <c r="H107" s="2201"/>
      <c r="I107" s="2201"/>
      <c r="J107" s="2201"/>
      <c r="K107" s="2201"/>
      <c r="L107" s="2201"/>
      <c r="M107" s="2201"/>
      <c r="N107" s="2201"/>
      <c r="O107" s="2201"/>
      <c r="P107" s="2201"/>
      <c r="Q107" s="2201"/>
      <c r="R107" s="2201"/>
      <c r="S107" s="2201"/>
      <c r="T107" s="2201"/>
      <c r="U107" s="2201"/>
      <c r="V107" s="2201"/>
      <c r="W107" s="2201"/>
      <c r="X107" s="2201"/>
      <c r="Y107" s="2201"/>
      <c r="Z107" s="2201"/>
      <c r="AA107" s="2201"/>
      <c r="AB107" s="2201"/>
      <c r="AC107" s="2201"/>
      <c r="AD107" s="2201"/>
      <c r="AE107" s="2201"/>
      <c r="AF107" s="2201"/>
      <c r="AG107" s="2201"/>
    </row>
    <row r="108" spans="1:33" s="592" customFormat="1" ht="13.8">
      <c r="A108" s="606"/>
      <c r="D108" s="2201"/>
      <c r="E108" s="2201"/>
      <c r="F108" s="2201"/>
      <c r="G108" s="2201"/>
      <c r="H108" s="2201"/>
      <c r="I108" s="2201"/>
      <c r="J108" s="2201"/>
      <c r="K108" s="2201"/>
      <c r="L108" s="2201"/>
      <c r="M108" s="2201"/>
      <c r="N108" s="2201"/>
      <c r="O108" s="2201"/>
      <c r="P108" s="2201"/>
      <c r="Q108" s="2201"/>
      <c r="R108" s="2201"/>
      <c r="S108" s="2201"/>
      <c r="T108" s="2201"/>
      <c r="U108" s="2201"/>
      <c r="V108" s="2201"/>
      <c r="W108" s="2201"/>
      <c r="X108" s="2201"/>
      <c r="Y108" s="2201"/>
      <c r="Z108" s="2201"/>
      <c r="AA108" s="2201"/>
      <c r="AB108" s="2201"/>
      <c r="AC108" s="2201"/>
      <c r="AD108" s="2201"/>
      <c r="AE108" s="2201"/>
      <c r="AF108" s="2201"/>
      <c r="AG108" s="2201"/>
    </row>
    <row r="109" spans="1:33" s="592" customFormat="1" ht="13.8">
      <c r="A109" s="606"/>
    </row>
    <row r="110" spans="1:33" s="592" customFormat="1" ht="13.8">
      <c r="A110" s="606"/>
      <c r="D110" s="2206" t="s">
        <v>1860</v>
      </c>
      <c r="E110" s="2201"/>
      <c r="F110" s="2201"/>
      <c r="G110" s="2201"/>
      <c r="H110" s="2201"/>
      <c r="I110" s="2201"/>
      <c r="J110" s="2201"/>
      <c r="K110" s="2201"/>
      <c r="L110" s="2201"/>
      <c r="M110" s="2201"/>
      <c r="N110" s="2201"/>
      <c r="O110" s="2201"/>
      <c r="P110" s="2201"/>
      <c r="Q110" s="2201"/>
      <c r="R110" s="2201"/>
      <c r="S110" s="2201"/>
      <c r="T110" s="2201"/>
      <c r="U110" s="2201"/>
      <c r="V110" s="2201"/>
      <c r="W110" s="2201"/>
      <c r="X110" s="2201"/>
      <c r="Y110" s="2201"/>
      <c r="Z110" s="2201"/>
      <c r="AA110" s="2201"/>
      <c r="AB110" s="2201"/>
      <c r="AC110" s="2201"/>
      <c r="AD110" s="2201"/>
      <c r="AE110" s="2201"/>
      <c r="AF110" s="2201"/>
      <c r="AG110" s="2201"/>
    </row>
    <row r="111" spans="1:33" s="592" customFormat="1" ht="13.8">
      <c r="A111" s="606"/>
      <c r="D111" s="2201"/>
      <c r="E111" s="2201"/>
      <c r="F111" s="2201"/>
      <c r="G111" s="2201"/>
      <c r="H111" s="2201"/>
      <c r="I111" s="2201"/>
      <c r="J111" s="2201"/>
      <c r="K111" s="2201"/>
      <c r="L111" s="2201"/>
      <c r="M111" s="2201"/>
      <c r="N111" s="2201"/>
      <c r="O111" s="2201"/>
      <c r="P111" s="2201"/>
      <c r="Q111" s="2201"/>
      <c r="R111" s="2201"/>
      <c r="S111" s="2201"/>
      <c r="T111" s="2201"/>
      <c r="U111" s="2201"/>
      <c r="V111" s="2201"/>
      <c r="W111" s="2201"/>
      <c r="X111" s="2201"/>
      <c r="Y111" s="2201"/>
      <c r="Z111" s="2201"/>
      <c r="AA111" s="2201"/>
      <c r="AB111" s="2201"/>
      <c r="AC111" s="2201"/>
      <c r="AD111" s="2201"/>
      <c r="AE111" s="2201"/>
      <c r="AF111" s="2201"/>
      <c r="AG111" s="2201"/>
    </row>
    <row r="112" spans="1:33" s="592" customFormat="1" ht="13.8">
      <c r="A112" s="606"/>
    </row>
    <row r="113" spans="1:33" s="592" customFormat="1" ht="14.25" customHeight="1">
      <c r="A113" s="606"/>
      <c r="D113" s="2208" t="s">
        <v>1861</v>
      </c>
      <c r="E113" s="2209"/>
      <c r="F113" s="2209"/>
      <c r="G113" s="2209"/>
      <c r="H113" s="2209"/>
      <c r="I113" s="2209"/>
      <c r="J113" s="2209"/>
      <c r="K113" s="2209"/>
      <c r="L113" s="2209"/>
      <c r="M113" s="2209"/>
      <c r="N113" s="2209"/>
      <c r="O113" s="2209"/>
      <c r="P113" s="2209"/>
      <c r="Q113" s="2209"/>
      <c r="R113" s="2209"/>
      <c r="S113" s="2209"/>
      <c r="T113" s="2209"/>
      <c r="U113" s="2209"/>
      <c r="V113" s="2209"/>
      <c r="W113" s="2209"/>
      <c r="X113" s="2209"/>
      <c r="Y113" s="2209"/>
      <c r="Z113" s="2209"/>
      <c r="AA113" s="2209"/>
      <c r="AB113" s="2209"/>
      <c r="AC113" s="2209"/>
      <c r="AD113" s="2209"/>
      <c r="AE113" s="2209"/>
      <c r="AF113" s="2209"/>
      <c r="AG113" s="2209"/>
    </row>
    <row r="114" spans="1:33" s="592" customFormat="1" ht="13.8">
      <c r="A114" s="606"/>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row>
    <row r="115" spans="1:33" s="592" customFormat="1" ht="13.8">
      <c r="A115" s="606"/>
      <c r="D115" s="2206" t="s">
        <v>1862</v>
      </c>
      <c r="E115" s="2201"/>
      <c r="F115" s="2201"/>
      <c r="G115" s="2201"/>
      <c r="H115" s="2201"/>
      <c r="I115" s="2201"/>
      <c r="J115" s="2201"/>
      <c r="K115" s="2201"/>
      <c r="L115" s="2201"/>
      <c r="M115" s="2201"/>
      <c r="N115" s="2201"/>
      <c r="O115" s="2201"/>
      <c r="P115" s="2201"/>
      <c r="Q115" s="2201"/>
      <c r="R115" s="2201"/>
      <c r="S115" s="2201"/>
      <c r="T115" s="2201"/>
      <c r="U115" s="2201"/>
      <c r="V115" s="2201"/>
      <c r="W115" s="2201"/>
      <c r="X115" s="2201"/>
      <c r="Y115" s="2201"/>
      <c r="Z115" s="2201"/>
      <c r="AA115" s="2201"/>
      <c r="AB115" s="2201"/>
      <c r="AC115" s="2201"/>
      <c r="AD115" s="2201"/>
      <c r="AE115" s="2201"/>
      <c r="AF115" s="2201"/>
      <c r="AG115" s="2201"/>
    </row>
    <row r="116" spans="1:33" s="592" customFormat="1" ht="13.8">
      <c r="A116" s="606"/>
      <c r="D116" s="2201"/>
      <c r="E116" s="2201"/>
      <c r="F116" s="2201"/>
      <c r="G116" s="2201"/>
      <c r="H116" s="2201"/>
      <c r="I116" s="2201"/>
      <c r="J116" s="2201"/>
      <c r="K116" s="2201"/>
      <c r="L116" s="2201"/>
      <c r="M116" s="2201"/>
      <c r="N116" s="2201"/>
      <c r="O116" s="2201"/>
      <c r="P116" s="2201"/>
      <c r="Q116" s="2201"/>
      <c r="R116" s="2201"/>
      <c r="S116" s="2201"/>
      <c r="T116" s="2201"/>
      <c r="U116" s="2201"/>
      <c r="V116" s="2201"/>
      <c r="W116" s="2201"/>
      <c r="X116" s="2201"/>
      <c r="Y116" s="2201"/>
      <c r="Z116" s="2201"/>
      <c r="AA116" s="2201"/>
      <c r="AB116" s="2201"/>
      <c r="AC116" s="2201"/>
      <c r="AD116" s="2201"/>
      <c r="AE116" s="2201"/>
      <c r="AF116" s="2201"/>
      <c r="AG116" s="2201"/>
    </row>
    <row r="117" spans="1:33" s="592" customFormat="1" ht="13.8">
      <c r="A117" s="606"/>
    </row>
    <row r="118" spans="1:33" s="592" customFormat="1" ht="13.8">
      <c r="A118" s="606"/>
      <c r="D118" s="610" t="s">
        <v>1863</v>
      </c>
    </row>
    <row r="119" spans="1:33" s="592" customFormat="1" ht="13.8">
      <c r="A119" s="606"/>
    </row>
    <row r="120" spans="1:33" s="592" customFormat="1" ht="13.8">
      <c r="A120" s="606"/>
      <c r="D120" s="2206" t="s">
        <v>1864</v>
      </c>
      <c r="E120" s="2201"/>
      <c r="F120" s="2201"/>
      <c r="G120" s="2201"/>
      <c r="H120" s="2201"/>
      <c r="I120" s="2201"/>
      <c r="J120" s="2201"/>
      <c r="K120" s="2201"/>
      <c r="L120" s="2201"/>
      <c r="M120" s="2201"/>
      <c r="N120" s="2201"/>
      <c r="O120" s="2201"/>
      <c r="P120" s="2201"/>
      <c r="Q120" s="2201"/>
      <c r="R120" s="2201"/>
      <c r="S120" s="2201"/>
      <c r="T120" s="2201"/>
      <c r="U120" s="2201"/>
      <c r="V120" s="2201"/>
      <c r="W120" s="2201"/>
      <c r="X120" s="2201"/>
      <c r="Y120" s="2201"/>
      <c r="Z120" s="2201"/>
      <c r="AA120" s="2201"/>
      <c r="AB120" s="2201"/>
      <c r="AC120" s="2201"/>
      <c r="AD120" s="2201"/>
      <c r="AE120" s="2201"/>
      <c r="AF120" s="2201"/>
      <c r="AG120" s="2201"/>
    </row>
    <row r="121" spans="1:33" s="592" customFormat="1" ht="13.8">
      <c r="A121" s="606"/>
      <c r="D121" s="2201"/>
      <c r="E121" s="2201"/>
      <c r="F121" s="2201"/>
      <c r="G121" s="2201"/>
      <c r="H121" s="2201"/>
      <c r="I121" s="2201"/>
      <c r="J121" s="2201"/>
      <c r="K121" s="2201"/>
      <c r="L121" s="2201"/>
      <c r="M121" s="2201"/>
      <c r="N121" s="2201"/>
      <c r="O121" s="2201"/>
      <c r="P121" s="2201"/>
      <c r="Q121" s="2201"/>
      <c r="R121" s="2201"/>
      <c r="S121" s="2201"/>
      <c r="T121" s="2201"/>
      <c r="U121" s="2201"/>
      <c r="V121" s="2201"/>
      <c r="W121" s="2201"/>
      <c r="X121" s="2201"/>
      <c r="Y121" s="2201"/>
      <c r="Z121" s="2201"/>
      <c r="AA121" s="2201"/>
      <c r="AB121" s="2201"/>
      <c r="AC121" s="2201"/>
      <c r="AD121" s="2201"/>
      <c r="AE121" s="2201"/>
      <c r="AF121" s="2201"/>
      <c r="AG121" s="2201"/>
    </row>
    <row r="122" spans="1:33" s="592" customFormat="1" ht="13.8">
      <c r="A122" s="606"/>
      <c r="D122" s="2201"/>
      <c r="E122" s="2201"/>
      <c r="F122" s="2201"/>
      <c r="G122" s="2201"/>
      <c r="H122" s="2201"/>
      <c r="I122" s="2201"/>
      <c r="J122" s="2201"/>
      <c r="K122" s="2201"/>
      <c r="L122" s="2201"/>
      <c r="M122" s="2201"/>
      <c r="N122" s="2201"/>
      <c r="O122" s="2201"/>
      <c r="P122" s="2201"/>
      <c r="Q122" s="2201"/>
      <c r="R122" s="2201"/>
      <c r="S122" s="2201"/>
      <c r="T122" s="2201"/>
      <c r="U122" s="2201"/>
      <c r="V122" s="2201"/>
      <c r="W122" s="2201"/>
      <c r="X122" s="2201"/>
      <c r="Y122" s="2201"/>
      <c r="Z122" s="2201"/>
      <c r="AA122" s="2201"/>
      <c r="AB122" s="2201"/>
      <c r="AC122" s="2201"/>
      <c r="AD122" s="2201"/>
      <c r="AE122" s="2201"/>
      <c r="AF122" s="2201"/>
      <c r="AG122" s="2201"/>
    </row>
    <row r="123" spans="1:33" s="592" customFormat="1" ht="13.8">
      <c r="A123" s="606"/>
      <c r="D123" s="611"/>
      <c r="E123" s="611"/>
      <c r="F123" s="611"/>
      <c r="G123" s="611"/>
      <c r="H123" s="611"/>
      <c r="I123" s="611"/>
      <c r="J123" s="611"/>
      <c r="K123" s="611"/>
      <c r="L123" s="611"/>
      <c r="M123" s="611"/>
      <c r="N123" s="611"/>
      <c r="O123" s="611"/>
      <c r="P123" s="611"/>
      <c r="Q123" s="611"/>
      <c r="R123" s="611"/>
      <c r="S123" s="611"/>
      <c r="T123" s="611"/>
      <c r="U123" s="611"/>
      <c r="V123" s="611"/>
      <c r="W123" s="611"/>
      <c r="X123" s="611"/>
      <c r="Y123" s="611"/>
      <c r="Z123" s="611"/>
      <c r="AA123" s="611"/>
      <c r="AB123" s="611"/>
      <c r="AC123" s="611"/>
      <c r="AD123" s="611"/>
    </row>
    <row r="124" spans="1:33" s="592" customFormat="1" ht="29.25" customHeight="1" thickBot="1">
      <c r="A124" s="606"/>
      <c r="D124" s="612"/>
      <c r="E124" s="612"/>
      <c r="F124" s="612"/>
      <c r="G124" s="612"/>
      <c r="H124" s="612"/>
      <c r="I124" s="612"/>
      <c r="J124" s="612"/>
      <c r="K124" s="612"/>
      <c r="L124" s="612"/>
      <c r="M124" s="612"/>
      <c r="N124" s="612"/>
      <c r="O124" s="2218" t="s">
        <v>1865</v>
      </c>
      <c r="P124" s="2218"/>
      <c r="Q124" s="2218"/>
      <c r="R124" s="2218"/>
      <c r="S124" s="2218"/>
      <c r="T124" s="2218" t="s">
        <v>1866</v>
      </c>
      <c r="U124" s="2218"/>
      <c r="V124" s="2218"/>
      <c r="W124" s="2218"/>
      <c r="X124" s="2218"/>
      <c r="Y124" s="2218" t="s">
        <v>1867</v>
      </c>
      <c r="Z124" s="2218"/>
      <c r="AA124" s="2218"/>
      <c r="AB124" s="2218"/>
      <c r="AC124" s="2218"/>
    </row>
    <row r="125" spans="1:33" s="592" customFormat="1" ht="13.8">
      <c r="A125" s="606"/>
      <c r="D125" s="2948" t="s">
        <v>1868</v>
      </c>
      <c r="E125" s="2221"/>
      <c r="F125" s="2221"/>
      <c r="G125" s="2221"/>
      <c r="H125" s="2221"/>
      <c r="I125" s="2221"/>
      <c r="J125" s="2221"/>
      <c r="K125" s="2221"/>
      <c r="L125" s="2221"/>
      <c r="M125" s="2221"/>
      <c r="N125" s="2221"/>
      <c r="O125" s="2217" t="str">
        <f>'Notes- SK Template'!O115</f>
        <v>-</v>
      </c>
      <c r="P125" s="2217"/>
      <c r="Q125" s="2217"/>
      <c r="R125" s="2217"/>
      <c r="S125" s="2217"/>
      <c r="T125" s="2217" t="str">
        <f>'Notes- SK Template'!T115</f>
        <v>-</v>
      </c>
      <c r="U125" s="2217"/>
      <c r="V125" s="2217"/>
      <c r="W125" s="2217"/>
      <c r="X125" s="2217"/>
      <c r="Y125" s="2217" t="str">
        <f>'Notes- SK Template'!Y115</f>
        <v>-</v>
      </c>
      <c r="Z125" s="2217"/>
      <c r="AA125" s="2217"/>
      <c r="AB125" s="2217"/>
      <c r="AC125" s="2217"/>
    </row>
    <row r="126" spans="1:33" s="592" customFormat="1" ht="13.8">
      <c r="A126" s="606"/>
      <c r="D126" s="2948" t="s">
        <v>1869</v>
      </c>
      <c r="E126" s="2221"/>
      <c r="F126" s="2221"/>
      <c r="G126" s="2221"/>
      <c r="H126" s="2221"/>
      <c r="I126" s="2221"/>
      <c r="J126" s="2221"/>
      <c r="K126" s="2221"/>
      <c r="L126" s="2221"/>
      <c r="M126" s="2221"/>
      <c r="N126" s="2221"/>
      <c r="O126" s="2217">
        <f>'Notes- SK Template'!O116</f>
        <v>4</v>
      </c>
      <c r="P126" s="2217"/>
      <c r="Q126" s="2217"/>
      <c r="R126" s="2217"/>
      <c r="S126" s="2217"/>
      <c r="T126" s="2217">
        <f>'Notes- SK Template'!T116</f>
        <v>25</v>
      </c>
      <c r="U126" s="2217"/>
      <c r="V126" s="2217"/>
      <c r="W126" s="2217"/>
      <c r="X126" s="2217"/>
      <c r="Y126" s="2217" t="str">
        <f>'Notes- SK Template'!Y116</f>
        <v>rovnomerná</v>
      </c>
      <c r="Z126" s="2217"/>
      <c r="AA126" s="2217"/>
      <c r="AB126" s="2217"/>
      <c r="AC126" s="2217"/>
    </row>
    <row r="127" spans="1:33" s="592" customFormat="1" ht="13.8">
      <c r="A127" s="606"/>
      <c r="D127" s="2948" t="s">
        <v>1870</v>
      </c>
      <c r="E127" s="2221"/>
      <c r="F127" s="2221"/>
      <c r="G127" s="2221"/>
      <c r="H127" s="2221"/>
      <c r="I127" s="2221"/>
      <c r="J127" s="2221"/>
      <c r="K127" s="2221"/>
      <c r="L127" s="2221"/>
      <c r="M127" s="2221"/>
      <c r="N127" s="2221"/>
      <c r="O127" s="2217" t="str">
        <f>'Notes- SK Template'!O117</f>
        <v>-</v>
      </c>
      <c r="P127" s="2217"/>
      <c r="Q127" s="2217"/>
      <c r="R127" s="2217"/>
      <c r="S127" s="2217"/>
      <c r="T127" s="2217" t="str">
        <f>'Notes- SK Template'!T117</f>
        <v>-</v>
      </c>
      <c r="U127" s="2217"/>
      <c r="V127" s="2217"/>
      <c r="W127" s="2217"/>
      <c r="X127" s="2217"/>
      <c r="Y127" s="2217" t="str">
        <f>'Notes- SK Template'!Y117</f>
        <v>-</v>
      </c>
      <c r="Z127" s="2217"/>
      <c r="AA127" s="2217"/>
      <c r="AB127" s="2217"/>
      <c r="AC127" s="2217"/>
    </row>
    <row r="128" spans="1:33" s="592" customFormat="1" ht="13.8">
      <c r="A128" s="606"/>
      <c r="D128" s="2221" t="s">
        <v>22</v>
      </c>
      <c r="E128" s="2221"/>
      <c r="F128" s="2221"/>
      <c r="G128" s="2221"/>
      <c r="H128" s="2221"/>
      <c r="I128" s="2221"/>
      <c r="J128" s="2221"/>
      <c r="K128" s="2221"/>
      <c r="L128" s="2221"/>
      <c r="M128" s="2221"/>
      <c r="N128" s="2221"/>
      <c r="O128" s="2217" t="str">
        <f>'Notes- SK Template'!O118</f>
        <v>-</v>
      </c>
      <c r="P128" s="2217"/>
      <c r="Q128" s="2217"/>
      <c r="R128" s="2217"/>
      <c r="S128" s="2217"/>
      <c r="T128" s="2217" t="str">
        <f>'Notes- SK Template'!T118</f>
        <v>-</v>
      </c>
      <c r="U128" s="2217"/>
      <c r="V128" s="2217"/>
      <c r="W128" s="2217"/>
      <c r="X128" s="2217"/>
      <c r="Y128" s="2217" t="str">
        <f>'Notes- SK Template'!Y118</f>
        <v>-</v>
      </c>
      <c r="Z128" s="2217"/>
      <c r="AA128" s="2217"/>
      <c r="AB128" s="2217"/>
      <c r="AC128" s="2217"/>
    </row>
    <row r="129" spans="1:33" s="592" customFormat="1" ht="13.8">
      <c r="A129" s="606"/>
      <c r="D129" s="2950" t="s">
        <v>1871</v>
      </c>
      <c r="E129" s="2220"/>
      <c r="F129" s="2220"/>
      <c r="G129" s="2220"/>
      <c r="H129" s="2220"/>
      <c r="I129" s="2220"/>
      <c r="J129" s="2220"/>
      <c r="K129" s="2220"/>
      <c r="L129" s="2220"/>
      <c r="M129" s="2220"/>
      <c r="N129" s="2220"/>
      <c r="O129" s="2216" t="str">
        <f>'Notes- SK Template'!O119</f>
        <v>-</v>
      </c>
      <c r="P129" s="2216"/>
      <c r="Q129" s="2216"/>
      <c r="R129" s="2216"/>
      <c r="S129" s="2216"/>
      <c r="T129" s="2216" t="str">
        <f>'Notes- SK Template'!T119</f>
        <v>-</v>
      </c>
      <c r="U129" s="2216"/>
      <c r="V129" s="2216"/>
      <c r="W129" s="2216"/>
      <c r="X129" s="2216"/>
      <c r="Y129" s="2216" t="str">
        <f>'Notes- SK Template'!Y119</f>
        <v>-</v>
      </c>
      <c r="Z129" s="2216"/>
      <c r="AA129" s="2216"/>
      <c r="AB129" s="2216"/>
      <c r="AC129" s="2216"/>
    </row>
    <row r="130" spans="1:33" s="592" customFormat="1" ht="13.8">
      <c r="A130" s="606"/>
      <c r="D130" s="607"/>
    </row>
    <row r="131" spans="1:33" s="592" customFormat="1" ht="13.8">
      <c r="A131" s="606"/>
      <c r="D131" s="2206" t="s">
        <v>1872</v>
      </c>
      <c r="E131" s="2201"/>
      <c r="F131" s="2201"/>
      <c r="G131" s="2201"/>
      <c r="H131" s="2201"/>
      <c r="I131" s="2201"/>
      <c r="J131" s="2201"/>
      <c r="K131" s="2201"/>
      <c r="L131" s="2201"/>
      <c r="M131" s="2201"/>
      <c r="N131" s="2201"/>
      <c r="O131" s="2201"/>
      <c r="P131" s="2201"/>
      <c r="Q131" s="2201"/>
      <c r="R131" s="2201"/>
      <c r="S131" s="2201"/>
      <c r="T131" s="2201"/>
      <c r="U131" s="2201"/>
      <c r="V131" s="2201"/>
      <c r="W131" s="2201"/>
      <c r="X131" s="2201"/>
      <c r="Y131" s="2201"/>
      <c r="Z131" s="2201"/>
      <c r="AA131" s="2201"/>
      <c r="AB131" s="2201"/>
      <c r="AC131" s="2201"/>
      <c r="AD131" s="2201"/>
      <c r="AE131" s="2201"/>
      <c r="AF131" s="2201"/>
      <c r="AG131" s="2201"/>
    </row>
    <row r="132" spans="1:33" s="592" customFormat="1" ht="13.8">
      <c r="A132" s="606"/>
      <c r="D132" s="2201"/>
      <c r="E132" s="2201"/>
      <c r="F132" s="2201"/>
      <c r="G132" s="2201"/>
      <c r="H132" s="2201"/>
      <c r="I132" s="2201"/>
      <c r="J132" s="2201"/>
      <c r="K132" s="2201"/>
      <c r="L132" s="2201"/>
      <c r="M132" s="2201"/>
      <c r="N132" s="2201"/>
      <c r="O132" s="2201"/>
      <c r="P132" s="2201"/>
      <c r="Q132" s="2201"/>
      <c r="R132" s="2201"/>
      <c r="S132" s="2201"/>
      <c r="T132" s="2201"/>
      <c r="U132" s="2201"/>
      <c r="V132" s="2201"/>
      <c r="W132" s="2201"/>
      <c r="X132" s="2201"/>
      <c r="Y132" s="2201"/>
      <c r="Z132" s="2201"/>
      <c r="AA132" s="2201"/>
      <c r="AB132" s="2201"/>
      <c r="AC132" s="2201"/>
      <c r="AD132" s="2201"/>
      <c r="AE132" s="2201"/>
      <c r="AF132" s="2201"/>
      <c r="AG132" s="2201"/>
    </row>
    <row r="133" spans="1:33" s="592" customFormat="1" ht="13.8">
      <c r="A133" s="606"/>
    </row>
    <row r="134" spans="1:33" s="592" customFormat="1" ht="13.8">
      <c r="A134" s="606"/>
      <c r="D134" s="590" t="s">
        <v>1873</v>
      </c>
    </row>
    <row r="135" spans="1:33" s="592" customFormat="1" ht="13.8">
      <c r="A135" s="606"/>
    </row>
    <row r="136" spans="1:33" s="592" customFormat="1" ht="13.8">
      <c r="A136" s="606"/>
      <c r="D136" s="2206" t="s">
        <v>1874</v>
      </c>
      <c r="E136" s="2201"/>
      <c r="F136" s="2201"/>
      <c r="G136" s="2201"/>
      <c r="H136" s="2201"/>
      <c r="I136" s="2201"/>
      <c r="J136" s="2201"/>
      <c r="K136" s="2201"/>
      <c r="L136" s="2201"/>
      <c r="M136" s="2201"/>
      <c r="N136" s="2201"/>
      <c r="O136" s="2201"/>
      <c r="P136" s="2201"/>
      <c r="Q136" s="2201"/>
      <c r="R136" s="2201"/>
      <c r="S136" s="2201"/>
      <c r="T136" s="2201"/>
      <c r="U136" s="2201"/>
      <c r="V136" s="2201"/>
      <c r="W136" s="2201"/>
      <c r="X136" s="2201"/>
      <c r="Y136" s="2201"/>
      <c r="Z136" s="2201"/>
      <c r="AA136" s="2201"/>
      <c r="AB136" s="2201"/>
      <c r="AC136" s="2201"/>
      <c r="AD136" s="2201"/>
      <c r="AE136" s="2201"/>
      <c r="AF136" s="2201"/>
      <c r="AG136" s="2201"/>
    </row>
    <row r="137" spans="1:33" s="592" customFormat="1" ht="13.8">
      <c r="A137" s="606"/>
      <c r="D137" s="2201"/>
      <c r="E137" s="2201"/>
      <c r="F137" s="2201"/>
      <c r="G137" s="2201"/>
      <c r="H137" s="2201"/>
      <c r="I137" s="2201"/>
      <c r="J137" s="2201"/>
      <c r="K137" s="2201"/>
      <c r="L137" s="2201"/>
      <c r="M137" s="2201"/>
      <c r="N137" s="2201"/>
      <c r="O137" s="2201"/>
      <c r="P137" s="2201"/>
      <c r="Q137" s="2201"/>
      <c r="R137" s="2201"/>
      <c r="S137" s="2201"/>
      <c r="T137" s="2201"/>
      <c r="U137" s="2201"/>
      <c r="V137" s="2201"/>
      <c r="W137" s="2201"/>
      <c r="X137" s="2201"/>
      <c r="Y137" s="2201"/>
      <c r="Z137" s="2201"/>
      <c r="AA137" s="2201"/>
      <c r="AB137" s="2201"/>
      <c r="AC137" s="2201"/>
      <c r="AD137" s="2201"/>
      <c r="AE137" s="2201"/>
      <c r="AF137" s="2201"/>
      <c r="AG137" s="2201"/>
    </row>
    <row r="138" spans="1:33" s="592" customFormat="1" ht="13.8">
      <c r="A138" s="606"/>
    </row>
    <row r="139" spans="1:33" s="592" customFormat="1" ht="13.8">
      <c r="A139" s="606"/>
      <c r="D139" s="2206" t="s">
        <v>1875</v>
      </c>
      <c r="E139" s="2201"/>
      <c r="F139" s="2201"/>
      <c r="G139" s="2201"/>
      <c r="H139" s="2201"/>
      <c r="I139" s="2201"/>
      <c r="J139" s="2201"/>
      <c r="K139" s="2201"/>
      <c r="L139" s="2201"/>
      <c r="M139" s="2201"/>
      <c r="N139" s="2201"/>
      <c r="O139" s="2201"/>
      <c r="P139" s="2201"/>
      <c r="Q139" s="2201"/>
      <c r="R139" s="2201"/>
      <c r="S139" s="2201"/>
      <c r="T139" s="2201"/>
      <c r="U139" s="2201"/>
      <c r="V139" s="2201"/>
      <c r="W139" s="2201"/>
      <c r="X139" s="2201"/>
      <c r="Y139" s="2201"/>
      <c r="Z139" s="2201"/>
      <c r="AA139" s="2201"/>
      <c r="AB139" s="2201"/>
      <c r="AC139" s="2201"/>
      <c r="AD139" s="2201"/>
      <c r="AE139" s="2201"/>
      <c r="AF139" s="2201"/>
      <c r="AG139" s="2201"/>
    </row>
    <row r="140" spans="1:33" s="592" customFormat="1" ht="13.8">
      <c r="A140" s="606"/>
      <c r="D140" s="2201"/>
      <c r="E140" s="2201"/>
      <c r="F140" s="2201"/>
      <c r="G140" s="2201"/>
      <c r="H140" s="2201"/>
      <c r="I140" s="2201"/>
      <c r="J140" s="2201"/>
      <c r="K140" s="2201"/>
      <c r="L140" s="2201"/>
      <c r="M140" s="2201"/>
      <c r="N140" s="2201"/>
      <c r="O140" s="2201"/>
      <c r="P140" s="2201"/>
      <c r="Q140" s="2201"/>
      <c r="R140" s="2201"/>
      <c r="S140" s="2201"/>
      <c r="T140" s="2201"/>
      <c r="U140" s="2201"/>
      <c r="V140" s="2201"/>
      <c r="W140" s="2201"/>
      <c r="X140" s="2201"/>
      <c r="Y140" s="2201"/>
      <c r="Z140" s="2201"/>
      <c r="AA140" s="2201"/>
      <c r="AB140" s="2201"/>
      <c r="AC140" s="2201"/>
      <c r="AD140" s="2201"/>
      <c r="AE140" s="2201"/>
      <c r="AF140" s="2201"/>
      <c r="AG140" s="2201"/>
    </row>
    <row r="141" spans="1:33" s="592" customFormat="1" ht="13.8">
      <c r="A141" s="606"/>
    </row>
    <row r="142" spans="1:33" s="592" customFormat="1" ht="13.8">
      <c r="A142" s="606"/>
      <c r="D142" s="2206" t="s">
        <v>1876</v>
      </c>
      <c r="E142" s="2201"/>
      <c r="F142" s="2201"/>
      <c r="G142" s="2201"/>
      <c r="H142" s="2201"/>
      <c r="I142" s="2201"/>
      <c r="J142" s="2201"/>
      <c r="K142" s="2201"/>
      <c r="L142" s="2201"/>
      <c r="M142" s="2201"/>
      <c r="N142" s="2201"/>
      <c r="O142" s="2201"/>
      <c r="P142" s="2201"/>
      <c r="Q142" s="2201"/>
      <c r="R142" s="2201"/>
      <c r="S142" s="2201"/>
      <c r="T142" s="2201"/>
      <c r="U142" s="2201"/>
      <c r="V142" s="2201"/>
      <c r="W142" s="2201"/>
      <c r="X142" s="2201"/>
      <c r="Y142" s="2201"/>
      <c r="Z142" s="2201"/>
      <c r="AA142" s="2201"/>
      <c r="AB142" s="2201"/>
      <c r="AC142" s="2201"/>
      <c r="AD142" s="2201"/>
      <c r="AE142" s="2201"/>
      <c r="AF142" s="2201"/>
      <c r="AG142" s="2201"/>
    </row>
    <row r="143" spans="1:33" s="592" customFormat="1" ht="13.8">
      <c r="A143" s="606"/>
      <c r="D143" s="2201"/>
      <c r="E143" s="2201"/>
      <c r="F143" s="2201"/>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c r="AA143" s="2201"/>
      <c r="AB143" s="2201"/>
      <c r="AC143" s="2201"/>
      <c r="AD143" s="2201"/>
      <c r="AE143" s="2201"/>
      <c r="AF143" s="2201"/>
      <c r="AG143" s="2201"/>
    </row>
    <row r="144" spans="1:33" s="592" customFormat="1" ht="13.8">
      <c r="A144" s="606"/>
      <c r="D144" s="2201"/>
      <c r="E144" s="2201"/>
      <c r="F144" s="2201"/>
      <c r="G144" s="2201"/>
      <c r="H144" s="2201"/>
      <c r="I144" s="2201"/>
      <c r="J144" s="2201"/>
      <c r="K144" s="2201"/>
      <c r="L144" s="2201"/>
      <c r="M144" s="2201"/>
      <c r="N144" s="2201"/>
      <c r="O144" s="2201"/>
      <c r="P144" s="2201"/>
      <c r="Q144" s="2201"/>
      <c r="R144" s="2201"/>
      <c r="S144" s="2201"/>
      <c r="T144" s="2201"/>
      <c r="U144" s="2201"/>
      <c r="V144" s="2201"/>
      <c r="W144" s="2201"/>
      <c r="X144" s="2201"/>
      <c r="Y144" s="2201"/>
      <c r="Z144" s="2201"/>
      <c r="AA144" s="2201"/>
      <c r="AB144" s="2201"/>
      <c r="AC144" s="2201"/>
      <c r="AD144" s="2201"/>
      <c r="AE144" s="2201"/>
      <c r="AF144" s="2201"/>
      <c r="AG144" s="2201"/>
    </row>
    <row r="145" spans="1:33" s="592" customFormat="1" ht="13.8">
      <c r="A145" s="606"/>
    </row>
    <row r="146" spans="1:33" s="592" customFormat="1" ht="13.8">
      <c r="A146" s="606"/>
      <c r="D146" s="2208" t="s">
        <v>1877</v>
      </c>
      <c r="E146" s="2209"/>
      <c r="F146" s="2209"/>
      <c r="G146" s="2209"/>
      <c r="H146" s="2209"/>
      <c r="I146" s="2209"/>
      <c r="J146" s="2209"/>
      <c r="K146" s="2209"/>
      <c r="L146" s="2209"/>
      <c r="M146" s="2209"/>
      <c r="N146" s="2209"/>
      <c r="O146" s="2209"/>
      <c r="P146" s="2209"/>
      <c r="Q146" s="2209"/>
      <c r="R146" s="2209"/>
      <c r="S146" s="2209"/>
      <c r="T146" s="2209"/>
      <c r="U146" s="2209"/>
      <c r="V146" s="2209"/>
      <c r="W146" s="2209"/>
      <c r="X146" s="2209"/>
      <c r="Y146" s="2209"/>
      <c r="Z146" s="2209"/>
      <c r="AA146" s="2209"/>
      <c r="AB146" s="2209"/>
      <c r="AC146" s="2209"/>
      <c r="AD146" s="2209"/>
      <c r="AE146" s="2209"/>
      <c r="AF146" s="2209"/>
      <c r="AG146" s="2209"/>
    </row>
    <row r="147" spans="1:33" s="592" customFormat="1" ht="13.8">
      <c r="A147" s="606"/>
    </row>
    <row r="148" spans="1:33" s="592" customFormat="1" ht="13.8">
      <c r="A148" s="606"/>
      <c r="D148" s="2206" t="s">
        <v>1878</v>
      </c>
      <c r="E148" s="2201"/>
      <c r="F148" s="2201"/>
      <c r="G148" s="2201"/>
      <c r="H148" s="2201"/>
      <c r="I148" s="2201"/>
      <c r="J148" s="2201"/>
      <c r="K148" s="2201"/>
      <c r="L148" s="2201"/>
      <c r="M148" s="2201"/>
      <c r="N148" s="2201"/>
      <c r="O148" s="2201"/>
      <c r="P148" s="2201"/>
      <c r="Q148" s="2201"/>
      <c r="R148" s="2201"/>
      <c r="S148" s="2201"/>
      <c r="T148" s="2201"/>
      <c r="U148" s="2201"/>
      <c r="V148" s="2201"/>
      <c r="W148" s="2201"/>
      <c r="X148" s="2201"/>
      <c r="Y148" s="2201"/>
      <c r="Z148" s="2201"/>
      <c r="AA148" s="2201"/>
      <c r="AB148" s="2201"/>
      <c r="AC148" s="2201"/>
      <c r="AD148" s="2201"/>
      <c r="AE148" s="2201"/>
      <c r="AF148" s="2201"/>
      <c r="AG148" s="2201"/>
    </row>
    <row r="149" spans="1:33" s="592" customFormat="1" ht="13.8">
      <c r="A149" s="606"/>
      <c r="D149" s="2201"/>
      <c r="E149" s="2201"/>
      <c r="F149" s="2201"/>
      <c r="G149" s="2201"/>
      <c r="H149" s="2201"/>
      <c r="I149" s="2201"/>
      <c r="J149" s="2201"/>
      <c r="K149" s="2201"/>
      <c r="L149" s="2201"/>
      <c r="M149" s="2201"/>
      <c r="N149" s="2201"/>
      <c r="O149" s="2201"/>
      <c r="P149" s="2201"/>
      <c r="Q149" s="2201"/>
      <c r="R149" s="2201"/>
      <c r="S149" s="2201"/>
      <c r="T149" s="2201"/>
      <c r="U149" s="2201"/>
      <c r="V149" s="2201"/>
      <c r="W149" s="2201"/>
      <c r="X149" s="2201"/>
      <c r="Y149" s="2201"/>
      <c r="Z149" s="2201"/>
      <c r="AA149" s="2201"/>
      <c r="AB149" s="2201"/>
      <c r="AC149" s="2201"/>
      <c r="AD149" s="2201"/>
      <c r="AE149" s="2201"/>
      <c r="AF149" s="2201"/>
      <c r="AG149" s="2201"/>
    </row>
    <row r="150" spans="1:33" s="592" customFormat="1" ht="13.8">
      <c r="A150" s="606"/>
    </row>
    <row r="151" spans="1:33" s="592" customFormat="1" ht="13.8">
      <c r="A151" s="606"/>
      <c r="D151" s="2206" t="s">
        <v>1879</v>
      </c>
      <c r="E151" s="2201"/>
      <c r="F151" s="2201"/>
      <c r="G151" s="2201"/>
      <c r="H151" s="2201"/>
      <c r="I151" s="2201"/>
      <c r="J151" s="2201"/>
      <c r="K151" s="2201"/>
      <c r="L151" s="2201"/>
      <c r="M151" s="2201"/>
      <c r="N151" s="2201"/>
      <c r="O151" s="2201"/>
      <c r="P151" s="2201"/>
      <c r="Q151" s="2201"/>
      <c r="R151" s="2201"/>
      <c r="S151" s="2201"/>
      <c r="T151" s="2201"/>
      <c r="U151" s="2201"/>
      <c r="V151" s="2201"/>
      <c r="W151" s="2201"/>
      <c r="X151" s="2201"/>
      <c r="Y151" s="2201"/>
      <c r="Z151" s="2201"/>
      <c r="AA151" s="2201"/>
      <c r="AB151" s="2201"/>
      <c r="AC151" s="2201"/>
      <c r="AD151" s="2201"/>
      <c r="AE151" s="2201"/>
      <c r="AF151" s="2201"/>
      <c r="AG151" s="2201"/>
    </row>
    <row r="152" spans="1:33" s="592" customFormat="1" ht="13.8">
      <c r="A152" s="606"/>
      <c r="D152" s="2201"/>
      <c r="E152" s="2201"/>
      <c r="F152" s="2201"/>
      <c r="G152" s="2201"/>
      <c r="H152" s="2201"/>
      <c r="I152" s="2201"/>
      <c r="J152" s="2201"/>
      <c r="K152" s="2201"/>
      <c r="L152" s="2201"/>
      <c r="M152" s="2201"/>
      <c r="N152" s="2201"/>
      <c r="O152" s="2201"/>
      <c r="P152" s="2201"/>
      <c r="Q152" s="2201"/>
      <c r="R152" s="2201"/>
      <c r="S152" s="2201"/>
      <c r="T152" s="2201"/>
      <c r="U152" s="2201"/>
      <c r="V152" s="2201"/>
      <c r="W152" s="2201"/>
      <c r="X152" s="2201"/>
      <c r="Y152" s="2201"/>
      <c r="Z152" s="2201"/>
      <c r="AA152" s="2201"/>
      <c r="AB152" s="2201"/>
      <c r="AC152" s="2201"/>
      <c r="AD152" s="2201"/>
      <c r="AE152" s="2201"/>
      <c r="AF152" s="2201"/>
      <c r="AG152" s="2201"/>
    </row>
    <row r="153" spans="1:33" s="592" customFormat="1" ht="13.8">
      <c r="A153" s="606"/>
      <c r="D153" s="2201"/>
      <c r="E153" s="2201"/>
      <c r="F153" s="2201"/>
      <c r="G153" s="2201"/>
      <c r="H153" s="2201"/>
      <c r="I153" s="2201"/>
      <c r="J153" s="2201"/>
      <c r="K153" s="2201"/>
      <c r="L153" s="2201"/>
      <c r="M153" s="2201"/>
      <c r="N153" s="2201"/>
      <c r="O153" s="2201"/>
      <c r="P153" s="2201"/>
      <c r="Q153" s="2201"/>
      <c r="R153" s="2201"/>
      <c r="S153" s="2201"/>
      <c r="T153" s="2201"/>
      <c r="U153" s="2201"/>
      <c r="V153" s="2201"/>
      <c r="W153" s="2201"/>
      <c r="X153" s="2201"/>
      <c r="Y153" s="2201"/>
      <c r="Z153" s="2201"/>
      <c r="AA153" s="2201"/>
      <c r="AB153" s="2201"/>
      <c r="AC153" s="2201"/>
      <c r="AD153" s="2201"/>
      <c r="AE153" s="2201"/>
      <c r="AF153" s="2201"/>
      <c r="AG153" s="2201"/>
    </row>
    <row r="154" spans="1:33" s="592" customFormat="1" ht="13.8">
      <c r="A154" s="606"/>
      <c r="D154" s="2201"/>
      <c r="E154" s="2201"/>
      <c r="F154" s="2201"/>
      <c r="G154" s="2201"/>
      <c r="H154" s="2201"/>
      <c r="I154" s="2201"/>
      <c r="J154" s="2201"/>
      <c r="K154" s="2201"/>
      <c r="L154" s="2201"/>
      <c r="M154" s="2201"/>
      <c r="N154" s="2201"/>
      <c r="O154" s="2201"/>
      <c r="P154" s="2201"/>
      <c r="Q154" s="2201"/>
      <c r="R154" s="2201"/>
      <c r="S154" s="2201"/>
      <c r="T154" s="2201"/>
      <c r="U154" s="2201"/>
      <c r="V154" s="2201"/>
      <c r="W154" s="2201"/>
      <c r="X154" s="2201"/>
      <c r="Y154" s="2201"/>
      <c r="Z154" s="2201"/>
      <c r="AA154" s="2201"/>
      <c r="AB154" s="2201"/>
      <c r="AC154" s="2201"/>
      <c r="AD154" s="2201"/>
      <c r="AE154" s="2201"/>
      <c r="AF154" s="2201"/>
      <c r="AG154" s="2201"/>
    </row>
    <row r="155" spans="1:33" s="592" customFormat="1" ht="13.8">
      <c r="A155" s="606"/>
    </row>
    <row r="156" spans="1:33" s="592" customFormat="1" ht="13.8">
      <c r="A156" s="606"/>
      <c r="D156" s="2208" t="s">
        <v>1880</v>
      </c>
      <c r="E156" s="2209"/>
      <c r="F156" s="2209"/>
      <c r="G156" s="2209"/>
      <c r="H156" s="2209"/>
      <c r="I156" s="2209"/>
      <c r="J156" s="2209"/>
      <c r="K156" s="2209"/>
      <c r="L156" s="2209"/>
      <c r="M156" s="2209"/>
      <c r="N156" s="2209"/>
      <c r="O156" s="2209"/>
      <c r="P156" s="2209"/>
      <c r="Q156" s="2209"/>
      <c r="R156" s="2209"/>
      <c r="S156" s="2209"/>
      <c r="T156" s="2209"/>
      <c r="U156" s="2209"/>
      <c r="V156" s="2209"/>
      <c r="W156" s="2209"/>
      <c r="X156" s="2209"/>
      <c r="Y156" s="2209"/>
      <c r="Z156" s="2209"/>
      <c r="AA156" s="2209"/>
      <c r="AB156" s="2209"/>
      <c r="AC156" s="2209"/>
      <c r="AD156" s="2209"/>
      <c r="AE156" s="2209"/>
      <c r="AF156" s="2209"/>
      <c r="AG156" s="2209"/>
    </row>
    <row r="157" spans="1:33" s="592" customFormat="1" ht="13.8">
      <c r="A157" s="606"/>
      <c r="M157" s="780"/>
    </row>
    <row r="158" spans="1:33" s="592" customFormat="1" ht="14.25" customHeight="1">
      <c r="A158" s="606"/>
      <c r="D158" s="2206" t="s">
        <v>1881</v>
      </c>
      <c r="E158" s="2201"/>
      <c r="F158" s="2201"/>
      <c r="G158" s="2201"/>
      <c r="H158" s="2201"/>
      <c r="I158" s="2201"/>
      <c r="J158" s="2201"/>
      <c r="K158" s="2201"/>
      <c r="L158" s="2201"/>
      <c r="M158" s="2201"/>
      <c r="N158" s="2201"/>
      <c r="O158" s="2201"/>
      <c r="P158" s="2201"/>
      <c r="Q158" s="2201"/>
      <c r="R158" s="2201"/>
      <c r="S158" s="2201"/>
      <c r="T158" s="2201"/>
      <c r="U158" s="2201"/>
      <c r="V158" s="2201"/>
      <c r="W158" s="2201"/>
      <c r="X158" s="2201"/>
      <c r="Y158" s="2201"/>
      <c r="Z158" s="2201"/>
      <c r="AA158" s="2201"/>
      <c r="AB158" s="2201"/>
      <c r="AC158" s="2201"/>
      <c r="AD158" s="2201"/>
      <c r="AE158" s="2201"/>
      <c r="AF158" s="2201"/>
      <c r="AG158" s="2201"/>
    </row>
    <row r="159" spans="1:33" s="592" customFormat="1" ht="13.8">
      <c r="A159" s="606"/>
      <c r="D159" s="2201"/>
      <c r="E159" s="2201"/>
      <c r="F159" s="2201"/>
      <c r="G159" s="2201"/>
      <c r="H159" s="2201"/>
      <c r="I159" s="2201"/>
      <c r="J159" s="2201"/>
      <c r="K159" s="2201"/>
      <c r="L159" s="2201"/>
      <c r="M159" s="2201"/>
      <c r="N159" s="2201"/>
      <c r="O159" s="2201"/>
      <c r="P159" s="2201"/>
      <c r="Q159" s="2201"/>
      <c r="R159" s="2201"/>
      <c r="S159" s="2201"/>
      <c r="T159" s="2201"/>
      <c r="U159" s="2201"/>
      <c r="V159" s="2201"/>
      <c r="W159" s="2201"/>
      <c r="X159" s="2201"/>
      <c r="Y159" s="2201"/>
      <c r="Z159" s="2201"/>
      <c r="AA159" s="2201"/>
      <c r="AB159" s="2201"/>
      <c r="AC159" s="2201"/>
      <c r="AD159" s="2201"/>
      <c r="AE159" s="2201"/>
      <c r="AF159" s="2201"/>
      <c r="AG159" s="2201"/>
    </row>
    <row r="160" spans="1:33" s="592" customFormat="1" ht="13.8">
      <c r="A160" s="606"/>
      <c r="D160" s="2201"/>
      <c r="E160" s="2201"/>
      <c r="F160" s="2201"/>
      <c r="G160" s="2201"/>
      <c r="H160" s="2201"/>
      <c r="I160" s="2201"/>
      <c r="J160" s="2201"/>
      <c r="K160" s="2201"/>
      <c r="L160" s="2201"/>
      <c r="M160" s="2201"/>
      <c r="N160" s="2201"/>
      <c r="O160" s="2201"/>
      <c r="P160" s="2201"/>
      <c r="Q160" s="2201"/>
      <c r="R160" s="2201"/>
      <c r="S160" s="2201"/>
      <c r="T160" s="2201"/>
      <c r="U160" s="2201"/>
      <c r="V160" s="2201"/>
      <c r="W160" s="2201"/>
      <c r="X160" s="2201"/>
      <c r="Y160" s="2201"/>
      <c r="Z160" s="2201"/>
      <c r="AA160" s="2201"/>
      <c r="AB160" s="2201"/>
      <c r="AC160" s="2201"/>
      <c r="AD160" s="2201"/>
      <c r="AE160" s="2201"/>
      <c r="AF160" s="2201"/>
      <c r="AG160" s="2201"/>
    </row>
    <row r="161" spans="1:33" s="592" customFormat="1" ht="13.8">
      <c r="A161" s="606"/>
      <c r="D161" s="2201"/>
      <c r="E161" s="2201"/>
      <c r="F161" s="2201"/>
      <c r="G161" s="2201"/>
      <c r="H161" s="2201"/>
      <c r="I161" s="2201"/>
      <c r="J161" s="2201"/>
      <c r="K161" s="2201"/>
      <c r="L161" s="2201"/>
      <c r="M161" s="2201"/>
      <c r="N161" s="2201"/>
      <c r="O161" s="2201"/>
      <c r="P161" s="2201"/>
      <c r="Q161" s="2201"/>
      <c r="R161" s="2201"/>
      <c r="S161" s="2201"/>
      <c r="T161" s="2201"/>
      <c r="U161" s="2201"/>
      <c r="V161" s="2201"/>
      <c r="W161" s="2201"/>
      <c r="X161" s="2201"/>
      <c r="Y161" s="2201"/>
      <c r="Z161" s="2201"/>
      <c r="AA161" s="2201"/>
      <c r="AB161" s="2201"/>
      <c r="AC161" s="2201"/>
      <c r="AD161" s="2201"/>
      <c r="AE161" s="2201"/>
      <c r="AF161" s="2201"/>
      <c r="AG161" s="2201"/>
    </row>
    <row r="162" spans="1:33" s="592" customFormat="1" ht="13.8">
      <c r="A162" s="606"/>
      <c r="D162" s="2201"/>
      <c r="E162" s="2201"/>
      <c r="F162" s="2201"/>
      <c r="G162" s="2201"/>
      <c r="H162" s="2201"/>
      <c r="I162" s="2201"/>
      <c r="J162" s="2201"/>
      <c r="K162" s="2201"/>
      <c r="L162" s="2201"/>
      <c r="M162" s="2201"/>
      <c r="N162" s="2201"/>
      <c r="O162" s="2201"/>
      <c r="P162" s="2201"/>
      <c r="Q162" s="2201"/>
      <c r="R162" s="2201"/>
      <c r="S162" s="2201"/>
      <c r="T162" s="2201"/>
      <c r="U162" s="2201"/>
      <c r="V162" s="2201"/>
      <c r="W162" s="2201"/>
      <c r="X162" s="2201"/>
      <c r="Y162" s="2201"/>
      <c r="Z162" s="2201"/>
      <c r="AA162" s="2201"/>
      <c r="AB162" s="2201"/>
      <c r="AC162" s="2201"/>
      <c r="AD162" s="2201"/>
      <c r="AE162" s="2201"/>
      <c r="AF162" s="2201"/>
      <c r="AG162" s="2201"/>
    </row>
    <row r="163" spans="1:33" s="592" customFormat="1" ht="13.8">
      <c r="A163" s="606"/>
    </row>
    <row r="164" spans="1:33" s="592" customFormat="1" ht="13.8">
      <c r="A164" s="606"/>
      <c r="D164" s="610" t="s">
        <v>1863</v>
      </c>
    </row>
    <row r="165" spans="1:33" s="592" customFormat="1" ht="13.8">
      <c r="A165" s="606"/>
    </row>
    <row r="166" spans="1:33" s="592" customFormat="1" ht="13.8">
      <c r="A166" s="606"/>
      <c r="D166" s="2206" t="s">
        <v>1882</v>
      </c>
      <c r="E166" s="2201"/>
      <c r="F166" s="2201"/>
      <c r="G166" s="2201"/>
      <c r="H166" s="2201"/>
      <c r="I166" s="2201"/>
      <c r="J166" s="2201"/>
      <c r="K166" s="2201"/>
      <c r="L166" s="2201"/>
      <c r="M166" s="2201"/>
      <c r="N166" s="2201"/>
      <c r="O166" s="2201"/>
      <c r="P166" s="2201"/>
      <c r="Q166" s="2201"/>
      <c r="R166" s="2201"/>
      <c r="S166" s="2201"/>
      <c r="T166" s="2201"/>
      <c r="U166" s="2201"/>
      <c r="V166" s="2201"/>
      <c r="W166" s="2201"/>
      <c r="X166" s="2201"/>
      <c r="Y166" s="2201"/>
      <c r="Z166" s="2201"/>
      <c r="AA166" s="2201"/>
      <c r="AB166" s="2201"/>
      <c r="AC166" s="2201"/>
      <c r="AD166" s="2201"/>
      <c r="AE166" s="2201"/>
      <c r="AF166" s="2201"/>
      <c r="AG166" s="2201"/>
    </row>
    <row r="167" spans="1:33" s="592" customFormat="1" ht="13.8">
      <c r="A167" s="606"/>
      <c r="D167" s="2201"/>
      <c r="E167" s="2201"/>
      <c r="F167" s="2201"/>
      <c r="G167" s="2201"/>
      <c r="H167" s="2201"/>
      <c r="I167" s="2201"/>
      <c r="J167" s="2201"/>
      <c r="K167" s="2201"/>
      <c r="L167" s="2201"/>
      <c r="M167" s="2201"/>
      <c r="N167" s="2201"/>
      <c r="O167" s="2201"/>
      <c r="P167" s="2201"/>
      <c r="Q167" s="2201"/>
      <c r="R167" s="2201"/>
      <c r="S167" s="2201"/>
      <c r="T167" s="2201"/>
      <c r="U167" s="2201"/>
      <c r="V167" s="2201"/>
      <c r="W167" s="2201"/>
      <c r="X167" s="2201"/>
      <c r="Y167" s="2201"/>
      <c r="Z167" s="2201"/>
      <c r="AA167" s="2201"/>
      <c r="AB167" s="2201"/>
      <c r="AC167" s="2201"/>
      <c r="AD167" s="2201"/>
      <c r="AE167" s="2201"/>
      <c r="AF167" s="2201"/>
      <c r="AG167" s="2201"/>
    </row>
    <row r="168" spans="1:33" s="592" customFormat="1" ht="13.8">
      <c r="A168" s="606"/>
      <c r="D168" s="2201"/>
      <c r="E168" s="2201"/>
      <c r="F168" s="2201"/>
      <c r="G168" s="2201"/>
      <c r="H168" s="2201"/>
      <c r="I168" s="2201"/>
      <c r="J168" s="2201"/>
      <c r="K168" s="2201"/>
      <c r="L168" s="2201"/>
      <c r="M168" s="2201"/>
      <c r="N168" s="2201"/>
      <c r="O168" s="2201"/>
      <c r="P168" s="2201"/>
      <c r="Q168" s="2201"/>
      <c r="R168" s="2201"/>
      <c r="S168" s="2201"/>
      <c r="T168" s="2201"/>
      <c r="U168" s="2201"/>
      <c r="V168" s="2201"/>
      <c r="W168" s="2201"/>
      <c r="X168" s="2201"/>
      <c r="Y168" s="2201"/>
      <c r="Z168" s="2201"/>
      <c r="AA168" s="2201"/>
      <c r="AB168" s="2201"/>
      <c r="AC168" s="2201"/>
      <c r="AD168" s="2201"/>
      <c r="AE168" s="2201"/>
      <c r="AF168" s="2201"/>
      <c r="AG168" s="2201"/>
    </row>
    <row r="169" spans="1:33" s="592" customFormat="1" ht="13.8">
      <c r="A169" s="606"/>
      <c r="D169" s="609"/>
      <c r="E169" s="609"/>
      <c r="F169" s="609"/>
      <c r="G169" s="609"/>
      <c r="H169" s="609"/>
      <c r="I169" s="609"/>
      <c r="J169" s="609"/>
      <c r="K169" s="609"/>
      <c r="L169" s="609"/>
      <c r="M169" s="609"/>
      <c r="N169" s="609"/>
      <c r="O169" s="609"/>
      <c r="P169" s="609"/>
      <c r="Q169" s="609"/>
      <c r="R169" s="609"/>
      <c r="S169" s="609"/>
      <c r="T169" s="609"/>
      <c r="U169" s="609"/>
      <c r="V169" s="609"/>
      <c r="W169" s="609"/>
      <c r="X169" s="609"/>
      <c r="Y169" s="609"/>
      <c r="Z169" s="609"/>
      <c r="AA169" s="609"/>
      <c r="AB169" s="609"/>
      <c r="AC169" s="609"/>
      <c r="AD169" s="609"/>
      <c r="AE169" s="609"/>
      <c r="AF169" s="609"/>
      <c r="AG169" s="609"/>
    </row>
    <row r="170" spans="1:33" s="592" customFormat="1" ht="29.25" customHeight="1" thickBot="1">
      <c r="A170" s="606"/>
      <c r="D170" s="612"/>
      <c r="E170" s="612"/>
      <c r="F170" s="612"/>
      <c r="G170" s="612"/>
      <c r="H170" s="612"/>
      <c r="I170" s="612"/>
      <c r="J170" s="612"/>
      <c r="K170" s="612"/>
      <c r="L170" s="612"/>
      <c r="M170" s="612"/>
      <c r="N170" s="612"/>
      <c r="O170" s="2218" t="s">
        <v>1865</v>
      </c>
      <c r="P170" s="2218"/>
      <c r="Q170" s="2218"/>
      <c r="R170" s="2218"/>
      <c r="S170" s="2218"/>
      <c r="T170" s="2218" t="s">
        <v>1866</v>
      </c>
      <c r="U170" s="2218"/>
      <c r="V170" s="2218"/>
      <c r="W170" s="2218"/>
      <c r="X170" s="2218"/>
      <c r="Y170" s="2218" t="s">
        <v>1867</v>
      </c>
      <c r="Z170" s="2218"/>
      <c r="AA170" s="2218"/>
      <c r="AB170" s="2218"/>
      <c r="AC170" s="2218"/>
    </row>
    <row r="171" spans="1:33" s="592" customFormat="1" ht="13.8">
      <c r="A171" s="606"/>
      <c r="D171" s="2948" t="s">
        <v>1883</v>
      </c>
      <c r="E171" s="2221"/>
      <c r="F171" s="2221"/>
      <c r="G171" s="2221"/>
      <c r="H171" s="2221"/>
      <c r="I171" s="2221"/>
      <c r="J171" s="2221"/>
      <c r="K171" s="2221"/>
      <c r="L171" s="2221"/>
      <c r="M171" s="2221"/>
      <c r="N171" s="2221"/>
      <c r="O171" s="2217">
        <f>'Notes- SK Template'!O139</f>
        <v>40</v>
      </c>
      <c r="P171" s="2217"/>
      <c r="Q171" s="2217"/>
      <c r="R171" s="2217"/>
      <c r="S171" s="2217"/>
      <c r="T171" s="2217">
        <f>'Notes- SK Template'!T139</f>
        <v>2.5</v>
      </c>
      <c r="U171" s="2217"/>
      <c r="V171" s="2217"/>
      <c r="W171" s="2217"/>
      <c r="X171" s="2217"/>
      <c r="Y171" s="2217" t="str">
        <f>'Notes- SK Template'!Y139</f>
        <v>lineárna</v>
      </c>
      <c r="Z171" s="2217"/>
      <c r="AA171" s="2217"/>
      <c r="AB171" s="2217"/>
      <c r="AC171" s="2217"/>
    </row>
    <row r="172" spans="1:33" s="592" customFormat="1" ht="13.8">
      <c r="A172" s="606"/>
      <c r="D172" s="2948" t="s">
        <v>1884</v>
      </c>
      <c r="E172" s="2221"/>
      <c r="F172" s="2221"/>
      <c r="G172" s="2221"/>
      <c r="H172" s="2221"/>
      <c r="I172" s="2221"/>
      <c r="J172" s="2221"/>
      <c r="K172" s="2221"/>
      <c r="L172" s="2221"/>
      <c r="M172" s="2221"/>
      <c r="N172" s="2221"/>
      <c r="O172" s="2217" t="str">
        <f>'Notes- SK Template'!O141</f>
        <v>4 až 6</v>
      </c>
      <c r="P172" s="2217"/>
      <c r="Q172" s="2217"/>
      <c r="R172" s="2217"/>
      <c r="S172" s="2217"/>
      <c r="T172" s="2217" t="str">
        <f>'Notes- SK Template'!T141</f>
        <v>25 až 16</v>
      </c>
      <c r="U172" s="2217"/>
      <c r="V172" s="2217"/>
      <c r="W172" s="2217"/>
      <c r="X172" s="2217"/>
      <c r="Y172" s="2217" t="str">
        <f>'Notes- SK Template'!Y141</f>
        <v>lineárna</v>
      </c>
      <c r="Z172" s="2217"/>
      <c r="AA172" s="2217"/>
      <c r="AB172" s="2217"/>
      <c r="AC172" s="2217"/>
    </row>
    <row r="173" spans="1:33" s="592" customFormat="1" ht="13.8">
      <c r="A173" s="606"/>
      <c r="D173" s="2948" t="s">
        <v>1885</v>
      </c>
      <c r="E173" s="2221"/>
      <c r="F173" s="2221"/>
      <c r="G173" s="2221"/>
      <c r="H173" s="2221"/>
      <c r="I173" s="2221"/>
      <c r="J173" s="2221"/>
      <c r="K173" s="2221"/>
      <c r="L173" s="2221"/>
      <c r="M173" s="2221"/>
      <c r="N173" s="2221"/>
      <c r="O173" s="2217">
        <f>'Notes- SK Template'!O142</f>
        <v>4</v>
      </c>
      <c r="P173" s="2217"/>
      <c r="Q173" s="2217"/>
      <c r="R173" s="2217"/>
      <c r="S173" s="2217"/>
      <c r="T173" s="2217">
        <f>'Notes- SK Template'!T142</f>
        <v>25</v>
      </c>
      <c r="U173" s="2217"/>
      <c r="V173" s="2217"/>
      <c r="W173" s="2217"/>
      <c r="X173" s="2217"/>
      <c r="Y173" s="2217" t="str">
        <f>'Notes- SK Template'!Y142</f>
        <v>lineárna</v>
      </c>
      <c r="Z173" s="2217"/>
      <c r="AA173" s="2217"/>
      <c r="AB173" s="2217"/>
      <c r="AC173" s="2217"/>
    </row>
    <row r="174" spans="1:33" s="592" customFormat="1" ht="13.8">
      <c r="A174" s="606"/>
      <c r="D174" s="2951" t="s">
        <v>2454</v>
      </c>
      <c r="E174" s="2221"/>
      <c r="F174" s="2221"/>
      <c r="G174" s="2221"/>
      <c r="H174" s="2221"/>
      <c r="I174" s="2221"/>
      <c r="J174" s="2221"/>
      <c r="K174" s="2221"/>
      <c r="L174" s="2221"/>
      <c r="M174" s="2221"/>
      <c r="N174" s="2221"/>
      <c r="O174" s="2217" t="str">
        <f>'Notes- SK Template'!O143</f>
        <v>-</v>
      </c>
      <c r="P174" s="2217"/>
      <c r="Q174" s="2217"/>
      <c r="R174" s="2217"/>
      <c r="S174" s="2217"/>
      <c r="T174" s="2217" t="str">
        <f>'Notes- SK Template'!T143</f>
        <v>-</v>
      </c>
      <c r="U174" s="2217"/>
      <c r="V174" s="2217"/>
      <c r="W174" s="2217"/>
      <c r="X174" s="2217"/>
      <c r="Y174" s="2217" t="str">
        <f>'Notes- SK Template'!Y143</f>
        <v>-</v>
      </c>
      <c r="Z174" s="2217"/>
      <c r="AA174" s="2217"/>
      <c r="AB174" s="2217"/>
      <c r="AC174" s="2217"/>
    </row>
    <row r="175" spans="1:33" s="592" customFormat="1" ht="13.8">
      <c r="A175" s="606"/>
      <c r="D175" s="2950" t="s">
        <v>1886</v>
      </c>
      <c r="E175" s="2220"/>
      <c r="F175" s="2220"/>
      <c r="G175" s="2220"/>
      <c r="H175" s="2220"/>
      <c r="I175" s="2220"/>
      <c r="J175" s="2220"/>
      <c r="K175" s="2220"/>
      <c r="L175" s="2220"/>
      <c r="M175" s="2220"/>
      <c r="N175" s="2220"/>
      <c r="O175" s="2216" t="str">
        <f>'Notes- SK Template'!O144</f>
        <v>rôzna</v>
      </c>
      <c r="P175" s="2216"/>
      <c r="Q175" s="2216"/>
      <c r="R175" s="2216"/>
      <c r="S175" s="2216"/>
      <c r="T175" s="2216">
        <f>'Notes- SK Template'!T144</f>
        <v>100</v>
      </c>
      <c r="U175" s="2216"/>
      <c r="V175" s="2216"/>
      <c r="W175" s="2216"/>
      <c r="X175" s="2216"/>
      <c r="Y175" s="2216" t="str">
        <f>'Notes- SK Template'!Y144</f>
        <v>jednorázový odpis</v>
      </c>
      <c r="Z175" s="2216"/>
      <c r="AA175" s="2216"/>
      <c r="AB175" s="2216"/>
      <c r="AC175" s="2216"/>
    </row>
    <row r="176" spans="1:33" s="592" customFormat="1" ht="13.8">
      <c r="A176" s="606"/>
    </row>
    <row r="177" spans="1:33" s="592" customFormat="1" ht="13.8">
      <c r="A177" s="606"/>
      <c r="D177" s="2206" t="s">
        <v>1872</v>
      </c>
      <c r="E177" s="2201"/>
      <c r="F177" s="2201"/>
      <c r="G177" s="2201"/>
      <c r="H177" s="2201"/>
      <c r="I177" s="2201"/>
      <c r="J177" s="2201"/>
      <c r="K177" s="2201"/>
      <c r="L177" s="2201"/>
      <c r="M177" s="2201"/>
      <c r="N177" s="2201"/>
      <c r="O177" s="2201"/>
      <c r="P177" s="2201"/>
      <c r="Q177" s="2201"/>
      <c r="R177" s="2201"/>
      <c r="S177" s="2201"/>
      <c r="T177" s="2201"/>
      <c r="U177" s="2201"/>
      <c r="V177" s="2201"/>
      <c r="W177" s="2201"/>
      <c r="X177" s="2201"/>
      <c r="Y177" s="2201"/>
      <c r="Z177" s="2201"/>
      <c r="AA177" s="2201"/>
      <c r="AB177" s="2201"/>
      <c r="AC177" s="2201"/>
      <c r="AD177" s="2201"/>
      <c r="AE177" s="2201"/>
      <c r="AF177" s="2201"/>
      <c r="AG177" s="2201"/>
    </row>
    <row r="178" spans="1:33" s="592" customFormat="1" ht="13.8">
      <c r="A178" s="606"/>
      <c r="D178" s="2201"/>
      <c r="E178" s="2201"/>
      <c r="F178" s="2201"/>
      <c r="G178" s="2201"/>
      <c r="H178" s="2201"/>
      <c r="I178" s="2201"/>
      <c r="J178" s="2201"/>
      <c r="K178" s="2201"/>
      <c r="L178" s="2201"/>
      <c r="M178" s="2201"/>
      <c r="N178" s="2201"/>
      <c r="O178" s="2201"/>
      <c r="P178" s="2201"/>
      <c r="Q178" s="2201"/>
      <c r="R178" s="2201"/>
      <c r="S178" s="2201"/>
      <c r="T178" s="2201"/>
      <c r="U178" s="2201"/>
      <c r="V178" s="2201"/>
      <c r="W178" s="2201"/>
      <c r="X178" s="2201"/>
      <c r="Y178" s="2201"/>
      <c r="Z178" s="2201"/>
      <c r="AA178" s="2201"/>
      <c r="AB178" s="2201"/>
      <c r="AC178" s="2201"/>
      <c r="AD178" s="2201"/>
      <c r="AE178" s="2201"/>
      <c r="AF178" s="2201"/>
      <c r="AG178" s="2201"/>
    </row>
    <row r="179" spans="1:33" s="592" customFormat="1" ht="13.8">
      <c r="A179" s="606"/>
    </row>
    <row r="180" spans="1:33" s="592" customFormat="1" ht="13.8">
      <c r="A180" s="606"/>
    </row>
    <row r="181" spans="1:33" s="592" customFormat="1" ht="13.8">
      <c r="A181" s="606"/>
      <c r="D181" s="590" t="s">
        <v>1887</v>
      </c>
    </row>
    <row r="182" spans="1:33" s="592" customFormat="1" ht="13.8">
      <c r="A182" s="606"/>
    </row>
    <row r="183" spans="1:33" s="592" customFormat="1" ht="13.8">
      <c r="A183" s="606"/>
      <c r="D183" s="2206" t="s">
        <v>1888</v>
      </c>
      <c r="E183" s="2201"/>
      <c r="F183" s="2201"/>
      <c r="G183" s="2201"/>
      <c r="H183" s="2201"/>
      <c r="I183" s="2201"/>
      <c r="J183" s="2201"/>
      <c r="K183" s="2201"/>
      <c r="L183" s="2201"/>
      <c r="M183" s="2201"/>
      <c r="N183" s="2201"/>
      <c r="O183" s="2201"/>
      <c r="P183" s="2201"/>
      <c r="Q183" s="2201"/>
      <c r="R183" s="2201"/>
      <c r="S183" s="2201"/>
      <c r="T183" s="2201"/>
      <c r="U183" s="2201"/>
      <c r="V183" s="2201"/>
      <c r="W183" s="2201"/>
      <c r="X183" s="2201"/>
      <c r="Y183" s="2201"/>
      <c r="Z183" s="2201"/>
      <c r="AA183" s="2201"/>
      <c r="AB183" s="2201"/>
      <c r="AC183" s="2201"/>
      <c r="AD183" s="2201"/>
      <c r="AE183" s="2201"/>
      <c r="AF183" s="2201"/>
      <c r="AG183" s="2201"/>
    </row>
    <row r="184" spans="1:33" s="592" customFormat="1" ht="13.8">
      <c r="A184" s="606"/>
      <c r="D184" s="2201"/>
      <c r="E184" s="2201"/>
      <c r="F184" s="2201"/>
      <c r="G184" s="2201"/>
      <c r="H184" s="2201"/>
      <c r="I184" s="2201"/>
      <c r="J184" s="2201"/>
      <c r="K184" s="2201"/>
      <c r="L184" s="2201"/>
      <c r="M184" s="2201"/>
      <c r="N184" s="2201"/>
      <c r="O184" s="2201"/>
      <c r="P184" s="2201"/>
      <c r="Q184" s="2201"/>
      <c r="R184" s="2201"/>
      <c r="S184" s="2201"/>
      <c r="T184" s="2201"/>
      <c r="U184" s="2201"/>
      <c r="V184" s="2201"/>
      <c r="W184" s="2201"/>
      <c r="X184" s="2201"/>
      <c r="Y184" s="2201"/>
      <c r="Z184" s="2201"/>
      <c r="AA184" s="2201"/>
      <c r="AB184" s="2201"/>
      <c r="AC184" s="2201"/>
      <c r="AD184" s="2201"/>
      <c r="AE184" s="2201"/>
      <c r="AF184" s="2201"/>
      <c r="AG184" s="2201"/>
    </row>
    <row r="185" spans="1:33" s="592" customFormat="1" ht="13.8">
      <c r="A185" s="606"/>
      <c r="D185" s="2201"/>
      <c r="E185" s="2201"/>
      <c r="F185" s="2201"/>
      <c r="G185" s="2201"/>
      <c r="H185" s="2201"/>
      <c r="I185" s="2201"/>
      <c r="J185" s="2201"/>
      <c r="K185" s="2201"/>
      <c r="L185" s="2201"/>
      <c r="M185" s="2201"/>
      <c r="N185" s="2201"/>
      <c r="O185" s="2201"/>
      <c r="P185" s="2201"/>
      <c r="Q185" s="2201"/>
      <c r="R185" s="2201"/>
      <c r="S185" s="2201"/>
      <c r="T185" s="2201"/>
      <c r="U185" s="2201"/>
      <c r="V185" s="2201"/>
      <c r="W185" s="2201"/>
      <c r="X185" s="2201"/>
      <c r="Y185" s="2201"/>
      <c r="Z185" s="2201"/>
      <c r="AA185" s="2201"/>
      <c r="AB185" s="2201"/>
      <c r="AC185" s="2201"/>
      <c r="AD185" s="2201"/>
      <c r="AE185" s="2201"/>
      <c r="AF185" s="2201"/>
      <c r="AG185" s="2201"/>
    </row>
    <row r="186" spans="1:33" s="592" customFormat="1" ht="13.8">
      <c r="A186" s="606"/>
    </row>
    <row r="187" spans="1:33" s="592" customFormat="1" ht="13.8">
      <c r="A187" s="606"/>
      <c r="D187" s="2206" t="s">
        <v>1889</v>
      </c>
      <c r="E187" s="2201"/>
      <c r="F187" s="2201"/>
      <c r="G187" s="2201"/>
      <c r="H187" s="2201"/>
      <c r="I187" s="2201"/>
      <c r="J187" s="2201"/>
      <c r="K187" s="2201"/>
      <c r="L187" s="2201"/>
      <c r="M187" s="2201"/>
      <c r="N187" s="2201"/>
      <c r="O187" s="2201"/>
      <c r="P187" s="2201"/>
      <c r="Q187" s="2201"/>
      <c r="R187" s="2201"/>
      <c r="S187" s="2201"/>
      <c r="T187" s="2201"/>
      <c r="U187" s="2201"/>
      <c r="V187" s="2201"/>
      <c r="W187" s="2201"/>
      <c r="X187" s="2201"/>
      <c r="Y187" s="2201"/>
      <c r="Z187" s="2201"/>
      <c r="AA187" s="2201"/>
      <c r="AB187" s="2201"/>
      <c r="AC187" s="2201"/>
      <c r="AD187" s="2201"/>
      <c r="AE187" s="2201"/>
      <c r="AF187" s="2201"/>
      <c r="AG187" s="2201"/>
    </row>
    <row r="188" spans="1:33" s="592" customFormat="1" ht="13.8">
      <c r="A188" s="606"/>
      <c r="D188" s="2201"/>
      <c r="E188" s="2201"/>
      <c r="F188" s="2201"/>
      <c r="G188" s="2201"/>
      <c r="H188" s="2201"/>
      <c r="I188" s="2201"/>
      <c r="J188" s="2201"/>
      <c r="K188" s="2201"/>
      <c r="L188" s="2201"/>
      <c r="M188" s="2201"/>
      <c r="N188" s="2201"/>
      <c r="O188" s="2201"/>
      <c r="P188" s="2201"/>
      <c r="Q188" s="2201"/>
      <c r="R188" s="2201"/>
      <c r="S188" s="2201"/>
      <c r="T188" s="2201"/>
      <c r="U188" s="2201"/>
      <c r="V188" s="2201"/>
      <c r="W188" s="2201"/>
      <c r="X188" s="2201"/>
      <c r="Y188" s="2201"/>
      <c r="Z188" s="2201"/>
      <c r="AA188" s="2201"/>
      <c r="AB188" s="2201"/>
      <c r="AC188" s="2201"/>
      <c r="AD188" s="2201"/>
      <c r="AE188" s="2201"/>
      <c r="AF188" s="2201"/>
      <c r="AG188" s="2201"/>
    </row>
    <row r="189" spans="1:33" s="592" customFormat="1" ht="13.8">
      <c r="A189" s="606"/>
    </row>
    <row r="190" spans="1:33" s="592" customFormat="1" ht="13.8">
      <c r="A190" s="606"/>
      <c r="D190" s="2206" t="s">
        <v>1890</v>
      </c>
      <c r="E190" s="2201"/>
      <c r="F190" s="2201"/>
      <c r="G190" s="2201"/>
      <c r="H190" s="2201"/>
      <c r="I190" s="2201"/>
      <c r="J190" s="2201"/>
      <c r="K190" s="2201"/>
      <c r="L190" s="2201"/>
      <c r="M190" s="2201"/>
      <c r="N190" s="2201"/>
      <c r="O190" s="2201"/>
      <c r="P190" s="2201"/>
      <c r="Q190" s="2201"/>
      <c r="R190" s="2201"/>
      <c r="S190" s="2201"/>
      <c r="T190" s="2201"/>
      <c r="U190" s="2201"/>
      <c r="V190" s="2201"/>
      <c r="W190" s="2201"/>
      <c r="X190" s="2201"/>
      <c r="Y190" s="2201"/>
      <c r="Z190" s="2201"/>
      <c r="AA190" s="2201"/>
      <c r="AB190" s="2201"/>
      <c r="AC190" s="2201"/>
      <c r="AD190" s="2201"/>
      <c r="AE190" s="2201"/>
      <c r="AF190" s="2201"/>
      <c r="AG190" s="2201"/>
    </row>
    <row r="191" spans="1:33" s="592" customFormat="1" ht="13.8">
      <c r="A191" s="606"/>
      <c r="D191" s="2201"/>
      <c r="E191" s="2201"/>
      <c r="F191" s="2201"/>
      <c r="G191" s="2201"/>
      <c r="H191" s="2201"/>
      <c r="I191" s="2201"/>
      <c r="J191" s="2201"/>
      <c r="K191" s="2201"/>
      <c r="L191" s="2201"/>
      <c r="M191" s="2201"/>
      <c r="N191" s="2201"/>
      <c r="O191" s="2201"/>
      <c r="P191" s="2201"/>
      <c r="Q191" s="2201"/>
      <c r="R191" s="2201"/>
      <c r="S191" s="2201"/>
      <c r="T191" s="2201"/>
      <c r="U191" s="2201"/>
      <c r="V191" s="2201"/>
      <c r="W191" s="2201"/>
      <c r="X191" s="2201"/>
      <c r="Y191" s="2201"/>
      <c r="Z191" s="2201"/>
      <c r="AA191" s="2201"/>
      <c r="AB191" s="2201"/>
      <c r="AC191" s="2201"/>
      <c r="AD191" s="2201"/>
      <c r="AE191" s="2201"/>
      <c r="AF191" s="2201"/>
      <c r="AG191" s="2201"/>
    </row>
    <row r="192" spans="1:33" s="592" customFormat="1" ht="13.8">
      <c r="A192" s="606"/>
      <c r="D192" s="2201"/>
      <c r="E192" s="2201"/>
      <c r="F192" s="2201"/>
      <c r="G192" s="2201"/>
      <c r="H192" s="2201"/>
      <c r="I192" s="2201"/>
      <c r="J192" s="2201"/>
      <c r="K192" s="2201"/>
      <c r="L192" s="2201"/>
      <c r="M192" s="2201"/>
      <c r="N192" s="2201"/>
      <c r="O192" s="2201"/>
      <c r="P192" s="2201"/>
      <c r="Q192" s="2201"/>
      <c r="R192" s="2201"/>
      <c r="S192" s="2201"/>
      <c r="T192" s="2201"/>
      <c r="U192" s="2201"/>
      <c r="V192" s="2201"/>
      <c r="W192" s="2201"/>
      <c r="X192" s="2201"/>
      <c r="Y192" s="2201"/>
      <c r="Z192" s="2201"/>
      <c r="AA192" s="2201"/>
      <c r="AB192" s="2201"/>
      <c r="AC192" s="2201"/>
      <c r="AD192" s="2201"/>
      <c r="AE192" s="2201"/>
      <c r="AF192" s="2201"/>
      <c r="AG192" s="2201"/>
    </row>
    <row r="193" spans="1:33" s="592" customFormat="1" ht="13.8">
      <c r="A193" s="606"/>
      <c r="D193" s="2201"/>
      <c r="E193" s="2201"/>
      <c r="F193" s="2201"/>
      <c r="G193" s="2201"/>
      <c r="H193" s="2201"/>
      <c r="I193" s="2201"/>
      <c r="J193" s="2201"/>
      <c r="K193" s="2201"/>
      <c r="L193" s="2201"/>
      <c r="M193" s="2201"/>
      <c r="N193" s="2201"/>
      <c r="O193" s="2201"/>
      <c r="P193" s="2201"/>
      <c r="Q193" s="2201"/>
      <c r="R193" s="2201"/>
      <c r="S193" s="2201"/>
      <c r="T193" s="2201"/>
      <c r="U193" s="2201"/>
      <c r="V193" s="2201"/>
      <c r="W193" s="2201"/>
      <c r="X193" s="2201"/>
      <c r="Y193" s="2201"/>
      <c r="Z193" s="2201"/>
      <c r="AA193" s="2201"/>
      <c r="AB193" s="2201"/>
      <c r="AC193" s="2201"/>
      <c r="AD193" s="2201"/>
      <c r="AE193" s="2201"/>
      <c r="AF193" s="2201"/>
      <c r="AG193" s="2201"/>
    </row>
    <row r="194" spans="1:33" s="592" customFormat="1" ht="13.8">
      <c r="A194" s="606"/>
      <c r="D194" s="2201"/>
      <c r="E194" s="2201"/>
      <c r="F194" s="2201"/>
      <c r="G194" s="2201"/>
      <c r="H194" s="2201"/>
      <c r="I194" s="2201"/>
      <c r="J194" s="2201"/>
      <c r="K194" s="2201"/>
      <c r="L194" s="2201"/>
      <c r="M194" s="2201"/>
      <c r="N194" s="2201"/>
      <c r="O194" s="2201"/>
      <c r="P194" s="2201"/>
      <c r="Q194" s="2201"/>
      <c r="R194" s="2201"/>
      <c r="S194" s="2201"/>
      <c r="T194" s="2201"/>
      <c r="U194" s="2201"/>
      <c r="V194" s="2201"/>
      <c r="W194" s="2201"/>
      <c r="X194" s="2201"/>
      <c r="Y194" s="2201"/>
      <c r="Z194" s="2201"/>
      <c r="AA194" s="2201"/>
      <c r="AB194" s="2201"/>
      <c r="AC194" s="2201"/>
      <c r="AD194" s="2201"/>
      <c r="AE194" s="2201"/>
      <c r="AF194" s="2201"/>
      <c r="AG194" s="2201"/>
    </row>
    <row r="195" spans="1:33" s="592" customFormat="1" ht="13.8">
      <c r="A195" s="606"/>
    </row>
    <row r="196" spans="1:33" s="592" customFormat="1" ht="13.8">
      <c r="A196" s="606"/>
      <c r="D196" s="2206" t="s">
        <v>1891</v>
      </c>
      <c r="E196" s="2201"/>
      <c r="F196" s="2201"/>
      <c r="G196" s="2201"/>
      <c r="H196" s="2201"/>
      <c r="I196" s="2201"/>
      <c r="J196" s="2201"/>
      <c r="K196" s="2201"/>
      <c r="L196" s="2201"/>
      <c r="M196" s="2201"/>
      <c r="N196" s="2201"/>
      <c r="O196" s="2201"/>
      <c r="P196" s="2201"/>
      <c r="Q196" s="2201"/>
      <c r="R196" s="2201"/>
      <c r="S196" s="2201"/>
      <c r="T196" s="2201"/>
      <c r="U196" s="2201"/>
      <c r="V196" s="2201"/>
      <c r="W196" s="2201"/>
      <c r="X196" s="2201"/>
      <c r="Y196" s="2201"/>
      <c r="Z196" s="2201"/>
      <c r="AA196" s="2201"/>
      <c r="AB196" s="2201"/>
      <c r="AC196" s="2201"/>
      <c r="AD196" s="2201"/>
      <c r="AE196" s="2201"/>
      <c r="AF196" s="2201"/>
      <c r="AG196" s="2201"/>
    </row>
    <row r="197" spans="1:33" s="592" customFormat="1" ht="13.8">
      <c r="A197" s="606"/>
      <c r="D197" s="2201"/>
      <c r="E197" s="2201"/>
      <c r="F197" s="2201"/>
      <c r="G197" s="2201"/>
      <c r="H197" s="2201"/>
      <c r="I197" s="2201"/>
      <c r="J197" s="2201"/>
      <c r="K197" s="2201"/>
      <c r="L197" s="2201"/>
      <c r="M197" s="2201"/>
      <c r="N197" s="2201"/>
      <c r="O197" s="2201"/>
      <c r="P197" s="2201"/>
      <c r="Q197" s="2201"/>
      <c r="R197" s="2201"/>
      <c r="S197" s="2201"/>
      <c r="T197" s="2201"/>
      <c r="U197" s="2201"/>
      <c r="V197" s="2201"/>
      <c r="W197" s="2201"/>
      <c r="X197" s="2201"/>
      <c r="Y197" s="2201"/>
      <c r="Z197" s="2201"/>
      <c r="AA197" s="2201"/>
      <c r="AB197" s="2201"/>
      <c r="AC197" s="2201"/>
      <c r="AD197" s="2201"/>
      <c r="AE197" s="2201"/>
      <c r="AF197" s="2201"/>
      <c r="AG197" s="2201"/>
    </row>
    <row r="198" spans="1:33" s="592" customFormat="1" ht="13.8">
      <c r="A198" s="606"/>
    </row>
    <row r="199" spans="1:33" s="592" customFormat="1" ht="13.8">
      <c r="A199" s="606"/>
      <c r="D199" s="592" t="s">
        <v>1345</v>
      </c>
      <c r="E199" s="2206" t="s">
        <v>1892</v>
      </c>
      <c r="F199" s="2201"/>
      <c r="G199" s="2201"/>
      <c r="H199" s="2201"/>
      <c r="I199" s="2201"/>
      <c r="J199" s="2201"/>
      <c r="K199" s="2201"/>
      <c r="L199" s="2201"/>
      <c r="M199" s="2201"/>
      <c r="N199" s="2201"/>
      <c r="O199" s="2201"/>
      <c r="P199" s="2201"/>
      <c r="Q199" s="2201"/>
      <c r="R199" s="2201"/>
      <c r="S199" s="2201"/>
      <c r="T199" s="2201"/>
      <c r="U199" s="2201"/>
      <c r="V199" s="2201"/>
      <c r="W199" s="2201"/>
      <c r="X199" s="2201"/>
      <c r="Y199" s="2201"/>
      <c r="Z199" s="2201"/>
      <c r="AA199" s="2201"/>
      <c r="AB199" s="2201"/>
      <c r="AC199" s="2201"/>
      <c r="AD199" s="2201"/>
      <c r="AE199" s="2201"/>
      <c r="AF199" s="2201"/>
      <c r="AG199" s="2201"/>
    </row>
    <row r="200" spans="1:33" s="592" customFormat="1" ht="13.8">
      <c r="A200" s="606"/>
      <c r="E200" s="2201"/>
      <c r="F200" s="2201"/>
      <c r="G200" s="2201"/>
      <c r="H200" s="2201"/>
      <c r="I200" s="2201"/>
      <c r="J200" s="2201"/>
      <c r="K200" s="2201"/>
      <c r="L200" s="2201"/>
      <c r="M200" s="2201"/>
      <c r="N200" s="2201"/>
      <c r="O200" s="2201"/>
      <c r="P200" s="2201"/>
      <c r="Q200" s="2201"/>
      <c r="R200" s="2201"/>
      <c r="S200" s="2201"/>
      <c r="T200" s="2201"/>
      <c r="U200" s="2201"/>
      <c r="V200" s="2201"/>
      <c r="W200" s="2201"/>
      <c r="X200" s="2201"/>
      <c r="Y200" s="2201"/>
      <c r="Z200" s="2201"/>
      <c r="AA200" s="2201"/>
      <c r="AB200" s="2201"/>
      <c r="AC200" s="2201"/>
      <c r="AD200" s="2201"/>
      <c r="AE200" s="2201"/>
      <c r="AF200" s="2201"/>
      <c r="AG200" s="2201"/>
    </row>
    <row r="201" spans="1:33" s="592" customFormat="1" ht="13.8">
      <c r="A201" s="606"/>
      <c r="D201" s="592" t="s">
        <v>1345</v>
      </c>
      <c r="E201" s="2206" t="s">
        <v>1893</v>
      </c>
      <c r="F201" s="2201"/>
      <c r="G201" s="2201"/>
      <c r="H201" s="2201"/>
      <c r="I201" s="2201"/>
      <c r="J201" s="2201"/>
      <c r="K201" s="2201"/>
      <c r="L201" s="2201"/>
      <c r="M201" s="2201"/>
      <c r="N201" s="2201"/>
      <c r="O201" s="2201"/>
      <c r="P201" s="2201"/>
      <c r="Q201" s="2201"/>
      <c r="R201" s="2201"/>
      <c r="S201" s="2201"/>
      <c r="T201" s="2201"/>
      <c r="U201" s="2201"/>
      <c r="V201" s="2201"/>
      <c r="W201" s="2201"/>
      <c r="X201" s="2201"/>
      <c r="Y201" s="2201"/>
      <c r="Z201" s="2201"/>
      <c r="AA201" s="2201"/>
      <c r="AB201" s="2201"/>
      <c r="AC201" s="2201"/>
      <c r="AD201" s="2201"/>
      <c r="AE201" s="2201"/>
      <c r="AF201" s="2201"/>
      <c r="AG201" s="2201"/>
    </row>
    <row r="202" spans="1:33" s="592" customFormat="1" ht="13.8">
      <c r="A202" s="606"/>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2201"/>
      <c r="AG202" s="2201"/>
    </row>
    <row r="203" spans="1:33" s="592" customFormat="1" ht="13.8">
      <c r="A203" s="606"/>
      <c r="E203" s="2201"/>
      <c r="F203" s="2201"/>
      <c r="G203" s="2201"/>
      <c r="H203" s="2201"/>
      <c r="I203" s="2201"/>
      <c r="J203" s="2201"/>
      <c r="K203" s="2201"/>
      <c r="L203" s="2201"/>
      <c r="M203" s="2201"/>
      <c r="N203" s="2201"/>
      <c r="O203" s="2201"/>
      <c r="P203" s="2201"/>
      <c r="Q203" s="2201"/>
      <c r="R203" s="2201"/>
      <c r="S203" s="2201"/>
      <c r="T203" s="2201"/>
      <c r="U203" s="2201"/>
      <c r="V203" s="2201"/>
      <c r="W203" s="2201"/>
      <c r="X203" s="2201"/>
      <c r="Y203" s="2201"/>
      <c r="Z203" s="2201"/>
      <c r="AA203" s="2201"/>
      <c r="AB203" s="2201"/>
      <c r="AC203" s="2201"/>
      <c r="AD203" s="2201"/>
      <c r="AE203" s="2201"/>
      <c r="AF203" s="2201"/>
      <c r="AG203" s="2201"/>
    </row>
    <row r="204" spans="1:33" s="592" customFormat="1" ht="13.8">
      <c r="A204" s="606"/>
      <c r="D204" s="592" t="s">
        <v>1345</v>
      </c>
      <c r="E204" s="2206" t="s">
        <v>1894</v>
      </c>
      <c r="F204" s="2201"/>
      <c r="G204" s="2201"/>
      <c r="H204" s="2201"/>
      <c r="I204" s="2201"/>
      <c r="J204" s="2201"/>
      <c r="K204" s="2201"/>
      <c r="L204" s="2201"/>
      <c r="M204" s="2201"/>
      <c r="N204" s="2201"/>
      <c r="O204" s="2201"/>
      <c r="P204" s="2201"/>
      <c r="Q204" s="2201"/>
      <c r="R204" s="2201"/>
      <c r="S204" s="2201"/>
      <c r="T204" s="2201"/>
      <c r="U204" s="2201"/>
      <c r="V204" s="2201"/>
      <c r="W204" s="2201"/>
      <c r="X204" s="2201"/>
      <c r="Y204" s="2201"/>
      <c r="Z204" s="2201"/>
      <c r="AA204" s="2201"/>
      <c r="AB204" s="2201"/>
      <c r="AC204" s="2201"/>
      <c r="AD204" s="2201"/>
      <c r="AE204" s="2201"/>
      <c r="AF204" s="2201"/>
      <c r="AG204" s="2201"/>
    </row>
    <row r="205" spans="1:33" s="592" customFormat="1" ht="13.8">
      <c r="A205" s="606"/>
      <c r="E205" s="2201"/>
      <c r="F205" s="2201"/>
      <c r="G205" s="2201"/>
      <c r="H205" s="2201"/>
      <c r="I205" s="2201"/>
      <c r="J205" s="2201"/>
      <c r="K205" s="2201"/>
      <c r="L205" s="2201"/>
      <c r="M205" s="2201"/>
      <c r="N205" s="2201"/>
      <c r="O205" s="2201"/>
      <c r="P205" s="2201"/>
      <c r="Q205" s="2201"/>
      <c r="R205" s="2201"/>
      <c r="S205" s="2201"/>
      <c r="T205" s="2201"/>
      <c r="U205" s="2201"/>
      <c r="V205" s="2201"/>
      <c r="W205" s="2201"/>
      <c r="X205" s="2201"/>
      <c r="Y205" s="2201"/>
      <c r="Z205" s="2201"/>
      <c r="AA205" s="2201"/>
      <c r="AB205" s="2201"/>
      <c r="AC205" s="2201"/>
      <c r="AD205" s="2201"/>
      <c r="AE205" s="2201"/>
      <c r="AF205" s="2201"/>
      <c r="AG205" s="2201"/>
    </row>
    <row r="206" spans="1:33" s="592" customFormat="1" ht="13.8">
      <c r="A206" s="606"/>
      <c r="E206" s="2201"/>
      <c r="F206" s="2201"/>
      <c r="G206" s="2201"/>
      <c r="H206" s="2201"/>
      <c r="I206" s="2201"/>
      <c r="J206" s="2201"/>
      <c r="K206" s="2201"/>
      <c r="L206" s="2201"/>
      <c r="M206" s="2201"/>
      <c r="N206" s="2201"/>
      <c r="O206" s="2201"/>
      <c r="P206" s="2201"/>
      <c r="Q206" s="2201"/>
      <c r="R206" s="2201"/>
      <c r="S206" s="2201"/>
      <c r="T206" s="2201"/>
      <c r="U206" s="2201"/>
      <c r="V206" s="2201"/>
      <c r="W206" s="2201"/>
      <c r="X206" s="2201"/>
      <c r="Y206" s="2201"/>
      <c r="Z206" s="2201"/>
      <c r="AA206" s="2201"/>
      <c r="AB206" s="2201"/>
      <c r="AC206" s="2201"/>
      <c r="AD206" s="2201"/>
      <c r="AE206" s="2201"/>
      <c r="AF206" s="2201"/>
      <c r="AG206" s="2201"/>
    </row>
    <row r="207" spans="1:33" s="592" customFormat="1" ht="13.8">
      <c r="A207" s="606"/>
    </row>
    <row r="208" spans="1:33" s="592" customFormat="1" ht="13.8">
      <c r="A208" s="606"/>
      <c r="D208" s="2206" t="s">
        <v>1895</v>
      </c>
      <c r="E208" s="2201"/>
      <c r="F208" s="2201"/>
      <c r="G208" s="2201"/>
      <c r="H208" s="2201"/>
      <c r="I208" s="2201"/>
      <c r="J208" s="2201"/>
      <c r="K208" s="2201"/>
      <c r="L208" s="2201"/>
      <c r="M208" s="2201"/>
      <c r="N208" s="2201"/>
      <c r="O208" s="2201"/>
      <c r="P208" s="2201"/>
      <c r="Q208" s="2201"/>
      <c r="R208" s="2201"/>
      <c r="S208" s="2201"/>
      <c r="T208" s="2201"/>
      <c r="U208" s="2201"/>
      <c r="V208" s="2201"/>
      <c r="W208" s="2201"/>
      <c r="X208" s="2201"/>
      <c r="Y208" s="2201"/>
      <c r="Z208" s="2201"/>
      <c r="AA208" s="2201"/>
      <c r="AB208" s="2201"/>
      <c r="AC208" s="2201"/>
      <c r="AD208" s="2201"/>
      <c r="AE208" s="2201"/>
      <c r="AF208" s="2201"/>
      <c r="AG208" s="2201"/>
    </row>
    <row r="209" spans="1:33" s="592" customFormat="1" ht="13.8">
      <c r="A209" s="606"/>
      <c r="D209" s="2201"/>
      <c r="E209" s="2201"/>
      <c r="F209" s="2201"/>
      <c r="G209" s="2201"/>
      <c r="H209" s="2201"/>
      <c r="I209" s="2201"/>
      <c r="J209" s="2201"/>
      <c r="K209" s="2201"/>
      <c r="L209" s="2201"/>
      <c r="M209" s="2201"/>
      <c r="N209" s="2201"/>
      <c r="O209" s="2201"/>
      <c r="P209" s="2201"/>
      <c r="Q209" s="2201"/>
      <c r="R209" s="2201"/>
      <c r="S209" s="2201"/>
      <c r="T209" s="2201"/>
      <c r="U209" s="2201"/>
      <c r="V209" s="2201"/>
      <c r="W209" s="2201"/>
      <c r="X209" s="2201"/>
      <c r="Y209" s="2201"/>
      <c r="Z209" s="2201"/>
      <c r="AA209" s="2201"/>
      <c r="AB209" s="2201"/>
      <c r="AC209" s="2201"/>
      <c r="AD209" s="2201"/>
      <c r="AE209" s="2201"/>
      <c r="AF209" s="2201"/>
      <c r="AG209" s="2201"/>
    </row>
    <row r="210" spans="1:33" s="592" customFormat="1" ht="13.8">
      <c r="A210" s="606"/>
    </row>
    <row r="211" spans="1:33" s="592" customFormat="1" ht="13.8">
      <c r="A211" s="606"/>
      <c r="D211" s="2206" t="s">
        <v>1896</v>
      </c>
      <c r="E211" s="2201"/>
      <c r="F211" s="2201"/>
      <c r="G211" s="2201"/>
      <c r="H211" s="2201"/>
      <c r="I211" s="2201"/>
      <c r="J211" s="2201"/>
      <c r="K211" s="2201"/>
      <c r="L211" s="2201"/>
      <c r="M211" s="2201"/>
      <c r="N211" s="2201"/>
      <c r="O211" s="2201"/>
      <c r="P211" s="2201"/>
      <c r="Q211" s="2201"/>
      <c r="R211" s="2201"/>
      <c r="S211" s="2201"/>
      <c r="T211" s="2201"/>
      <c r="U211" s="2201"/>
      <c r="V211" s="2201"/>
      <c r="W211" s="2201"/>
      <c r="X211" s="2201"/>
      <c r="Y211" s="2201"/>
      <c r="Z211" s="2201"/>
      <c r="AA211" s="2201"/>
      <c r="AB211" s="2201"/>
      <c r="AC211" s="2201"/>
      <c r="AD211" s="2201"/>
      <c r="AE211" s="2201"/>
      <c r="AF211" s="2201"/>
      <c r="AG211" s="2201"/>
    </row>
    <row r="212" spans="1:33" s="592" customFormat="1" ht="13.8">
      <c r="A212" s="606"/>
      <c r="D212" s="2201"/>
      <c r="E212" s="2201"/>
      <c r="F212" s="2201"/>
      <c r="G212" s="2201"/>
      <c r="H212" s="2201"/>
      <c r="I212" s="2201"/>
      <c r="J212" s="2201"/>
      <c r="K212" s="2201"/>
      <c r="L212" s="2201"/>
      <c r="M212" s="2201"/>
      <c r="N212" s="2201"/>
      <c r="O212" s="2201"/>
      <c r="P212" s="2201"/>
      <c r="Q212" s="2201"/>
      <c r="R212" s="2201"/>
      <c r="S212" s="2201"/>
      <c r="T212" s="2201"/>
      <c r="U212" s="2201"/>
      <c r="V212" s="2201"/>
      <c r="W212" s="2201"/>
      <c r="X212" s="2201"/>
      <c r="Y212" s="2201"/>
      <c r="Z212" s="2201"/>
      <c r="AA212" s="2201"/>
      <c r="AB212" s="2201"/>
      <c r="AC212" s="2201"/>
      <c r="AD212" s="2201"/>
      <c r="AE212" s="2201"/>
      <c r="AF212" s="2201"/>
      <c r="AG212" s="2201"/>
    </row>
    <row r="213" spans="1:33" s="592" customFormat="1" ht="13.8">
      <c r="A213" s="606"/>
    </row>
    <row r="214" spans="1:33" s="592" customFormat="1" ht="13.8">
      <c r="A214" s="606"/>
      <c r="D214" s="590" t="s">
        <v>1897</v>
      </c>
    </row>
    <row r="215" spans="1:33" s="592" customFormat="1" ht="13.8">
      <c r="A215" s="606"/>
    </row>
    <row r="216" spans="1:33" s="592" customFormat="1" ht="13.8">
      <c r="A216" s="606"/>
      <c r="D216" s="2206" t="s">
        <v>1898</v>
      </c>
      <c r="E216" s="2201"/>
      <c r="F216" s="2201"/>
      <c r="G216" s="2201"/>
      <c r="H216" s="2201"/>
      <c r="I216" s="2201"/>
      <c r="J216" s="2201"/>
      <c r="K216" s="2201"/>
      <c r="L216" s="2201"/>
      <c r="M216" s="2201"/>
      <c r="N216" s="2201"/>
      <c r="O216" s="2201"/>
      <c r="P216" s="2201"/>
      <c r="Q216" s="2201"/>
      <c r="R216" s="2201"/>
      <c r="S216" s="2201"/>
      <c r="T216" s="2201"/>
      <c r="U216" s="2201"/>
      <c r="V216" s="2201"/>
      <c r="W216" s="2201"/>
      <c r="X216" s="2201"/>
      <c r="Y216" s="2201"/>
      <c r="Z216" s="2201"/>
      <c r="AA216" s="2201"/>
      <c r="AB216" s="2201"/>
      <c r="AC216" s="2201"/>
      <c r="AD216" s="2201"/>
      <c r="AE216" s="2201"/>
      <c r="AF216" s="2201"/>
      <c r="AG216" s="2201"/>
    </row>
    <row r="217" spans="1:33" s="592" customFormat="1" ht="13.8">
      <c r="A217" s="606"/>
      <c r="D217" s="2201"/>
      <c r="E217" s="2201"/>
      <c r="F217" s="2201"/>
      <c r="G217" s="2201"/>
      <c r="H217" s="2201"/>
      <c r="I217" s="2201"/>
      <c r="J217" s="2201"/>
      <c r="K217" s="2201"/>
      <c r="L217" s="2201"/>
      <c r="M217" s="2201"/>
      <c r="N217" s="2201"/>
      <c r="O217" s="2201"/>
      <c r="P217" s="2201"/>
      <c r="Q217" s="2201"/>
      <c r="R217" s="2201"/>
      <c r="S217" s="2201"/>
      <c r="T217" s="2201"/>
      <c r="U217" s="2201"/>
      <c r="V217" s="2201"/>
      <c r="W217" s="2201"/>
      <c r="X217" s="2201"/>
      <c r="Y217" s="2201"/>
      <c r="Z217" s="2201"/>
      <c r="AA217" s="2201"/>
      <c r="AB217" s="2201"/>
      <c r="AC217" s="2201"/>
      <c r="AD217" s="2201"/>
      <c r="AE217" s="2201"/>
      <c r="AF217" s="2201"/>
      <c r="AG217" s="2201"/>
    </row>
    <row r="218" spans="1:33" s="592" customFormat="1" ht="13.8">
      <c r="A218" s="606"/>
      <c r="D218" s="2201"/>
      <c r="E218" s="2201"/>
      <c r="F218" s="2201"/>
      <c r="G218" s="2201"/>
      <c r="H218" s="2201"/>
      <c r="I218" s="2201"/>
      <c r="J218" s="2201"/>
      <c r="K218" s="2201"/>
      <c r="L218" s="2201"/>
      <c r="M218" s="2201"/>
      <c r="N218" s="2201"/>
      <c r="O218" s="2201"/>
      <c r="P218" s="2201"/>
      <c r="Q218" s="2201"/>
      <c r="R218" s="2201"/>
      <c r="S218" s="2201"/>
      <c r="T218" s="2201"/>
      <c r="U218" s="2201"/>
      <c r="V218" s="2201"/>
      <c r="W218" s="2201"/>
      <c r="X218" s="2201"/>
      <c r="Y218" s="2201"/>
      <c r="Z218" s="2201"/>
      <c r="AA218" s="2201"/>
      <c r="AB218" s="2201"/>
      <c r="AC218" s="2201"/>
      <c r="AD218" s="2201"/>
      <c r="AE218" s="2201"/>
      <c r="AF218" s="2201"/>
      <c r="AG218" s="2201"/>
    </row>
    <row r="219" spans="1:33" s="592" customFormat="1" ht="13.8">
      <c r="A219" s="606"/>
      <c r="D219" s="2201"/>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2201"/>
      <c r="AB219" s="2201"/>
      <c r="AC219" s="2201"/>
      <c r="AD219" s="2201"/>
      <c r="AE219" s="2201"/>
      <c r="AF219" s="2201"/>
      <c r="AG219" s="2201"/>
    </row>
    <row r="220" spans="1:33" s="592" customFormat="1" ht="13.8">
      <c r="A220" s="606"/>
      <c r="D220" s="2201"/>
      <c r="E220" s="2201"/>
      <c r="F220" s="2201"/>
      <c r="G220" s="2201"/>
      <c r="H220" s="2201"/>
      <c r="I220" s="2201"/>
      <c r="J220" s="2201"/>
      <c r="K220" s="2201"/>
      <c r="L220" s="2201"/>
      <c r="M220" s="2201"/>
      <c r="N220" s="2201"/>
      <c r="O220" s="2201"/>
      <c r="P220" s="2201"/>
      <c r="Q220" s="2201"/>
      <c r="R220" s="2201"/>
      <c r="S220" s="2201"/>
      <c r="T220" s="2201"/>
      <c r="U220" s="2201"/>
      <c r="V220" s="2201"/>
      <c r="W220" s="2201"/>
      <c r="X220" s="2201"/>
      <c r="Y220" s="2201"/>
      <c r="Z220" s="2201"/>
      <c r="AA220" s="2201"/>
      <c r="AB220" s="2201"/>
      <c r="AC220" s="2201"/>
      <c r="AD220" s="2201"/>
      <c r="AE220" s="2201"/>
      <c r="AF220" s="2201"/>
      <c r="AG220" s="2201"/>
    </row>
    <row r="221" spans="1:33" s="592" customFormat="1" ht="13.8">
      <c r="A221" s="606"/>
    </row>
    <row r="222" spans="1:33" s="592" customFormat="1" ht="13.8">
      <c r="A222" s="606"/>
      <c r="D222" s="2206" t="s">
        <v>1899</v>
      </c>
      <c r="E222" s="2201"/>
      <c r="F222" s="2201"/>
      <c r="G222" s="2201"/>
      <c r="H222" s="2201"/>
      <c r="I222" s="2201"/>
      <c r="J222" s="2201"/>
      <c r="K222" s="2201"/>
      <c r="L222" s="2201"/>
      <c r="M222" s="2201"/>
      <c r="N222" s="2201"/>
      <c r="O222" s="2201"/>
      <c r="P222" s="2201"/>
      <c r="Q222" s="2201"/>
      <c r="R222" s="2201"/>
      <c r="S222" s="2201"/>
      <c r="T222" s="2201"/>
      <c r="U222" s="2201"/>
      <c r="V222" s="2201"/>
      <c r="W222" s="2201"/>
      <c r="X222" s="2201"/>
      <c r="Y222" s="2201"/>
      <c r="Z222" s="2201"/>
      <c r="AA222" s="2201"/>
      <c r="AB222" s="2201"/>
      <c r="AC222" s="2201"/>
      <c r="AD222" s="2201"/>
      <c r="AE222" s="2201"/>
      <c r="AF222" s="2201"/>
      <c r="AG222" s="2201"/>
    </row>
    <row r="223" spans="1:33" s="592" customFormat="1" ht="13.8">
      <c r="A223" s="606"/>
      <c r="D223" s="2201"/>
      <c r="E223" s="2201"/>
      <c r="F223" s="2201"/>
      <c r="G223" s="2201"/>
      <c r="H223" s="2201"/>
      <c r="I223" s="2201"/>
      <c r="J223" s="2201"/>
      <c r="K223" s="2201"/>
      <c r="L223" s="2201"/>
      <c r="M223" s="2201"/>
      <c r="N223" s="2201"/>
      <c r="O223" s="2201"/>
      <c r="P223" s="2201"/>
      <c r="Q223" s="2201"/>
      <c r="R223" s="2201"/>
      <c r="S223" s="2201"/>
      <c r="T223" s="2201"/>
      <c r="U223" s="2201"/>
      <c r="V223" s="2201"/>
      <c r="W223" s="2201"/>
      <c r="X223" s="2201"/>
      <c r="Y223" s="2201"/>
      <c r="Z223" s="2201"/>
      <c r="AA223" s="2201"/>
      <c r="AB223" s="2201"/>
      <c r="AC223" s="2201"/>
      <c r="AD223" s="2201"/>
      <c r="AE223" s="2201"/>
      <c r="AF223" s="2201"/>
      <c r="AG223" s="2201"/>
    </row>
    <row r="224" spans="1:33" s="592" customFormat="1" ht="13.8">
      <c r="A224" s="606"/>
    </row>
    <row r="225" spans="1:33" s="592" customFormat="1" ht="13.8">
      <c r="A225" s="606"/>
      <c r="D225" s="2208" t="s">
        <v>1900</v>
      </c>
      <c r="E225" s="2209"/>
      <c r="F225" s="2209"/>
      <c r="G225" s="2209"/>
      <c r="H225" s="2209"/>
      <c r="I225" s="2209"/>
      <c r="J225" s="2209"/>
      <c r="K225" s="2209"/>
      <c r="L225" s="2209"/>
      <c r="M225" s="2209"/>
      <c r="N225" s="2209"/>
      <c r="O225" s="2209"/>
      <c r="P225" s="2209"/>
      <c r="Q225" s="2209"/>
      <c r="R225" s="2209"/>
      <c r="S225" s="2209"/>
      <c r="T225" s="2209"/>
      <c r="U225" s="2209"/>
      <c r="V225" s="2209"/>
      <c r="W225" s="2209"/>
      <c r="X225" s="2209"/>
      <c r="Y225" s="2209"/>
      <c r="Z225" s="2209"/>
      <c r="AA225" s="2209"/>
      <c r="AB225" s="2209"/>
      <c r="AC225" s="2209"/>
      <c r="AD225" s="2209"/>
      <c r="AE225" s="2209"/>
      <c r="AF225" s="2209"/>
      <c r="AG225" s="2209"/>
    </row>
    <row r="226" spans="1:33" s="592" customFormat="1" ht="13.8">
      <c r="A226" s="606"/>
    </row>
    <row r="227" spans="1:33" s="592" customFormat="1" ht="13.8">
      <c r="A227" s="606"/>
      <c r="D227" s="2208" t="s">
        <v>1901</v>
      </c>
      <c r="E227" s="2209"/>
      <c r="F227" s="2209"/>
      <c r="G227" s="2209"/>
      <c r="H227" s="2209"/>
      <c r="I227" s="2209"/>
      <c r="J227" s="2209"/>
      <c r="K227" s="2209"/>
      <c r="L227" s="2209"/>
      <c r="M227" s="2209"/>
      <c r="N227" s="2209"/>
      <c r="O227" s="2209"/>
      <c r="P227" s="2209"/>
      <c r="Q227" s="2209"/>
      <c r="R227" s="2209"/>
      <c r="S227" s="2209"/>
      <c r="T227" s="2209"/>
      <c r="U227" s="2209"/>
      <c r="V227" s="2209"/>
      <c r="W227" s="2209"/>
      <c r="X227" s="2209"/>
      <c r="Y227" s="2209"/>
      <c r="Z227" s="2209"/>
      <c r="AA227" s="2209"/>
      <c r="AB227" s="2209"/>
      <c r="AC227" s="2209"/>
      <c r="AD227" s="2209"/>
      <c r="AE227" s="2209"/>
      <c r="AF227" s="2209"/>
      <c r="AG227" s="2209"/>
    </row>
    <row r="228" spans="1:33" s="592" customFormat="1" ht="13.8">
      <c r="A228" s="606"/>
    </row>
    <row r="229" spans="1:33" s="592" customFormat="1" ht="13.8">
      <c r="A229" s="606"/>
    </row>
    <row r="230" spans="1:33" s="592" customFormat="1" ht="13.8">
      <c r="A230" s="606"/>
      <c r="D230" s="590" t="s">
        <v>1902</v>
      </c>
    </row>
    <row r="231" spans="1:33" s="592" customFormat="1" ht="13.8">
      <c r="A231" s="606"/>
    </row>
    <row r="232" spans="1:33" s="592" customFormat="1" ht="13.8">
      <c r="A232" s="606"/>
      <c r="D232" s="2206" t="s">
        <v>1903</v>
      </c>
      <c r="E232" s="2201"/>
      <c r="F232" s="2201"/>
      <c r="G232" s="2201"/>
      <c r="H232" s="2201"/>
      <c r="I232" s="2201"/>
      <c r="J232" s="2201"/>
      <c r="K232" s="2201"/>
      <c r="L232" s="2201"/>
      <c r="M232" s="2201"/>
      <c r="N232" s="2201"/>
      <c r="O232" s="2201"/>
      <c r="P232" s="2201"/>
      <c r="Q232" s="2201"/>
      <c r="R232" s="2201"/>
      <c r="S232" s="2201"/>
      <c r="T232" s="2201"/>
      <c r="U232" s="2201"/>
      <c r="V232" s="2201"/>
      <c r="W232" s="2201"/>
      <c r="X232" s="2201"/>
      <c r="Y232" s="2201"/>
      <c r="Z232" s="2201"/>
      <c r="AA232" s="2201"/>
      <c r="AB232" s="2201"/>
      <c r="AC232" s="2201"/>
      <c r="AD232" s="2201"/>
      <c r="AE232" s="2201"/>
      <c r="AF232" s="2201"/>
      <c r="AG232" s="2201"/>
    </row>
    <row r="233" spans="1:33" s="592" customFormat="1" ht="13.8">
      <c r="A233" s="606"/>
      <c r="D233" s="2201"/>
      <c r="E233" s="2201"/>
      <c r="F233" s="2201"/>
      <c r="G233" s="2201"/>
      <c r="H233" s="2201"/>
      <c r="I233" s="2201"/>
      <c r="J233" s="2201"/>
      <c r="K233" s="2201"/>
      <c r="L233" s="2201"/>
      <c r="M233" s="2201"/>
      <c r="N233" s="2201"/>
      <c r="O233" s="2201"/>
      <c r="P233" s="2201"/>
      <c r="Q233" s="2201"/>
      <c r="R233" s="2201"/>
      <c r="S233" s="2201"/>
      <c r="T233" s="2201"/>
      <c r="U233" s="2201"/>
      <c r="V233" s="2201"/>
      <c r="W233" s="2201"/>
      <c r="X233" s="2201"/>
      <c r="Y233" s="2201"/>
      <c r="Z233" s="2201"/>
      <c r="AA233" s="2201"/>
      <c r="AB233" s="2201"/>
      <c r="AC233" s="2201"/>
      <c r="AD233" s="2201"/>
      <c r="AE233" s="2201"/>
      <c r="AF233" s="2201"/>
      <c r="AG233" s="2201"/>
    </row>
    <row r="234" spans="1:33" s="592" customFormat="1" ht="13.8">
      <c r="A234" s="606"/>
      <c r="D234" s="609"/>
      <c r="E234" s="609"/>
      <c r="F234" s="609"/>
      <c r="G234" s="609"/>
      <c r="H234" s="609"/>
      <c r="I234" s="609"/>
      <c r="J234" s="609"/>
      <c r="K234" s="609"/>
      <c r="L234" s="609"/>
      <c r="M234" s="609"/>
      <c r="N234" s="609"/>
      <c r="O234" s="609"/>
      <c r="P234" s="609"/>
      <c r="Q234" s="609"/>
      <c r="R234" s="609"/>
      <c r="S234" s="609"/>
      <c r="T234" s="609"/>
      <c r="U234" s="609"/>
      <c r="V234" s="609"/>
      <c r="W234" s="609"/>
      <c r="X234" s="609"/>
      <c r="Y234" s="609"/>
      <c r="Z234" s="609"/>
      <c r="AA234" s="609"/>
      <c r="AB234" s="609"/>
      <c r="AC234" s="609"/>
      <c r="AD234" s="609"/>
      <c r="AE234" s="609"/>
      <c r="AF234" s="609"/>
      <c r="AG234" s="609"/>
    </row>
    <row r="235" spans="1:33" s="592" customFormat="1" ht="13.8">
      <c r="A235" s="606"/>
      <c r="D235" s="592" t="s">
        <v>1345</v>
      </c>
      <c r="E235" s="2206" t="s">
        <v>1904</v>
      </c>
      <c r="F235" s="2201"/>
      <c r="G235" s="2201"/>
      <c r="H235" s="2201"/>
      <c r="I235" s="2201"/>
      <c r="J235" s="2201"/>
      <c r="K235" s="2201"/>
      <c r="L235" s="2201"/>
      <c r="M235" s="2201"/>
      <c r="N235" s="2201"/>
      <c r="O235" s="2201"/>
      <c r="P235" s="2201"/>
      <c r="Q235" s="2201"/>
      <c r="R235" s="2201"/>
      <c r="S235" s="2201"/>
      <c r="T235" s="2201"/>
      <c r="U235" s="2201"/>
      <c r="V235" s="2201"/>
      <c r="W235" s="2201"/>
      <c r="X235" s="2201"/>
      <c r="Y235" s="2201"/>
      <c r="Z235" s="2201"/>
      <c r="AA235" s="2201"/>
      <c r="AB235" s="2201"/>
      <c r="AC235" s="2201"/>
      <c r="AD235" s="2201"/>
      <c r="AE235" s="2201"/>
      <c r="AF235" s="2201"/>
      <c r="AG235" s="2201"/>
    </row>
    <row r="236" spans="1:33" s="592" customFormat="1" ht="13.8">
      <c r="A236" s="606"/>
      <c r="D236" s="592" t="s">
        <v>1345</v>
      </c>
      <c r="E236" s="2206" t="s">
        <v>1905</v>
      </c>
      <c r="F236" s="2201"/>
      <c r="G236" s="2201"/>
      <c r="H236" s="2201"/>
      <c r="I236" s="2201"/>
      <c r="J236" s="2201"/>
      <c r="K236" s="2201"/>
      <c r="L236" s="2201"/>
      <c r="M236" s="2201"/>
      <c r="N236" s="2201"/>
      <c r="O236" s="2201"/>
      <c r="P236" s="2201"/>
      <c r="Q236" s="2201"/>
      <c r="R236" s="2201"/>
      <c r="S236" s="2201"/>
      <c r="T236" s="2201"/>
      <c r="U236" s="2201"/>
      <c r="V236" s="2201"/>
      <c r="W236" s="2201"/>
      <c r="X236" s="2201"/>
      <c r="Y236" s="2201"/>
      <c r="Z236" s="2201"/>
      <c r="AA236" s="2201"/>
      <c r="AB236" s="2201"/>
      <c r="AC236" s="2201"/>
      <c r="AD236" s="2201"/>
      <c r="AE236" s="2201"/>
      <c r="AF236" s="2201"/>
      <c r="AG236" s="2201"/>
    </row>
    <row r="237" spans="1:33" s="592" customFormat="1" ht="14.25" customHeight="1">
      <c r="A237" s="606"/>
      <c r="D237" s="592" t="s">
        <v>1345</v>
      </c>
      <c r="E237" s="1996" t="s">
        <v>1906</v>
      </c>
      <c r="F237" s="2952"/>
      <c r="G237" s="2952"/>
      <c r="H237" s="2952"/>
      <c r="I237" s="2952"/>
      <c r="J237" s="2952"/>
      <c r="K237" s="2952"/>
      <c r="L237" s="2952"/>
      <c r="M237" s="2952"/>
      <c r="N237" s="2952"/>
      <c r="O237" s="2952"/>
      <c r="P237" s="2952"/>
      <c r="Q237" s="2952"/>
      <c r="R237" s="2952"/>
      <c r="S237" s="2952"/>
      <c r="T237" s="2952"/>
      <c r="U237" s="2952"/>
      <c r="V237" s="2952"/>
      <c r="W237" s="2952"/>
      <c r="X237" s="2952"/>
      <c r="Y237" s="2952"/>
      <c r="Z237" s="2952"/>
      <c r="AA237" s="2952"/>
      <c r="AB237" s="2952"/>
      <c r="AC237" s="2952"/>
      <c r="AD237" s="2952"/>
      <c r="AE237" s="2952"/>
      <c r="AF237" s="2952"/>
      <c r="AG237" s="2952"/>
    </row>
    <row r="238" spans="1:33" s="592" customFormat="1" ht="13.8">
      <c r="A238" s="606"/>
      <c r="E238" s="800"/>
      <c r="F238" s="800"/>
      <c r="G238" s="800"/>
      <c r="H238" s="800"/>
      <c r="I238" s="800"/>
      <c r="J238" s="800"/>
      <c r="K238" s="800"/>
      <c r="L238" s="800"/>
      <c r="M238" s="800"/>
      <c r="N238" s="800"/>
      <c r="O238" s="800"/>
      <c r="P238" s="800"/>
      <c r="Q238" s="800"/>
      <c r="R238" s="800"/>
      <c r="S238" s="800"/>
      <c r="T238" s="800"/>
      <c r="U238" s="800"/>
      <c r="V238" s="800"/>
      <c r="W238" s="800"/>
      <c r="X238" s="800"/>
      <c r="Y238" s="800"/>
      <c r="Z238" s="800"/>
      <c r="AA238" s="800"/>
      <c r="AB238" s="800"/>
      <c r="AC238" s="800"/>
      <c r="AD238" s="800"/>
      <c r="AE238" s="800"/>
      <c r="AF238" s="800"/>
      <c r="AG238" s="800"/>
    </row>
    <row r="239" spans="1:33" s="592" customFormat="1" ht="13.8">
      <c r="A239" s="606"/>
      <c r="D239" s="2206" t="s">
        <v>1907</v>
      </c>
      <c r="E239" s="2201"/>
      <c r="F239" s="2201"/>
      <c r="G239" s="2201"/>
      <c r="H239" s="2201"/>
      <c r="I239" s="2201"/>
      <c r="J239" s="2201"/>
      <c r="K239" s="2201"/>
      <c r="L239" s="2201"/>
      <c r="M239" s="2201"/>
      <c r="N239" s="2201"/>
      <c r="O239" s="2201"/>
      <c r="P239" s="2201"/>
      <c r="Q239" s="2201"/>
      <c r="R239" s="2201"/>
      <c r="S239" s="2201"/>
      <c r="T239" s="2201"/>
      <c r="U239" s="2201"/>
      <c r="V239" s="2201"/>
      <c r="W239" s="2201"/>
      <c r="X239" s="2201"/>
      <c r="Y239" s="2201"/>
      <c r="Z239" s="2201"/>
      <c r="AA239" s="2201"/>
      <c r="AB239" s="2201"/>
      <c r="AC239" s="2201"/>
      <c r="AD239" s="2201"/>
      <c r="AE239" s="2201"/>
      <c r="AF239" s="2201"/>
      <c r="AG239" s="2201"/>
    </row>
    <row r="240" spans="1:33" s="592" customFormat="1" ht="13.8">
      <c r="A240" s="606"/>
      <c r="D240" s="2201"/>
      <c r="E240" s="2201"/>
      <c r="F240" s="2201"/>
      <c r="G240" s="2201"/>
      <c r="H240" s="2201"/>
      <c r="I240" s="2201"/>
      <c r="J240" s="2201"/>
      <c r="K240" s="2201"/>
      <c r="L240" s="2201"/>
      <c r="M240" s="2201"/>
      <c r="N240" s="2201"/>
      <c r="O240" s="2201"/>
      <c r="P240" s="2201"/>
      <c r="Q240" s="2201"/>
      <c r="R240" s="2201"/>
      <c r="S240" s="2201"/>
      <c r="T240" s="2201"/>
      <c r="U240" s="2201"/>
      <c r="V240" s="2201"/>
      <c r="W240" s="2201"/>
      <c r="X240" s="2201"/>
      <c r="Y240" s="2201"/>
      <c r="Z240" s="2201"/>
      <c r="AA240" s="2201"/>
      <c r="AB240" s="2201"/>
      <c r="AC240" s="2201"/>
      <c r="AD240" s="2201"/>
      <c r="AE240" s="2201"/>
      <c r="AF240" s="2201"/>
      <c r="AG240" s="2201"/>
    </row>
    <row r="241" spans="1:33" s="592" customFormat="1" ht="13.8">
      <c r="A241" s="606"/>
      <c r="D241" s="2201"/>
      <c r="E241" s="2201"/>
      <c r="F241" s="2201"/>
      <c r="G241" s="2201"/>
      <c r="H241" s="2201"/>
      <c r="I241" s="2201"/>
      <c r="J241" s="2201"/>
      <c r="K241" s="2201"/>
      <c r="L241" s="2201"/>
      <c r="M241" s="2201"/>
      <c r="N241" s="2201"/>
      <c r="O241" s="2201"/>
      <c r="P241" s="2201"/>
      <c r="Q241" s="2201"/>
      <c r="R241" s="2201"/>
      <c r="S241" s="2201"/>
      <c r="T241" s="2201"/>
      <c r="U241" s="2201"/>
      <c r="V241" s="2201"/>
      <c r="W241" s="2201"/>
      <c r="X241" s="2201"/>
      <c r="Y241" s="2201"/>
      <c r="Z241" s="2201"/>
      <c r="AA241" s="2201"/>
      <c r="AB241" s="2201"/>
      <c r="AC241" s="2201"/>
      <c r="AD241" s="2201"/>
      <c r="AE241" s="2201"/>
      <c r="AF241" s="2201"/>
      <c r="AG241" s="2201"/>
    </row>
    <row r="242" spans="1:33" s="592" customFormat="1" ht="13.8">
      <c r="A242" s="606"/>
      <c r="D242" s="2201"/>
      <c r="E242" s="2201"/>
      <c r="F242" s="2201"/>
      <c r="G242" s="2201"/>
      <c r="H242" s="2201"/>
      <c r="I242" s="2201"/>
      <c r="J242" s="2201"/>
      <c r="K242" s="2201"/>
      <c r="L242" s="2201"/>
      <c r="M242" s="2201"/>
      <c r="N242" s="2201"/>
      <c r="O242" s="2201"/>
      <c r="P242" s="2201"/>
      <c r="Q242" s="2201"/>
      <c r="R242" s="2201"/>
      <c r="S242" s="2201"/>
      <c r="T242" s="2201"/>
      <c r="U242" s="2201"/>
      <c r="V242" s="2201"/>
      <c r="W242" s="2201"/>
      <c r="X242" s="2201"/>
      <c r="Y242" s="2201"/>
      <c r="Z242" s="2201"/>
      <c r="AA242" s="2201"/>
      <c r="AB242" s="2201"/>
      <c r="AC242" s="2201"/>
      <c r="AD242" s="2201"/>
      <c r="AE242" s="2201"/>
      <c r="AF242" s="2201"/>
      <c r="AG242" s="2201"/>
    </row>
    <row r="243" spans="1:33" s="592" customFormat="1" ht="13.8">
      <c r="A243" s="606"/>
    </row>
    <row r="244" spans="1:33" s="592" customFormat="1" ht="13.8">
      <c r="A244" s="606"/>
      <c r="D244" s="590" t="s">
        <v>1908</v>
      </c>
    </row>
    <row r="245" spans="1:33" s="592" customFormat="1" ht="13.8">
      <c r="A245" s="606"/>
    </row>
    <row r="246" spans="1:33" s="592" customFormat="1" ht="13.8">
      <c r="A246" s="606"/>
      <c r="D246" s="2206" t="s">
        <v>1909</v>
      </c>
      <c r="E246" s="2201"/>
      <c r="F246" s="2201"/>
      <c r="G246" s="2201"/>
      <c r="H246" s="2201"/>
      <c r="I246" s="2201"/>
      <c r="J246" s="2201"/>
      <c r="K246" s="2201"/>
      <c r="L246" s="2201"/>
      <c r="M246" s="2201"/>
      <c r="N246" s="2201"/>
      <c r="O246" s="2201"/>
      <c r="P246" s="2201"/>
      <c r="Q246" s="2201"/>
      <c r="R246" s="2201"/>
      <c r="S246" s="2201"/>
      <c r="T246" s="2201"/>
      <c r="U246" s="2201"/>
      <c r="V246" s="2201"/>
      <c r="W246" s="2201"/>
      <c r="X246" s="2201"/>
      <c r="Y246" s="2201"/>
      <c r="Z246" s="2201"/>
      <c r="AA246" s="2201"/>
      <c r="AB246" s="2201"/>
      <c r="AC246" s="2201"/>
      <c r="AD246" s="2201"/>
      <c r="AE246" s="2201"/>
      <c r="AF246" s="2201"/>
      <c r="AG246" s="2201"/>
    </row>
    <row r="247" spans="1:33" s="592" customFormat="1" ht="13.8">
      <c r="A247" s="606"/>
      <c r="D247" s="2201"/>
      <c r="E247" s="2201"/>
      <c r="F247" s="2201"/>
      <c r="G247" s="2201"/>
      <c r="H247" s="2201"/>
      <c r="I247" s="2201"/>
      <c r="J247" s="2201"/>
      <c r="K247" s="2201"/>
      <c r="L247" s="2201"/>
      <c r="M247" s="2201"/>
      <c r="N247" s="2201"/>
      <c r="O247" s="2201"/>
      <c r="P247" s="2201"/>
      <c r="Q247" s="2201"/>
      <c r="R247" s="2201"/>
      <c r="S247" s="2201"/>
      <c r="T247" s="2201"/>
      <c r="U247" s="2201"/>
      <c r="V247" s="2201"/>
      <c r="W247" s="2201"/>
      <c r="X247" s="2201"/>
      <c r="Y247" s="2201"/>
      <c r="Z247" s="2201"/>
      <c r="AA247" s="2201"/>
      <c r="AB247" s="2201"/>
      <c r="AC247" s="2201"/>
      <c r="AD247" s="2201"/>
      <c r="AE247" s="2201"/>
      <c r="AF247" s="2201"/>
      <c r="AG247" s="2201"/>
    </row>
    <row r="248" spans="1:33" s="592" customFormat="1" ht="13.8">
      <c r="A248" s="606"/>
      <c r="D248" s="2201"/>
      <c r="E248" s="2201"/>
      <c r="F248" s="2201"/>
      <c r="G248" s="2201"/>
      <c r="H248" s="2201"/>
      <c r="I248" s="2201"/>
      <c r="J248" s="2201"/>
      <c r="K248" s="2201"/>
      <c r="L248" s="2201"/>
      <c r="M248" s="2201"/>
      <c r="N248" s="2201"/>
      <c r="O248" s="2201"/>
      <c r="P248" s="2201"/>
      <c r="Q248" s="2201"/>
      <c r="R248" s="2201"/>
      <c r="S248" s="2201"/>
      <c r="T248" s="2201"/>
      <c r="U248" s="2201"/>
      <c r="V248" s="2201"/>
      <c r="W248" s="2201"/>
      <c r="X248" s="2201"/>
      <c r="Y248" s="2201"/>
      <c r="Z248" s="2201"/>
      <c r="AA248" s="2201"/>
      <c r="AB248" s="2201"/>
      <c r="AC248" s="2201"/>
      <c r="AD248" s="2201"/>
      <c r="AE248" s="2201"/>
      <c r="AF248" s="2201"/>
      <c r="AG248" s="2201"/>
    </row>
    <row r="249" spans="1:33" s="592" customFormat="1" ht="13.8">
      <c r="A249" s="606"/>
    </row>
    <row r="250" spans="1:33" s="592" customFormat="1" ht="13.8">
      <c r="A250" s="606"/>
      <c r="D250" s="2206" t="s">
        <v>1910</v>
      </c>
      <c r="E250" s="2201"/>
      <c r="F250" s="2201"/>
      <c r="G250" s="2201"/>
      <c r="H250" s="2201"/>
      <c r="I250" s="2201"/>
      <c r="J250" s="2201"/>
      <c r="K250" s="2201"/>
      <c r="L250" s="2201"/>
      <c r="M250" s="2201"/>
      <c r="N250" s="2201"/>
      <c r="O250" s="2201"/>
      <c r="P250" s="2201"/>
      <c r="Q250" s="2201"/>
      <c r="R250" s="2201"/>
      <c r="S250" s="2201"/>
      <c r="T250" s="2201"/>
      <c r="U250" s="2201"/>
      <c r="V250" s="2201"/>
      <c r="W250" s="2201"/>
      <c r="X250" s="2201"/>
      <c r="Y250" s="2201"/>
      <c r="Z250" s="2201"/>
      <c r="AA250" s="2201"/>
      <c r="AB250" s="2201"/>
      <c r="AC250" s="2201"/>
      <c r="AD250" s="2201"/>
      <c r="AE250" s="2201"/>
      <c r="AF250" s="2201"/>
      <c r="AG250" s="2201"/>
    </row>
    <row r="251" spans="1:33" s="592" customFormat="1" ht="13.8">
      <c r="A251" s="606"/>
      <c r="D251" s="2201"/>
      <c r="E251" s="2201"/>
      <c r="F251" s="2201"/>
      <c r="G251" s="2201"/>
      <c r="H251" s="2201"/>
      <c r="I251" s="2201"/>
      <c r="J251" s="2201"/>
      <c r="K251" s="2201"/>
      <c r="L251" s="2201"/>
      <c r="M251" s="2201"/>
      <c r="N251" s="2201"/>
      <c r="O251" s="2201"/>
      <c r="P251" s="2201"/>
      <c r="Q251" s="2201"/>
      <c r="R251" s="2201"/>
      <c r="S251" s="2201"/>
      <c r="T251" s="2201"/>
      <c r="U251" s="2201"/>
      <c r="V251" s="2201"/>
      <c r="W251" s="2201"/>
      <c r="X251" s="2201"/>
      <c r="Y251" s="2201"/>
      <c r="Z251" s="2201"/>
      <c r="AA251" s="2201"/>
      <c r="AB251" s="2201"/>
      <c r="AC251" s="2201"/>
      <c r="AD251" s="2201"/>
      <c r="AE251" s="2201"/>
      <c r="AF251" s="2201"/>
      <c r="AG251" s="2201"/>
    </row>
    <row r="252" spans="1:33" s="592" customFormat="1" ht="13.8">
      <c r="A252" s="606"/>
    </row>
    <row r="253" spans="1:33" s="592" customFormat="1" ht="13.8">
      <c r="A253" s="606"/>
      <c r="D253" s="590" t="s">
        <v>1911</v>
      </c>
    </row>
    <row r="254" spans="1:33" s="592" customFormat="1" ht="13.8">
      <c r="A254" s="606"/>
    </row>
    <row r="255" spans="1:33" s="592" customFormat="1" ht="13.8">
      <c r="A255" s="606"/>
      <c r="D255" s="2206" t="s">
        <v>1912</v>
      </c>
      <c r="E255" s="2201"/>
      <c r="F255" s="2201"/>
      <c r="G255" s="2201"/>
      <c r="H255" s="2201"/>
      <c r="I255" s="2201"/>
      <c r="J255" s="2201"/>
      <c r="K255" s="2201"/>
      <c r="L255" s="2201"/>
      <c r="M255" s="2201"/>
      <c r="N255" s="2201"/>
      <c r="O255" s="2201"/>
      <c r="P255" s="2201"/>
      <c r="Q255" s="2201"/>
      <c r="R255" s="2201"/>
      <c r="S255" s="2201"/>
      <c r="T255" s="2201"/>
      <c r="U255" s="2201"/>
      <c r="V255" s="2201"/>
      <c r="W255" s="2201"/>
      <c r="X255" s="2201"/>
      <c r="Y255" s="2201"/>
      <c r="Z255" s="2201"/>
      <c r="AA255" s="2201"/>
      <c r="AB255" s="2201"/>
      <c r="AC255" s="2201"/>
      <c r="AD255" s="2201"/>
      <c r="AE255" s="2201"/>
      <c r="AF255" s="2201"/>
      <c r="AG255" s="2201"/>
    </row>
    <row r="256" spans="1:33" s="592" customFormat="1" ht="13.8">
      <c r="A256" s="606"/>
      <c r="D256" s="2201"/>
      <c r="E256" s="2201"/>
      <c r="F256" s="2201"/>
      <c r="G256" s="2201"/>
      <c r="H256" s="2201"/>
      <c r="I256" s="2201"/>
      <c r="J256" s="2201"/>
      <c r="K256" s="2201"/>
      <c r="L256" s="2201"/>
      <c r="M256" s="2201"/>
      <c r="N256" s="2201"/>
      <c r="O256" s="2201"/>
      <c r="P256" s="2201"/>
      <c r="Q256" s="2201"/>
      <c r="R256" s="2201"/>
      <c r="S256" s="2201"/>
      <c r="T256" s="2201"/>
      <c r="U256" s="2201"/>
      <c r="V256" s="2201"/>
      <c r="W256" s="2201"/>
      <c r="X256" s="2201"/>
      <c r="Y256" s="2201"/>
      <c r="Z256" s="2201"/>
      <c r="AA256" s="2201"/>
      <c r="AB256" s="2201"/>
      <c r="AC256" s="2201"/>
      <c r="AD256" s="2201"/>
      <c r="AE256" s="2201"/>
      <c r="AF256" s="2201"/>
      <c r="AG256" s="2201"/>
    </row>
    <row r="257" spans="1:33" s="592" customFormat="1" ht="13.8">
      <c r="A257" s="606"/>
      <c r="D257" s="2201"/>
      <c r="E257" s="2201"/>
      <c r="F257" s="2201"/>
      <c r="G257" s="2201"/>
      <c r="H257" s="2201"/>
      <c r="I257" s="2201"/>
      <c r="J257" s="2201"/>
      <c r="K257" s="2201"/>
      <c r="L257" s="2201"/>
      <c r="M257" s="2201"/>
      <c r="N257" s="2201"/>
      <c r="O257" s="2201"/>
      <c r="P257" s="2201"/>
      <c r="Q257" s="2201"/>
      <c r="R257" s="2201"/>
      <c r="S257" s="2201"/>
      <c r="T257" s="2201"/>
      <c r="U257" s="2201"/>
      <c r="V257" s="2201"/>
      <c r="W257" s="2201"/>
      <c r="X257" s="2201"/>
      <c r="Y257" s="2201"/>
      <c r="Z257" s="2201"/>
      <c r="AA257" s="2201"/>
      <c r="AB257" s="2201"/>
      <c r="AC257" s="2201"/>
      <c r="AD257" s="2201"/>
      <c r="AE257" s="2201"/>
      <c r="AF257" s="2201"/>
      <c r="AG257" s="2201"/>
    </row>
    <row r="258" spans="1:33" s="592" customFormat="1" ht="13.8">
      <c r="A258" s="606"/>
    </row>
    <row r="259" spans="1:33" s="592" customFormat="1" ht="13.8">
      <c r="A259" s="606"/>
      <c r="D259" s="2206" t="s">
        <v>1913</v>
      </c>
      <c r="E259" s="2201"/>
      <c r="F259" s="2201"/>
      <c r="G259" s="2201"/>
      <c r="H259" s="2201"/>
      <c r="I259" s="2201"/>
      <c r="J259" s="2201"/>
      <c r="K259" s="2201"/>
      <c r="L259" s="2201"/>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2201"/>
      <c r="AG259" s="2201"/>
    </row>
    <row r="260" spans="1:33" s="592" customFormat="1" ht="13.8">
      <c r="A260" s="606"/>
      <c r="D260" s="2201"/>
      <c r="E260" s="2201"/>
      <c r="F260" s="2201"/>
      <c r="G260" s="2201"/>
      <c r="H260" s="2201"/>
      <c r="I260" s="2201"/>
      <c r="J260" s="2201"/>
      <c r="K260" s="2201"/>
      <c r="L260" s="2201"/>
      <c r="M260" s="2201"/>
      <c r="N260" s="2201"/>
      <c r="O260" s="2201"/>
      <c r="P260" s="2201"/>
      <c r="Q260" s="2201"/>
      <c r="R260" s="2201"/>
      <c r="S260" s="2201"/>
      <c r="T260" s="2201"/>
      <c r="U260" s="2201"/>
      <c r="V260" s="2201"/>
      <c r="W260" s="2201"/>
      <c r="X260" s="2201"/>
      <c r="Y260" s="2201"/>
      <c r="Z260" s="2201"/>
      <c r="AA260" s="2201"/>
      <c r="AB260" s="2201"/>
      <c r="AC260" s="2201"/>
      <c r="AD260" s="2201"/>
      <c r="AE260" s="2201"/>
      <c r="AF260" s="2201"/>
      <c r="AG260" s="2201"/>
    </row>
    <row r="261" spans="1:33" s="592" customFormat="1" ht="13.8">
      <c r="A261" s="606"/>
    </row>
    <row r="262" spans="1:33" s="592" customFormat="1" ht="13.8">
      <c r="A262" s="606"/>
      <c r="D262" s="590" t="s">
        <v>1914</v>
      </c>
    </row>
    <row r="263" spans="1:33" s="592" customFormat="1" ht="13.8">
      <c r="A263" s="606"/>
    </row>
    <row r="264" spans="1:33" s="592" customFormat="1" ht="13.8">
      <c r="A264" s="606"/>
      <c r="D264" s="2206" t="s">
        <v>1915</v>
      </c>
      <c r="E264" s="2201"/>
      <c r="F264" s="2201"/>
      <c r="G264" s="2201"/>
      <c r="H264" s="2201"/>
      <c r="I264" s="2201"/>
      <c r="J264" s="2201"/>
      <c r="K264" s="2201"/>
      <c r="L264" s="2201"/>
      <c r="M264" s="2201"/>
      <c r="N264" s="2201"/>
      <c r="O264" s="2201"/>
      <c r="P264" s="2201"/>
      <c r="Q264" s="2201"/>
      <c r="R264" s="2201"/>
      <c r="S264" s="2201"/>
      <c r="T264" s="2201"/>
      <c r="U264" s="2201"/>
      <c r="V264" s="2201"/>
      <c r="W264" s="2201"/>
      <c r="X264" s="2201"/>
      <c r="Y264" s="2201"/>
      <c r="Z264" s="2201"/>
      <c r="AA264" s="2201"/>
      <c r="AB264" s="2201"/>
      <c r="AC264" s="2201"/>
      <c r="AD264" s="2201"/>
      <c r="AE264" s="2201"/>
      <c r="AF264" s="2201"/>
      <c r="AG264" s="2201"/>
    </row>
    <row r="265" spans="1:33" s="592" customFormat="1" ht="13.8">
      <c r="A265" s="606"/>
      <c r="D265" s="2201"/>
      <c r="E265" s="2201"/>
      <c r="F265" s="2201"/>
      <c r="G265" s="2201"/>
      <c r="H265" s="2201"/>
      <c r="I265" s="2201"/>
      <c r="J265" s="2201"/>
      <c r="K265" s="2201"/>
      <c r="L265" s="2201"/>
      <c r="M265" s="2201"/>
      <c r="N265" s="2201"/>
      <c r="O265" s="2201"/>
      <c r="P265" s="2201"/>
      <c r="Q265" s="2201"/>
      <c r="R265" s="2201"/>
      <c r="S265" s="2201"/>
      <c r="T265" s="2201"/>
      <c r="U265" s="2201"/>
      <c r="V265" s="2201"/>
      <c r="W265" s="2201"/>
      <c r="X265" s="2201"/>
      <c r="Y265" s="2201"/>
      <c r="Z265" s="2201"/>
      <c r="AA265" s="2201"/>
      <c r="AB265" s="2201"/>
      <c r="AC265" s="2201"/>
      <c r="AD265" s="2201"/>
      <c r="AE265" s="2201"/>
      <c r="AF265" s="2201"/>
      <c r="AG265" s="2201"/>
    </row>
    <row r="266" spans="1:33" s="592" customFormat="1" ht="13.8">
      <c r="A266" s="606"/>
    </row>
    <row r="267" spans="1:33" s="592" customFormat="1" ht="13.8">
      <c r="A267" s="606"/>
      <c r="D267" s="590" t="s">
        <v>1916</v>
      </c>
    </row>
    <row r="268" spans="1:33" s="592" customFormat="1" ht="13.8">
      <c r="A268" s="606"/>
    </row>
    <row r="269" spans="1:33" s="592" customFormat="1" ht="13.8">
      <c r="A269" s="606"/>
      <c r="D269" s="2206" t="s">
        <v>1917</v>
      </c>
      <c r="E269" s="2201"/>
      <c r="F269" s="2201"/>
      <c r="G269" s="2201"/>
      <c r="H269" s="2201"/>
      <c r="I269" s="2201"/>
      <c r="J269" s="2201"/>
      <c r="K269" s="2201"/>
      <c r="L269" s="2201"/>
      <c r="M269" s="2201"/>
      <c r="N269" s="2201"/>
      <c r="O269" s="2201"/>
      <c r="P269" s="2201"/>
      <c r="Q269" s="2201"/>
      <c r="R269" s="2201"/>
      <c r="S269" s="2201"/>
      <c r="T269" s="2201"/>
      <c r="U269" s="2201"/>
      <c r="V269" s="2201"/>
      <c r="W269" s="2201"/>
      <c r="X269" s="2201"/>
      <c r="Y269" s="2201"/>
      <c r="Z269" s="2201"/>
      <c r="AA269" s="2201"/>
      <c r="AB269" s="2201"/>
      <c r="AC269" s="2201"/>
      <c r="AD269" s="2201"/>
      <c r="AE269" s="2201"/>
      <c r="AF269" s="2201"/>
      <c r="AG269" s="2201"/>
    </row>
    <row r="270" spans="1:33" s="592" customFormat="1" ht="13.8">
      <c r="A270" s="606"/>
      <c r="D270" s="2201"/>
      <c r="E270" s="2201"/>
      <c r="F270" s="2201"/>
      <c r="G270" s="2201"/>
      <c r="H270" s="2201"/>
      <c r="I270" s="2201"/>
      <c r="J270" s="2201"/>
      <c r="K270" s="2201"/>
      <c r="L270" s="2201"/>
      <c r="M270" s="2201"/>
      <c r="N270" s="2201"/>
      <c r="O270" s="2201"/>
      <c r="P270" s="2201"/>
      <c r="Q270" s="2201"/>
      <c r="R270" s="2201"/>
      <c r="S270" s="2201"/>
      <c r="T270" s="2201"/>
      <c r="U270" s="2201"/>
      <c r="V270" s="2201"/>
      <c r="W270" s="2201"/>
      <c r="X270" s="2201"/>
      <c r="Y270" s="2201"/>
      <c r="Z270" s="2201"/>
      <c r="AA270" s="2201"/>
      <c r="AB270" s="2201"/>
      <c r="AC270" s="2201"/>
      <c r="AD270" s="2201"/>
      <c r="AE270" s="2201"/>
      <c r="AF270" s="2201"/>
      <c r="AG270" s="2201"/>
    </row>
    <row r="271" spans="1:33" s="592" customFormat="1" ht="13.8">
      <c r="A271" s="606"/>
    </row>
    <row r="272" spans="1:33" s="592" customFormat="1" ht="13.8">
      <c r="A272" s="606"/>
      <c r="D272" s="2206" t="s">
        <v>1918</v>
      </c>
      <c r="E272" s="2201"/>
      <c r="F272" s="2201"/>
      <c r="G272" s="2201"/>
      <c r="H272" s="2201"/>
      <c r="I272" s="2201"/>
      <c r="J272" s="2201"/>
      <c r="K272" s="2201"/>
      <c r="L272" s="2201"/>
      <c r="M272" s="2201"/>
      <c r="N272" s="2201"/>
      <c r="O272" s="2201"/>
      <c r="P272" s="2201"/>
      <c r="Q272" s="2201"/>
      <c r="R272" s="2201"/>
      <c r="S272" s="2201"/>
      <c r="T272" s="2201"/>
      <c r="U272" s="2201"/>
      <c r="V272" s="2201"/>
      <c r="W272" s="2201"/>
      <c r="X272" s="2201"/>
      <c r="Y272" s="2201"/>
      <c r="Z272" s="2201"/>
      <c r="AA272" s="2201"/>
      <c r="AB272" s="2201"/>
      <c r="AC272" s="2201"/>
      <c r="AD272" s="2201"/>
      <c r="AE272" s="2201"/>
      <c r="AF272" s="2201"/>
      <c r="AG272" s="2201"/>
    </row>
    <row r="273" spans="1:33" s="592" customFormat="1" ht="13.8">
      <c r="A273" s="606"/>
      <c r="D273" s="2201"/>
      <c r="E273" s="2201"/>
      <c r="F273" s="2201"/>
      <c r="G273" s="2201"/>
      <c r="H273" s="2201"/>
      <c r="I273" s="2201"/>
      <c r="J273" s="2201"/>
      <c r="K273" s="2201"/>
      <c r="L273" s="2201"/>
      <c r="M273" s="2201"/>
      <c r="N273" s="2201"/>
      <c r="O273" s="2201"/>
      <c r="P273" s="2201"/>
      <c r="Q273" s="2201"/>
      <c r="R273" s="2201"/>
      <c r="S273" s="2201"/>
      <c r="T273" s="2201"/>
      <c r="U273" s="2201"/>
      <c r="V273" s="2201"/>
      <c r="W273" s="2201"/>
      <c r="X273" s="2201"/>
      <c r="Y273" s="2201"/>
      <c r="Z273" s="2201"/>
      <c r="AA273" s="2201"/>
      <c r="AB273" s="2201"/>
      <c r="AC273" s="2201"/>
      <c r="AD273" s="2201"/>
      <c r="AE273" s="2201"/>
      <c r="AF273" s="2201"/>
      <c r="AG273" s="2201"/>
    </row>
    <row r="274" spans="1:33" s="592" customFormat="1" ht="13.8">
      <c r="A274" s="606"/>
    </row>
    <row r="275" spans="1:33" s="592" customFormat="1" ht="13.8">
      <c r="A275" s="606"/>
      <c r="D275" s="590" t="s">
        <v>1919</v>
      </c>
    </row>
    <row r="276" spans="1:33" s="592" customFormat="1" ht="13.8">
      <c r="A276" s="606"/>
    </row>
    <row r="277" spans="1:33" s="592" customFormat="1" ht="13.8">
      <c r="A277" s="606"/>
      <c r="D277" s="2206" t="s">
        <v>1920</v>
      </c>
      <c r="E277" s="2201"/>
      <c r="F277" s="2201"/>
      <c r="G277" s="2201"/>
      <c r="H277" s="2201"/>
      <c r="I277" s="2201"/>
      <c r="J277" s="2201"/>
      <c r="K277" s="2201"/>
      <c r="L277" s="2201"/>
      <c r="M277" s="2201"/>
      <c r="N277" s="2201"/>
      <c r="O277" s="2201"/>
      <c r="P277" s="2201"/>
      <c r="Q277" s="2201"/>
      <c r="R277" s="2201"/>
      <c r="S277" s="2201"/>
      <c r="T277" s="2201"/>
      <c r="U277" s="2201"/>
      <c r="V277" s="2201"/>
      <c r="W277" s="2201"/>
      <c r="X277" s="2201"/>
      <c r="Y277" s="2201"/>
      <c r="Z277" s="2201"/>
      <c r="AA277" s="2201"/>
      <c r="AB277" s="2201"/>
      <c r="AC277" s="2201"/>
      <c r="AD277" s="2201"/>
      <c r="AE277" s="2201"/>
      <c r="AF277" s="2201"/>
      <c r="AG277" s="2201"/>
    </row>
    <row r="278" spans="1:33" s="592" customFormat="1" ht="13.8">
      <c r="A278" s="606"/>
      <c r="D278" s="2201"/>
      <c r="E278" s="2201"/>
      <c r="F278" s="2201"/>
      <c r="G278" s="2201"/>
      <c r="H278" s="2201"/>
      <c r="I278" s="2201"/>
      <c r="J278" s="2201"/>
      <c r="K278" s="2201"/>
      <c r="L278" s="2201"/>
      <c r="M278" s="2201"/>
      <c r="N278" s="2201"/>
      <c r="O278" s="2201"/>
      <c r="P278" s="2201"/>
      <c r="Q278" s="2201"/>
      <c r="R278" s="2201"/>
      <c r="S278" s="2201"/>
      <c r="T278" s="2201"/>
      <c r="U278" s="2201"/>
      <c r="V278" s="2201"/>
      <c r="W278" s="2201"/>
      <c r="X278" s="2201"/>
      <c r="Y278" s="2201"/>
      <c r="Z278" s="2201"/>
      <c r="AA278" s="2201"/>
      <c r="AB278" s="2201"/>
      <c r="AC278" s="2201"/>
      <c r="AD278" s="2201"/>
      <c r="AE278" s="2201"/>
      <c r="AF278" s="2201"/>
      <c r="AG278" s="2201"/>
    </row>
    <row r="279" spans="1:33" s="592" customFormat="1" ht="13.8">
      <c r="A279" s="606"/>
    </row>
    <row r="280" spans="1:33" s="592" customFormat="1" ht="13.8">
      <c r="A280" s="606"/>
      <c r="D280" s="2206" t="s">
        <v>1921</v>
      </c>
      <c r="E280" s="2201"/>
      <c r="F280" s="2201"/>
      <c r="G280" s="2201"/>
      <c r="H280" s="2201"/>
      <c r="I280" s="2201"/>
      <c r="J280" s="2201"/>
      <c r="K280" s="2201"/>
      <c r="L280" s="2201"/>
      <c r="M280" s="2201"/>
      <c r="N280" s="2201"/>
      <c r="O280" s="2201"/>
      <c r="P280" s="2201"/>
      <c r="Q280" s="2201"/>
      <c r="R280" s="2201"/>
      <c r="S280" s="2201"/>
      <c r="T280" s="2201"/>
      <c r="U280" s="2201"/>
      <c r="V280" s="2201"/>
      <c r="W280" s="2201"/>
      <c r="X280" s="2201"/>
      <c r="Y280" s="2201"/>
      <c r="Z280" s="2201"/>
      <c r="AA280" s="2201"/>
      <c r="AB280" s="2201"/>
      <c r="AC280" s="2201"/>
      <c r="AD280" s="2201"/>
      <c r="AE280" s="2201"/>
      <c r="AF280" s="2201"/>
      <c r="AG280" s="2201"/>
    </row>
    <row r="281" spans="1:33" s="592" customFormat="1" ht="13.8">
      <c r="A281" s="606"/>
      <c r="D281" s="2201"/>
      <c r="E281" s="2201"/>
      <c r="F281" s="2201"/>
      <c r="G281" s="2201"/>
      <c r="H281" s="2201"/>
      <c r="I281" s="2201"/>
      <c r="J281" s="2201"/>
      <c r="K281" s="2201"/>
      <c r="L281" s="2201"/>
      <c r="M281" s="2201"/>
      <c r="N281" s="2201"/>
      <c r="O281" s="2201"/>
      <c r="P281" s="2201"/>
      <c r="Q281" s="2201"/>
      <c r="R281" s="2201"/>
      <c r="S281" s="2201"/>
      <c r="T281" s="2201"/>
      <c r="U281" s="2201"/>
      <c r="V281" s="2201"/>
      <c r="W281" s="2201"/>
      <c r="X281" s="2201"/>
      <c r="Y281" s="2201"/>
      <c r="Z281" s="2201"/>
      <c r="AA281" s="2201"/>
      <c r="AB281" s="2201"/>
      <c r="AC281" s="2201"/>
      <c r="AD281" s="2201"/>
      <c r="AE281" s="2201"/>
      <c r="AF281" s="2201"/>
      <c r="AG281" s="2201"/>
    </row>
    <row r="282" spans="1:33" s="592" customFormat="1" ht="13.8">
      <c r="A282" s="606"/>
    </row>
    <row r="283" spans="1:33" s="592" customFormat="1" ht="13.8">
      <c r="A283" s="606"/>
      <c r="D283" s="590" t="s">
        <v>1922</v>
      </c>
    </row>
    <row r="284" spans="1:33" s="592" customFormat="1" ht="13.8">
      <c r="A284" s="606"/>
    </row>
    <row r="285" spans="1:33" s="592" customFormat="1" ht="13.8">
      <c r="A285" s="606"/>
      <c r="D285" s="2206" t="s">
        <v>1923</v>
      </c>
      <c r="E285" s="2201"/>
      <c r="F285" s="2201"/>
      <c r="G285" s="2201"/>
      <c r="H285" s="2201"/>
      <c r="I285" s="2201"/>
      <c r="J285" s="2201"/>
      <c r="K285" s="2201"/>
      <c r="L285" s="2201"/>
      <c r="M285" s="2201"/>
      <c r="N285" s="2201"/>
      <c r="O285" s="2201"/>
      <c r="P285" s="2201"/>
      <c r="Q285" s="2201"/>
      <c r="R285" s="2201"/>
      <c r="S285" s="2201"/>
      <c r="T285" s="2201"/>
      <c r="U285" s="2201"/>
      <c r="V285" s="2201"/>
      <c r="W285" s="2201"/>
      <c r="X285" s="2201"/>
      <c r="Y285" s="2201"/>
      <c r="Z285" s="2201"/>
      <c r="AA285" s="2201"/>
      <c r="AB285" s="2201"/>
      <c r="AC285" s="2201"/>
      <c r="AD285" s="2201"/>
      <c r="AE285" s="2201"/>
      <c r="AF285" s="2201"/>
      <c r="AG285" s="2201"/>
    </row>
    <row r="286" spans="1:33" s="592" customFormat="1" ht="13.8">
      <c r="A286" s="606"/>
      <c r="D286" s="2201"/>
      <c r="E286" s="2201"/>
      <c r="F286" s="2201"/>
      <c r="G286" s="2201"/>
      <c r="H286" s="2201"/>
      <c r="I286" s="2201"/>
      <c r="J286" s="2201"/>
      <c r="K286" s="2201"/>
      <c r="L286" s="2201"/>
      <c r="M286" s="2201"/>
      <c r="N286" s="2201"/>
      <c r="O286" s="2201"/>
      <c r="P286" s="2201"/>
      <c r="Q286" s="2201"/>
      <c r="R286" s="2201"/>
      <c r="S286" s="2201"/>
      <c r="T286" s="2201"/>
      <c r="U286" s="2201"/>
      <c r="V286" s="2201"/>
      <c r="W286" s="2201"/>
      <c r="X286" s="2201"/>
      <c r="Y286" s="2201"/>
      <c r="Z286" s="2201"/>
      <c r="AA286" s="2201"/>
      <c r="AB286" s="2201"/>
      <c r="AC286" s="2201"/>
      <c r="AD286" s="2201"/>
      <c r="AE286" s="2201"/>
      <c r="AF286" s="2201"/>
      <c r="AG286" s="2201"/>
    </row>
    <row r="287" spans="1:33" s="592" customFormat="1" ht="13.8">
      <c r="A287" s="606"/>
    </row>
    <row r="288" spans="1:33" s="592" customFormat="1" ht="13.8">
      <c r="A288" s="606"/>
      <c r="D288" s="590" t="s">
        <v>1924</v>
      </c>
    </row>
    <row r="289" spans="1:33" s="592" customFormat="1" ht="13.8">
      <c r="A289" s="606"/>
    </row>
    <row r="290" spans="1:33" s="592" customFormat="1" ht="13.8">
      <c r="A290" s="606"/>
      <c r="D290" s="2206" t="s">
        <v>1925</v>
      </c>
      <c r="E290" s="2201"/>
      <c r="F290" s="2201"/>
      <c r="G290" s="2201"/>
      <c r="H290" s="2201"/>
      <c r="I290" s="2201"/>
      <c r="J290" s="2201"/>
      <c r="K290" s="2201"/>
      <c r="L290" s="2201"/>
      <c r="M290" s="2201"/>
      <c r="N290" s="2201"/>
      <c r="O290" s="2201"/>
      <c r="P290" s="2201"/>
      <c r="Q290" s="2201"/>
      <c r="R290" s="2201"/>
      <c r="S290" s="2201"/>
      <c r="T290" s="2201"/>
      <c r="U290" s="2201"/>
      <c r="V290" s="2201"/>
      <c r="W290" s="2201"/>
      <c r="X290" s="2201"/>
      <c r="Y290" s="2201"/>
      <c r="Z290" s="2201"/>
      <c r="AA290" s="2201"/>
      <c r="AB290" s="2201"/>
      <c r="AC290" s="2201"/>
      <c r="AD290" s="2201"/>
      <c r="AE290" s="2201"/>
      <c r="AF290" s="2201"/>
      <c r="AG290" s="2201"/>
    </row>
    <row r="291" spans="1:33" s="592" customFormat="1" ht="13.8">
      <c r="A291" s="606"/>
      <c r="D291" s="2201"/>
      <c r="E291" s="2201"/>
      <c r="F291" s="2201"/>
      <c r="G291" s="2201"/>
      <c r="H291" s="2201"/>
      <c r="I291" s="2201"/>
      <c r="J291" s="2201"/>
      <c r="K291" s="2201"/>
      <c r="L291" s="2201"/>
      <c r="M291" s="2201"/>
      <c r="N291" s="2201"/>
      <c r="O291" s="2201"/>
      <c r="P291" s="2201"/>
      <c r="Q291" s="2201"/>
      <c r="R291" s="2201"/>
      <c r="S291" s="2201"/>
      <c r="T291" s="2201"/>
      <c r="U291" s="2201"/>
      <c r="V291" s="2201"/>
      <c r="W291" s="2201"/>
      <c r="X291" s="2201"/>
      <c r="Y291" s="2201"/>
      <c r="Z291" s="2201"/>
      <c r="AA291" s="2201"/>
      <c r="AB291" s="2201"/>
      <c r="AC291" s="2201"/>
      <c r="AD291" s="2201"/>
      <c r="AE291" s="2201"/>
      <c r="AF291" s="2201"/>
      <c r="AG291" s="2201"/>
    </row>
    <row r="292" spans="1:33" s="592" customFormat="1" ht="13.8">
      <c r="A292" s="606"/>
    </row>
    <row r="293" spans="1:33" s="592" customFormat="1" ht="13.8">
      <c r="A293" s="606"/>
      <c r="D293" s="2206" t="s">
        <v>1926</v>
      </c>
      <c r="E293" s="2201"/>
      <c r="F293" s="2201"/>
      <c r="G293" s="2201"/>
      <c r="H293" s="2201"/>
      <c r="I293" s="2201"/>
      <c r="J293" s="2201"/>
      <c r="K293" s="2201"/>
      <c r="L293" s="2201"/>
      <c r="M293" s="2201"/>
      <c r="N293" s="2201"/>
      <c r="O293" s="2201"/>
      <c r="P293" s="2201"/>
      <c r="Q293" s="2201"/>
      <c r="R293" s="2201"/>
      <c r="S293" s="2201"/>
      <c r="T293" s="2201"/>
      <c r="U293" s="2201"/>
      <c r="V293" s="2201"/>
      <c r="W293" s="2201"/>
      <c r="X293" s="2201"/>
      <c r="Y293" s="2201"/>
      <c r="Z293" s="2201"/>
      <c r="AA293" s="2201"/>
      <c r="AB293" s="2201"/>
      <c r="AC293" s="2201"/>
      <c r="AD293" s="2201"/>
      <c r="AE293" s="2201"/>
      <c r="AF293" s="2201"/>
      <c r="AG293" s="2201"/>
    </row>
    <row r="294" spans="1:33" s="592" customFormat="1" ht="13.8">
      <c r="A294" s="606"/>
      <c r="D294" s="2201"/>
      <c r="E294" s="2201"/>
      <c r="F294" s="2201"/>
      <c r="G294" s="2201"/>
      <c r="H294" s="2201"/>
      <c r="I294" s="2201"/>
      <c r="J294" s="2201"/>
      <c r="K294" s="2201"/>
      <c r="L294" s="2201"/>
      <c r="M294" s="2201"/>
      <c r="N294" s="2201"/>
      <c r="O294" s="2201"/>
      <c r="P294" s="2201"/>
      <c r="Q294" s="2201"/>
      <c r="R294" s="2201"/>
      <c r="S294" s="2201"/>
      <c r="T294" s="2201"/>
      <c r="U294" s="2201"/>
      <c r="V294" s="2201"/>
      <c r="W294" s="2201"/>
      <c r="X294" s="2201"/>
      <c r="Y294" s="2201"/>
      <c r="Z294" s="2201"/>
      <c r="AA294" s="2201"/>
      <c r="AB294" s="2201"/>
      <c r="AC294" s="2201"/>
      <c r="AD294" s="2201"/>
      <c r="AE294" s="2201"/>
      <c r="AF294" s="2201"/>
      <c r="AG294" s="2201"/>
    </row>
    <row r="295" spans="1:33" s="592" customFormat="1" ht="13.8">
      <c r="A295" s="606"/>
      <c r="D295" s="2201"/>
      <c r="E295" s="2201"/>
      <c r="F295" s="2201"/>
      <c r="G295" s="2201"/>
      <c r="H295" s="2201"/>
      <c r="I295" s="2201"/>
      <c r="J295" s="2201"/>
      <c r="K295" s="2201"/>
      <c r="L295" s="2201"/>
      <c r="M295" s="2201"/>
      <c r="N295" s="2201"/>
      <c r="O295" s="2201"/>
      <c r="P295" s="2201"/>
      <c r="Q295" s="2201"/>
      <c r="R295" s="2201"/>
      <c r="S295" s="2201"/>
      <c r="T295" s="2201"/>
      <c r="U295" s="2201"/>
      <c r="V295" s="2201"/>
      <c r="W295" s="2201"/>
      <c r="X295" s="2201"/>
      <c r="Y295" s="2201"/>
      <c r="Z295" s="2201"/>
      <c r="AA295" s="2201"/>
      <c r="AB295" s="2201"/>
      <c r="AC295" s="2201"/>
      <c r="AD295" s="2201"/>
      <c r="AE295" s="2201"/>
      <c r="AF295" s="2201"/>
      <c r="AG295" s="2201"/>
    </row>
    <row r="296" spans="1:33" s="592" customFormat="1" ht="13.8">
      <c r="A296" s="606"/>
      <c r="D296" s="2201"/>
      <c r="E296" s="2201"/>
      <c r="F296" s="2201"/>
      <c r="G296" s="2201"/>
      <c r="H296" s="2201"/>
      <c r="I296" s="2201"/>
      <c r="J296" s="2201"/>
      <c r="K296" s="2201"/>
      <c r="L296" s="2201"/>
      <c r="M296" s="2201"/>
      <c r="N296" s="2201"/>
      <c r="O296" s="2201"/>
      <c r="P296" s="2201"/>
      <c r="Q296" s="2201"/>
      <c r="R296" s="2201"/>
      <c r="S296" s="2201"/>
      <c r="T296" s="2201"/>
      <c r="U296" s="2201"/>
      <c r="V296" s="2201"/>
      <c r="W296" s="2201"/>
      <c r="X296" s="2201"/>
      <c r="Y296" s="2201"/>
      <c r="Z296" s="2201"/>
      <c r="AA296" s="2201"/>
      <c r="AB296" s="2201"/>
      <c r="AC296" s="2201"/>
      <c r="AD296" s="2201"/>
      <c r="AE296" s="2201"/>
      <c r="AF296" s="2201"/>
      <c r="AG296" s="2201"/>
    </row>
    <row r="297" spans="1:33" s="592" customFormat="1" ht="13.8">
      <c r="A297" s="606"/>
      <c r="D297" s="2201"/>
      <c r="E297" s="2201"/>
      <c r="F297" s="2201"/>
      <c r="G297" s="2201"/>
      <c r="H297" s="2201"/>
      <c r="I297" s="2201"/>
      <c r="J297" s="2201"/>
      <c r="K297" s="2201"/>
      <c r="L297" s="2201"/>
      <c r="M297" s="2201"/>
      <c r="N297" s="2201"/>
      <c r="O297" s="2201"/>
      <c r="P297" s="2201"/>
      <c r="Q297" s="2201"/>
      <c r="R297" s="2201"/>
      <c r="S297" s="2201"/>
      <c r="T297" s="2201"/>
      <c r="U297" s="2201"/>
      <c r="V297" s="2201"/>
      <c r="W297" s="2201"/>
      <c r="X297" s="2201"/>
      <c r="Y297" s="2201"/>
      <c r="Z297" s="2201"/>
      <c r="AA297" s="2201"/>
      <c r="AB297" s="2201"/>
      <c r="AC297" s="2201"/>
      <c r="AD297" s="2201"/>
      <c r="AE297" s="2201"/>
      <c r="AF297" s="2201"/>
      <c r="AG297" s="2201"/>
    </row>
    <row r="298" spans="1:33" s="592" customFormat="1" ht="13.8">
      <c r="A298" s="606"/>
    </row>
    <row r="299" spans="1:33" s="592" customFormat="1" ht="13.8">
      <c r="A299" s="606"/>
      <c r="D299" s="2208" t="s">
        <v>1927</v>
      </c>
      <c r="E299" s="2209"/>
      <c r="F299" s="2209"/>
      <c r="G299" s="2209"/>
      <c r="H299" s="2209"/>
      <c r="I299" s="2209"/>
      <c r="J299" s="2209"/>
      <c r="K299" s="2209"/>
      <c r="L299" s="2209"/>
      <c r="M299" s="2209"/>
      <c r="N299" s="2209"/>
      <c r="O299" s="2209"/>
      <c r="P299" s="2209"/>
      <c r="Q299" s="2209"/>
      <c r="R299" s="2209"/>
      <c r="S299" s="2209"/>
      <c r="T299" s="2209"/>
      <c r="U299" s="2209"/>
      <c r="V299" s="2209"/>
      <c r="W299" s="2209"/>
      <c r="X299" s="2209"/>
      <c r="Y299" s="2209"/>
      <c r="Z299" s="2209"/>
      <c r="AA299" s="2209"/>
      <c r="AB299" s="2209"/>
      <c r="AC299" s="2209"/>
      <c r="AD299" s="2209"/>
      <c r="AE299" s="2209"/>
      <c r="AF299" s="2209"/>
      <c r="AG299" s="2209"/>
    </row>
    <row r="300" spans="1:33" s="592" customFormat="1" ht="13.8">
      <c r="A300" s="606"/>
      <c r="K300" s="780"/>
    </row>
    <row r="301" spans="1:33" s="592" customFormat="1" ht="13.8">
      <c r="A301" s="606"/>
      <c r="D301" s="590" t="s">
        <v>1928</v>
      </c>
    </row>
    <row r="302" spans="1:33" s="592" customFormat="1" ht="13.8">
      <c r="A302" s="606"/>
    </row>
    <row r="303" spans="1:33" s="592" customFormat="1" ht="13.8">
      <c r="A303" s="606"/>
      <c r="D303" s="2206" t="s">
        <v>1929</v>
      </c>
      <c r="E303" s="2201"/>
      <c r="F303" s="2201"/>
      <c r="G303" s="2201"/>
      <c r="H303" s="2201"/>
      <c r="I303" s="2201"/>
      <c r="J303" s="2201"/>
      <c r="K303" s="2201"/>
      <c r="L303" s="2201"/>
      <c r="M303" s="2201"/>
      <c r="N303" s="2201"/>
      <c r="O303" s="2201"/>
      <c r="P303" s="2201"/>
      <c r="Q303" s="2201"/>
      <c r="R303" s="2201"/>
      <c r="S303" s="2201"/>
      <c r="T303" s="2201"/>
      <c r="U303" s="2201"/>
      <c r="V303" s="2201"/>
      <c r="W303" s="2201"/>
      <c r="X303" s="2201"/>
      <c r="Y303" s="2201"/>
      <c r="Z303" s="2201"/>
      <c r="AA303" s="2201"/>
      <c r="AB303" s="2201"/>
      <c r="AC303" s="2201"/>
      <c r="AD303" s="2201"/>
      <c r="AE303" s="2201"/>
      <c r="AF303" s="2201"/>
      <c r="AG303" s="2201"/>
    </row>
    <row r="304" spans="1:33" s="592" customFormat="1" ht="13.8">
      <c r="A304" s="606"/>
      <c r="D304" s="2201"/>
      <c r="E304" s="2201"/>
      <c r="F304" s="2201"/>
      <c r="G304" s="2201"/>
      <c r="H304" s="2201"/>
      <c r="I304" s="2201"/>
      <c r="J304" s="2201"/>
      <c r="K304" s="2201"/>
      <c r="L304" s="2201"/>
      <c r="M304" s="2201"/>
      <c r="N304" s="2201"/>
      <c r="O304" s="2201"/>
      <c r="P304" s="2201"/>
      <c r="Q304" s="2201"/>
      <c r="R304" s="2201"/>
      <c r="S304" s="2201"/>
      <c r="T304" s="2201"/>
      <c r="U304" s="2201"/>
      <c r="V304" s="2201"/>
      <c r="W304" s="2201"/>
      <c r="X304" s="2201"/>
      <c r="Y304" s="2201"/>
      <c r="Z304" s="2201"/>
      <c r="AA304" s="2201"/>
      <c r="AB304" s="2201"/>
      <c r="AC304" s="2201"/>
      <c r="AD304" s="2201"/>
      <c r="AE304" s="2201"/>
      <c r="AF304" s="2201"/>
      <c r="AG304" s="2201"/>
    </row>
    <row r="305" spans="1:33" s="592" customFormat="1" ht="13.8">
      <c r="A305" s="606"/>
    </row>
    <row r="306" spans="1:33" s="592" customFormat="1" ht="13.8">
      <c r="A306" s="606"/>
      <c r="D306" s="2206" t="s">
        <v>1930</v>
      </c>
      <c r="E306" s="2201"/>
      <c r="F306" s="2201"/>
      <c r="G306" s="2201"/>
      <c r="H306" s="2201"/>
      <c r="I306" s="2201"/>
      <c r="J306" s="2201"/>
      <c r="K306" s="2201"/>
      <c r="L306" s="2201"/>
      <c r="M306" s="2201"/>
      <c r="N306" s="2201"/>
      <c r="O306" s="2201"/>
      <c r="P306" s="2201"/>
      <c r="Q306" s="2201"/>
      <c r="R306" s="2201"/>
      <c r="S306" s="2201"/>
      <c r="T306" s="2201"/>
      <c r="U306" s="2201"/>
      <c r="V306" s="2201"/>
      <c r="W306" s="2201"/>
      <c r="X306" s="2201"/>
      <c r="Y306" s="2201"/>
      <c r="Z306" s="2201"/>
      <c r="AA306" s="2201"/>
      <c r="AB306" s="2201"/>
      <c r="AC306" s="2201"/>
      <c r="AD306" s="2201"/>
      <c r="AE306" s="2201"/>
      <c r="AF306" s="2201"/>
      <c r="AG306" s="2201"/>
    </row>
    <row r="307" spans="1:33" s="592" customFormat="1" ht="13.8">
      <c r="A307" s="606"/>
      <c r="D307" s="2201"/>
      <c r="E307" s="2201"/>
      <c r="F307" s="2201"/>
      <c r="G307" s="2201"/>
      <c r="H307" s="2201"/>
      <c r="I307" s="2201"/>
      <c r="J307" s="2201"/>
      <c r="K307" s="2201"/>
      <c r="L307" s="2201"/>
      <c r="M307" s="2201"/>
      <c r="N307" s="2201"/>
      <c r="O307" s="2201"/>
      <c r="P307" s="2201"/>
      <c r="Q307" s="2201"/>
      <c r="R307" s="2201"/>
      <c r="S307" s="2201"/>
      <c r="T307" s="2201"/>
      <c r="U307" s="2201"/>
      <c r="V307" s="2201"/>
      <c r="W307" s="2201"/>
      <c r="X307" s="2201"/>
      <c r="Y307" s="2201"/>
      <c r="Z307" s="2201"/>
      <c r="AA307" s="2201"/>
      <c r="AB307" s="2201"/>
      <c r="AC307" s="2201"/>
      <c r="AD307" s="2201"/>
      <c r="AE307" s="2201"/>
      <c r="AF307" s="2201"/>
      <c r="AG307" s="2201"/>
    </row>
    <row r="308" spans="1:33" s="592" customFormat="1" ht="13.8">
      <c r="A308" s="606"/>
    </row>
    <row r="309" spans="1:33" s="592" customFormat="1" ht="27.75" customHeight="1">
      <c r="A309" s="606"/>
      <c r="D309" s="2206" t="s">
        <v>1931</v>
      </c>
      <c r="E309" s="2201"/>
      <c r="F309" s="2201"/>
      <c r="G309" s="2201"/>
      <c r="H309" s="2201"/>
      <c r="I309" s="2201"/>
      <c r="J309" s="2201"/>
      <c r="K309" s="2201"/>
      <c r="L309" s="2201"/>
      <c r="M309" s="2201"/>
      <c r="N309" s="2201"/>
      <c r="O309" s="2201"/>
      <c r="P309" s="2201"/>
      <c r="Q309" s="2201"/>
      <c r="R309" s="2201"/>
      <c r="S309" s="2201"/>
      <c r="T309" s="2201"/>
      <c r="U309" s="2201"/>
      <c r="V309" s="2201"/>
      <c r="W309" s="2201"/>
      <c r="X309" s="2201"/>
      <c r="Y309" s="2201"/>
      <c r="Z309" s="2201"/>
      <c r="AA309" s="2201"/>
      <c r="AB309" s="2201"/>
      <c r="AC309" s="2201"/>
      <c r="AD309" s="2201"/>
      <c r="AE309" s="2201"/>
      <c r="AF309" s="2201"/>
      <c r="AG309" s="2201"/>
    </row>
    <row r="310" spans="1:33" s="592" customFormat="1" ht="13.8">
      <c r="A310" s="606"/>
    </row>
    <row r="311" spans="1:33" s="592" customFormat="1" ht="13.8">
      <c r="A311" s="606"/>
      <c r="D311" s="590" t="s">
        <v>1932</v>
      </c>
    </row>
    <row r="312" spans="1:33" s="592" customFormat="1" ht="13.8">
      <c r="A312" s="606"/>
    </row>
    <row r="313" spans="1:33" s="592" customFormat="1" ht="13.8">
      <c r="A313" s="606"/>
      <c r="D313" s="2206" t="s">
        <v>1933</v>
      </c>
      <c r="E313" s="2201"/>
      <c r="F313" s="2201"/>
      <c r="G313" s="2201"/>
      <c r="H313" s="2201"/>
      <c r="I313" s="2201"/>
      <c r="J313" s="2201"/>
      <c r="K313" s="2201"/>
      <c r="L313" s="2201"/>
      <c r="M313" s="2201"/>
      <c r="N313" s="2201"/>
      <c r="O313" s="2201"/>
      <c r="P313" s="2201"/>
      <c r="Q313" s="2201"/>
      <c r="R313" s="2201"/>
      <c r="S313" s="2201"/>
      <c r="T313" s="2201"/>
      <c r="U313" s="2201"/>
      <c r="V313" s="2201"/>
      <c r="W313" s="2201"/>
      <c r="X313" s="2201"/>
      <c r="Y313" s="2201"/>
      <c r="Z313" s="2201"/>
      <c r="AA313" s="2201"/>
      <c r="AB313" s="2201"/>
      <c r="AC313" s="2201"/>
      <c r="AD313" s="2201"/>
      <c r="AE313" s="2201"/>
      <c r="AF313" s="2201"/>
      <c r="AG313" s="2201"/>
    </row>
    <row r="314" spans="1:33" s="592" customFormat="1" ht="13.8">
      <c r="A314" s="606"/>
      <c r="D314" s="2201"/>
      <c r="E314" s="2201"/>
      <c r="F314" s="2201"/>
      <c r="G314" s="2201"/>
      <c r="H314" s="2201"/>
      <c r="I314" s="2201"/>
      <c r="J314" s="2201"/>
      <c r="K314" s="2201"/>
      <c r="L314" s="2201"/>
      <c r="M314" s="2201"/>
      <c r="N314" s="2201"/>
      <c r="O314" s="2201"/>
      <c r="P314" s="2201"/>
      <c r="Q314" s="2201"/>
      <c r="R314" s="2201"/>
      <c r="S314" s="2201"/>
      <c r="T314" s="2201"/>
      <c r="U314" s="2201"/>
      <c r="V314" s="2201"/>
      <c r="W314" s="2201"/>
      <c r="X314" s="2201"/>
      <c r="Y314" s="2201"/>
      <c r="Z314" s="2201"/>
      <c r="AA314" s="2201"/>
      <c r="AB314" s="2201"/>
      <c r="AC314" s="2201"/>
      <c r="AD314" s="2201"/>
      <c r="AE314" s="2201"/>
      <c r="AF314" s="2201"/>
      <c r="AG314" s="2201"/>
    </row>
    <row r="315" spans="1:33" s="592" customFormat="1" ht="13.8">
      <c r="A315" s="606"/>
    </row>
    <row r="316" spans="1:33" s="592" customFormat="1" ht="13.8">
      <c r="A316" s="606"/>
      <c r="D316" s="2206" t="s">
        <v>1934</v>
      </c>
      <c r="E316" s="2201"/>
      <c r="F316" s="2201"/>
      <c r="G316" s="2201"/>
      <c r="H316" s="2201"/>
      <c r="I316" s="2201"/>
      <c r="J316" s="2201"/>
      <c r="K316" s="2201"/>
      <c r="L316" s="2201"/>
      <c r="M316" s="2201"/>
      <c r="N316" s="2201"/>
      <c r="O316" s="2201"/>
      <c r="P316" s="2201"/>
      <c r="Q316" s="2201"/>
      <c r="R316" s="2201"/>
      <c r="S316" s="2201"/>
      <c r="T316" s="2201"/>
      <c r="U316" s="2201"/>
      <c r="V316" s="2201"/>
      <c r="W316" s="2201"/>
      <c r="X316" s="2201"/>
      <c r="Y316" s="2201"/>
      <c r="Z316" s="2201"/>
      <c r="AA316" s="2201"/>
      <c r="AB316" s="2201"/>
      <c r="AC316" s="2201"/>
      <c r="AD316" s="2201"/>
      <c r="AE316" s="2201"/>
      <c r="AF316" s="2201"/>
      <c r="AG316" s="2201"/>
    </row>
    <row r="317" spans="1:33" s="592" customFormat="1" ht="13.8">
      <c r="A317" s="606"/>
    </row>
    <row r="318" spans="1:33" s="592" customFormat="1" ht="13.8">
      <c r="A318" s="606"/>
      <c r="D318" s="590" t="s">
        <v>1935</v>
      </c>
    </row>
    <row r="319" spans="1:33" s="592" customFormat="1" ht="13.8">
      <c r="A319" s="606"/>
    </row>
    <row r="320" spans="1:33" s="592" customFormat="1" ht="13.8">
      <c r="A320" s="606"/>
      <c r="D320" s="2206" t="s">
        <v>1936</v>
      </c>
      <c r="E320" s="2201"/>
      <c r="F320" s="2201"/>
      <c r="G320" s="2201"/>
      <c r="H320" s="2201"/>
      <c r="I320" s="2201"/>
      <c r="J320" s="2201"/>
      <c r="K320" s="2201"/>
      <c r="L320" s="2201"/>
      <c r="M320" s="2201"/>
      <c r="N320" s="2201"/>
      <c r="O320" s="2201"/>
      <c r="P320" s="2201"/>
      <c r="Q320" s="2201"/>
      <c r="R320" s="2201"/>
      <c r="S320" s="2201"/>
      <c r="T320" s="2201"/>
      <c r="U320" s="2201"/>
      <c r="V320" s="2201"/>
      <c r="W320" s="2201"/>
      <c r="X320" s="2201"/>
      <c r="Y320" s="2201"/>
      <c r="Z320" s="2201"/>
      <c r="AA320" s="2201"/>
      <c r="AB320" s="2201"/>
      <c r="AC320" s="2201"/>
      <c r="AD320" s="2201"/>
      <c r="AE320" s="2201"/>
      <c r="AF320" s="2201"/>
      <c r="AG320" s="2201"/>
    </row>
    <row r="321" spans="1:33" s="592" customFormat="1" ht="13.8">
      <c r="A321" s="606"/>
      <c r="D321" s="2201"/>
      <c r="E321" s="2201"/>
      <c r="F321" s="2201"/>
      <c r="G321" s="2201"/>
      <c r="H321" s="2201"/>
      <c r="I321" s="2201"/>
      <c r="J321" s="2201"/>
      <c r="K321" s="2201"/>
      <c r="L321" s="2201"/>
      <c r="M321" s="2201"/>
      <c r="N321" s="2201"/>
      <c r="O321" s="2201"/>
      <c r="P321" s="2201"/>
      <c r="Q321" s="2201"/>
      <c r="R321" s="2201"/>
      <c r="S321" s="2201"/>
      <c r="T321" s="2201"/>
      <c r="U321" s="2201"/>
      <c r="V321" s="2201"/>
      <c r="W321" s="2201"/>
      <c r="X321" s="2201"/>
      <c r="Y321" s="2201"/>
      <c r="Z321" s="2201"/>
      <c r="AA321" s="2201"/>
      <c r="AB321" s="2201"/>
      <c r="AC321" s="2201"/>
      <c r="AD321" s="2201"/>
      <c r="AE321" s="2201"/>
      <c r="AF321" s="2201"/>
      <c r="AG321" s="2201"/>
    </row>
    <row r="322" spans="1:33" s="592" customFormat="1" ht="13.8">
      <c r="A322" s="606"/>
    </row>
    <row r="323" spans="1:33" s="592" customFormat="1" ht="13.8">
      <c r="A323" s="606"/>
      <c r="D323" s="592" t="s">
        <v>1345</v>
      </c>
      <c r="E323" s="2206" t="s">
        <v>1937</v>
      </c>
      <c r="F323" s="2201"/>
      <c r="G323" s="2201"/>
      <c r="H323" s="2201"/>
      <c r="I323" s="2201"/>
      <c r="J323" s="2201"/>
      <c r="K323" s="2201"/>
      <c r="L323" s="2201"/>
      <c r="M323" s="2201"/>
      <c r="N323" s="2201"/>
      <c r="O323" s="2201"/>
      <c r="P323" s="2201"/>
      <c r="Q323" s="2201"/>
      <c r="R323" s="2201"/>
      <c r="S323" s="2201"/>
      <c r="T323" s="2201"/>
      <c r="U323" s="2201"/>
      <c r="V323" s="2201"/>
      <c r="W323" s="2201"/>
      <c r="X323" s="2201"/>
      <c r="Y323" s="2201"/>
      <c r="Z323" s="2201"/>
      <c r="AA323" s="2201"/>
      <c r="AB323" s="2201"/>
      <c r="AC323" s="2201"/>
      <c r="AD323" s="2201"/>
      <c r="AE323" s="2201"/>
      <c r="AF323" s="2201"/>
      <c r="AG323" s="2201"/>
    </row>
    <row r="324" spans="1:33" s="592" customFormat="1" ht="13.8">
      <c r="A324" s="606"/>
      <c r="D324" s="592" t="s">
        <v>1345</v>
      </c>
      <c r="E324" s="2206" t="s">
        <v>1938</v>
      </c>
      <c r="F324" s="2201"/>
      <c r="G324" s="2201"/>
      <c r="H324" s="2201"/>
      <c r="I324" s="2201"/>
      <c r="J324" s="2201"/>
      <c r="K324" s="2201"/>
      <c r="L324" s="2201"/>
      <c r="M324" s="2201"/>
      <c r="N324" s="2201"/>
      <c r="O324" s="2201"/>
      <c r="P324" s="2201"/>
      <c r="Q324" s="2201"/>
      <c r="R324" s="2201"/>
      <c r="S324" s="2201"/>
      <c r="T324" s="2201"/>
      <c r="U324" s="2201"/>
      <c r="V324" s="2201"/>
      <c r="W324" s="2201"/>
      <c r="X324" s="2201"/>
      <c r="Y324" s="2201"/>
      <c r="Z324" s="2201"/>
      <c r="AA324" s="2201"/>
      <c r="AB324" s="2201"/>
      <c r="AC324" s="2201"/>
      <c r="AD324" s="2201"/>
      <c r="AE324" s="2201"/>
      <c r="AF324" s="2201"/>
      <c r="AG324" s="2201"/>
    </row>
    <row r="325" spans="1:33" s="592" customFormat="1" ht="13.8">
      <c r="A325" s="606"/>
      <c r="D325" s="592" t="s">
        <v>1345</v>
      </c>
      <c r="E325" s="2206" t="s">
        <v>1939</v>
      </c>
      <c r="F325" s="2201"/>
      <c r="G325" s="2201"/>
      <c r="H325" s="2201"/>
      <c r="I325" s="2201"/>
      <c r="J325" s="2201"/>
      <c r="K325" s="2201"/>
      <c r="L325" s="2201"/>
      <c r="M325" s="2201"/>
      <c r="N325" s="2201"/>
      <c r="O325" s="2201"/>
      <c r="P325" s="2201"/>
      <c r="Q325" s="2201"/>
      <c r="R325" s="2201"/>
      <c r="S325" s="2201"/>
      <c r="T325" s="2201"/>
      <c r="U325" s="2201"/>
      <c r="V325" s="2201"/>
      <c r="W325" s="2201"/>
      <c r="X325" s="2201"/>
      <c r="Y325" s="2201"/>
      <c r="Z325" s="2201"/>
      <c r="AA325" s="2201"/>
      <c r="AB325" s="2201"/>
      <c r="AC325" s="2201"/>
      <c r="AD325" s="2201"/>
      <c r="AE325" s="2201"/>
      <c r="AF325" s="2201"/>
      <c r="AG325" s="2201"/>
    </row>
    <row r="326" spans="1:33" s="592" customFormat="1" ht="13.8">
      <c r="A326" s="606"/>
      <c r="E326" s="2201"/>
      <c r="F326" s="2201"/>
      <c r="G326" s="2201"/>
      <c r="H326" s="2201"/>
      <c r="I326" s="2201"/>
      <c r="J326" s="2201"/>
      <c r="K326" s="2201"/>
      <c r="L326" s="2201"/>
      <c r="M326" s="2201"/>
      <c r="N326" s="2201"/>
      <c r="O326" s="2201"/>
      <c r="P326" s="2201"/>
      <c r="Q326" s="2201"/>
      <c r="R326" s="2201"/>
      <c r="S326" s="2201"/>
      <c r="T326" s="2201"/>
      <c r="U326" s="2201"/>
      <c r="V326" s="2201"/>
      <c r="W326" s="2201"/>
      <c r="X326" s="2201"/>
      <c r="Y326" s="2201"/>
      <c r="Z326" s="2201"/>
      <c r="AA326" s="2201"/>
      <c r="AB326" s="2201"/>
      <c r="AC326" s="2201"/>
      <c r="AD326" s="2201"/>
      <c r="AE326" s="2201"/>
      <c r="AF326" s="2201"/>
      <c r="AG326" s="2201"/>
    </row>
    <row r="327" spans="1:33" s="592" customFormat="1" ht="13.8">
      <c r="A327" s="606"/>
      <c r="E327" s="2201"/>
      <c r="F327" s="2201"/>
      <c r="G327" s="2201"/>
      <c r="H327" s="2201"/>
      <c r="I327" s="2201"/>
      <c r="J327" s="2201"/>
      <c r="K327" s="2201"/>
      <c r="L327" s="2201"/>
      <c r="M327" s="2201"/>
      <c r="N327" s="2201"/>
      <c r="O327" s="2201"/>
      <c r="P327" s="2201"/>
      <c r="Q327" s="2201"/>
      <c r="R327" s="2201"/>
      <c r="S327" s="2201"/>
      <c r="T327" s="2201"/>
      <c r="U327" s="2201"/>
      <c r="V327" s="2201"/>
      <c r="W327" s="2201"/>
      <c r="X327" s="2201"/>
      <c r="Y327" s="2201"/>
      <c r="Z327" s="2201"/>
      <c r="AA327" s="2201"/>
      <c r="AB327" s="2201"/>
      <c r="AC327" s="2201"/>
      <c r="AD327" s="2201"/>
      <c r="AE327" s="2201"/>
      <c r="AF327" s="2201"/>
      <c r="AG327" s="2201"/>
    </row>
    <row r="328" spans="1:33" s="592" customFormat="1" ht="13.8">
      <c r="A328" s="606"/>
      <c r="E328" s="2201"/>
      <c r="F328" s="2201"/>
      <c r="G328" s="2201"/>
      <c r="H328" s="2201"/>
      <c r="I328" s="2201"/>
      <c r="J328" s="2201"/>
      <c r="K328" s="2201"/>
      <c r="L328" s="2201"/>
      <c r="M328" s="2201"/>
      <c r="N328" s="2201"/>
      <c r="O328" s="2201"/>
      <c r="P328" s="2201"/>
      <c r="Q328" s="2201"/>
      <c r="R328" s="2201"/>
      <c r="S328" s="2201"/>
      <c r="T328" s="2201"/>
      <c r="U328" s="2201"/>
      <c r="V328" s="2201"/>
      <c r="W328" s="2201"/>
      <c r="X328" s="2201"/>
      <c r="Y328" s="2201"/>
      <c r="Z328" s="2201"/>
      <c r="AA328" s="2201"/>
      <c r="AB328" s="2201"/>
      <c r="AC328" s="2201"/>
      <c r="AD328" s="2201"/>
      <c r="AE328" s="2201"/>
      <c r="AF328" s="2201"/>
      <c r="AG328" s="2201"/>
    </row>
    <row r="329" spans="1:33" s="592" customFormat="1" ht="13.8">
      <c r="A329" s="606"/>
      <c r="E329" s="2201"/>
      <c r="F329" s="2201"/>
      <c r="G329" s="2201"/>
      <c r="H329" s="2201"/>
      <c r="I329" s="2201"/>
      <c r="J329" s="2201"/>
      <c r="K329" s="2201"/>
      <c r="L329" s="2201"/>
      <c r="M329" s="2201"/>
      <c r="N329" s="2201"/>
      <c r="O329" s="2201"/>
      <c r="P329" s="2201"/>
      <c r="Q329" s="2201"/>
      <c r="R329" s="2201"/>
      <c r="S329" s="2201"/>
      <c r="T329" s="2201"/>
      <c r="U329" s="2201"/>
      <c r="V329" s="2201"/>
      <c r="W329" s="2201"/>
      <c r="X329" s="2201"/>
      <c r="Y329" s="2201"/>
      <c r="Z329" s="2201"/>
      <c r="AA329" s="2201"/>
      <c r="AB329" s="2201"/>
      <c r="AC329" s="2201"/>
      <c r="AD329" s="2201"/>
      <c r="AE329" s="2201"/>
      <c r="AF329" s="2201"/>
      <c r="AG329" s="2201"/>
    </row>
    <row r="330" spans="1:33" s="592" customFormat="1" ht="13.8">
      <c r="A330" s="606"/>
      <c r="E330" s="2201"/>
      <c r="F330" s="2201"/>
      <c r="G330" s="2201"/>
      <c r="H330" s="2201"/>
      <c r="I330" s="2201"/>
      <c r="J330" s="2201"/>
      <c r="K330" s="2201"/>
      <c r="L330" s="2201"/>
      <c r="M330" s="2201"/>
      <c r="N330" s="2201"/>
      <c r="O330" s="2201"/>
      <c r="P330" s="2201"/>
      <c r="Q330" s="2201"/>
      <c r="R330" s="2201"/>
      <c r="S330" s="2201"/>
      <c r="T330" s="2201"/>
      <c r="U330" s="2201"/>
      <c r="V330" s="2201"/>
      <c r="W330" s="2201"/>
      <c r="X330" s="2201"/>
      <c r="Y330" s="2201"/>
      <c r="Z330" s="2201"/>
      <c r="AA330" s="2201"/>
      <c r="AB330" s="2201"/>
      <c r="AC330" s="2201"/>
      <c r="AD330" s="2201"/>
      <c r="AE330" s="2201"/>
      <c r="AF330" s="2201"/>
      <c r="AG330" s="2201"/>
    </row>
    <row r="331" spans="1:33" s="592" customFormat="1" ht="13.8">
      <c r="A331" s="606"/>
    </row>
    <row r="332" spans="1:33" s="592" customFormat="1" ht="13.8">
      <c r="A332" s="606"/>
      <c r="D332" s="2206" t="s">
        <v>1940</v>
      </c>
      <c r="E332" s="2201"/>
      <c r="F332" s="2201"/>
      <c r="G332" s="2201"/>
      <c r="H332" s="2201"/>
      <c r="I332" s="2201"/>
      <c r="J332" s="2201"/>
      <c r="K332" s="2201"/>
      <c r="L332" s="2201"/>
      <c r="M332" s="2201"/>
      <c r="N332" s="2201"/>
      <c r="O332" s="2201"/>
      <c r="P332" s="2201"/>
      <c r="Q332" s="2201"/>
      <c r="R332" s="2201"/>
      <c r="S332" s="2201"/>
      <c r="T332" s="2201"/>
      <c r="U332" s="2201"/>
      <c r="V332" s="2201"/>
      <c r="W332" s="2201"/>
      <c r="X332" s="2201"/>
      <c r="Y332" s="2201"/>
      <c r="Z332" s="2201"/>
      <c r="AA332" s="2201"/>
      <c r="AB332" s="2201"/>
      <c r="AC332" s="2201"/>
      <c r="AD332" s="2201"/>
      <c r="AE332" s="2201"/>
      <c r="AF332" s="2201"/>
      <c r="AG332" s="2201"/>
    </row>
    <row r="333" spans="1:33" s="592" customFormat="1" ht="13.8">
      <c r="A333" s="606"/>
    </row>
    <row r="334" spans="1:33" s="592" customFormat="1" ht="13.8">
      <c r="A334" s="606"/>
      <c r="D334" s="2206" t="s">
        <v>1941</v>
      </c>
      <c r="E334" s="2201"/>
      <c r="F334" s="2201"/>
      <c r="G334" s="2201"/>
      <c r="H334" s="2201"/>
      <c r="I334" s="2201"/>
      <c r="J334" s="2201"/>
      <c r="K334" s="2201"/>
      <c r="L334" s="2201"/>
      <c r="M334" s="2201"/>
      <c r="N334" s="2201"/>
      <c r="O334" s="2201"/>
      <c r="P334" s="2201"/>
      <c r="Q334" s="2201"/>
      <c r="R334" s="2201"/>
      <c r="S334" s="2201"/>
      <c r="T334" s="2201"/>
      <c r="U334" s="2201"/>
      <c r="V334" s="2201"/>
      <c r="W334" s="2201"/>
      <c r="X334" s="2201"/>
      <c r="Y334" s="2201"/>
      <c r="Z334" s="2201"/>
      <c r="AA334" s="2201"/>
      <c r="AB334" s="2201"/>
      <c r="AC334" s="2201"/>
      <c r="AD334" s="2201"/>
      <c r="AE334" s="2201"/>
      <c r="AF334" s="2201"/>
      <c r="AG334" s="2201"/>
    </row>
    <row r="335" spans="1:33" s="592" customFormat="1" ht="13.8">
      <c r="A335" s="606"/>
      <c r="D335" s="2201"/>
      <c r="E335" s="2201"/>
      <c r="F335" s="2201"/>
      <c r="G335" s="2201"/>
      <c r="H335" s="2201"/>
      <c r="I335" s="2201"/>
      <c r="J335" s="2201"/>
      <c r="K335" s="2201"/>
      <c r="L335" s="2201"/>
      <c r="M335" s="2201"/>
      <c r="N335" s="2201"/>
      <c r="O335" s="2201"/>
      <c r="P335" s="2201"/>
      <c r="Q335" s="2201"/>
      <c r="R335" s="2201"/>
      <c r="S335" s="2201"/>
      <c r="T335" s="2201"/>
      <c r="U335" s="2201"/>
      <c r="V335" s="2201"/>
      <c r="W335" s="2201"/>
      <c r="X335" s="2201"/>
      <c r="Y335" s="2201"/>
      <c r="Z335" s="2201"/>
      <c r="AA335" s="2201"/>
      <c r="AB335" s="2201"/>
      <c r="AC335" s="2201"/>
      <c r="AD335" s="2201"/>
      <c r="AE335" s="2201"/>
      <c r="AF335" s="2201"/>
      <c r="AG335" s="2201"/>
    </row>
    <row r="336" spans="1:33" s="592" customFormat="1" ht="13.8">
      <c r="A336" s="606"/>
    </row>
    <row r="337" spans="1:33" s="592" customFormat="1" ht="13.8">
      <c r="A337" s="606"/>
      <c r="D337" s="2206" t="s">
        <v>1942</v>
      </c>
      <c r="E337" s="2201"/>
      <c r="F337" s="2201"/>
      <c r="G337" s="2201"/>
      <c r="H337" s="2201"/>
      <c r="I337" s="2201"/>
      <c r="J337" s="2201"/>
      <c r="K337" s="2201"/>
      <c r="L337" s="2201"/>
      <c r="M337" s="2201"/>
      <c r="N337" s="2201"/>
      <c r="O337" s="2201"/>
      <c r="P337" s="2201"/>
      <c r="Q337" s="2201"/>
      <c r="R337" s="2201"/>
      <c r="S337" s="2201"/>
      <c r="T337" s="2201"/>
      <c r="U337" s="2201"/>
      <c r="V337" s="2201"/>
      <c r="W337" s="2201"/>
      <c r="X337" s="2201"/>
      <c r="Y337" s="2201"/>
      <c r="Z337" s="2201"/>
      <c r="AA337" s="2201"/>
      <c r="AB337" s="2201"/>
      <c r="AC337" s="2201"/>
      <c r="AD337" s="2201"/>
      <c r="AE337" s="2201"/>
      <c r="AF337" s="2201"/>
      <c r="AG337" s="2201"/>
    </row>
    <row r="338" spans="1:33" s="592" customFormat="1" ht="13.8">
      <c r="A338" s="606"/>
      <c r="D338" s="2201"/>
      <c r="E338" s="2201"/>
      <c r="F338" s="2201"/>
      <c r="G338" s="2201"/>
      <c r="H338" s="2201"/>
      <c r="I338" s="2201"/>
      <c r="J338" s="2201"/>
      <c r="K338" s="2201"/>
      <c r="L338" s="2201"/>
      <c r="M338" s="2201"/>
      <c r="N338" s="2201"/>
      <c r="O338" s="2201"/>
      <c r="P338" s="2201"/>
      <c r="Q338" s="2201"/>
      <c r="R338" s="2201"/>
      <c r="S338" s="2201"/>
      <c r="T338" s="2201"/>
      <c r="U338" s="2201"/>
      <c r="V338" s="2201"/>
      <c r="W338" s="2201"/>
      <c r="X338" s="2201"/>
      <c r="Y338" s="2201"/>
      <c r="Z338" s="2201"/>
      <c r="AA338" s="2201"/>
      <c r="AB338" s="2201"/>
      <c r="AC338" s="2201"/>
      <c r="AD338" s="2201"/>
      <c r="AE338" s="2201"/>
      <c r="AF338" s="2201"/>
      <c r="AG338" s="2201"/>
    </row>
    <row r="339" spans="1:33" s="592" customFormat="1" ht="13.8">
      <c r="A339" s="606"/>
      <c r="D339" s="2201"/>
      <c r="E339" s="2201"/>
      <c r="F339" s="2201"/>
      <c r="G339" s="2201"/>
      <c r="H339" s="2201"/>
      <c r="I339" s="2201"/>
      <c r="J339" s="2201"/>
      <c r="K339" s="2201"/>
      <c r="L339" s="2201"/>
      <c r="M339" s="2201"/>
      <c r="N339" s="2201"/>
      <c r="O339" s="2201"/>
      <c r="P339" s="2201"/>
      <c r="Q339" s="2201"/>
      <c r="R339" s="2201"/>
      <c r="S339" s="2201"/>
      <c r="T339" s="2201"/>
      <c r="U339" s="2201"/>
      <c r="V339" s="2201"/>
      <c r="W339" s="2201"/>
      <c r="X339" s="2201"/>
      <c r="Y339" s="2201"/>
      <c r="Z339" s="2201"/>
      <c r="AA339" s="2201"/>
      <c r="AB339" s="2201"/>
      <c r="AC339" s="2201"/>
      <c r="AD339" s="2201"/>
      <c r="AE339" s="2201"/>
      <c r="AF339" s="2201"/>
      <c r="AG339" s="2201"/>
    </row>
    <row r="340" spans="1:33" s="592" customFormat="1" ht="13.8">
      <c r="A340" s="606"/>
      <c r="D340" s="2201"/>
      <c r="E340" s="2201"/>
      <c r="F340" s="2201"/>
      <c r="G340" s="2201"/>
      <c r="H340" s="2201"/>
      <c r="I340" s="2201"/>
      <c r="J340" s="2201"/>
      <c r="K340" s="2201"/>
      <c r="L340" s="2201"/>
      <c r="M340" s="2201"/>
      <c r="N340" s="2201"/>
      <c r="O340" s="2201"/>
      <c r="P340" s="2201"/>
      <c r="Q340" s="2201"/>
      <c r="R340" s="2201"/>
      <c r="S340" s="2201"/>
      <c r="T340" s="2201"/>
      <c r="U340" s="2201"/>
      <c r="V340" s="2201"/>
      <c r="W340" s="2201"/>
      <c r="X340" s="2201"/>
      <c r="Y340" s="2201"/>
      <c r="Z340" s="2201"/>
      <c r="AA340" s="2201"/>
      <c r="AB340" s="2201"/>
      <c r="AC340" s="2201"/>
      <c r="AD340" s="2201"/>
      <c r="AE340" s="2201"/>
      <c r="AF340" s="2201"/>
      <c r="AG340" s="2201"/>
    </row>
    <row r="341" spans="1:33" s="592" customFormat="1" ht="13.8">
      <c r="A341" s="606"/>
      <c r="D341" s="2201"/>
      <c r="E341" s="2201"/>
      <c r="F341" s="2201"/>
      <c r="G341" s="2201"/>
      <c r="H341" s="2201"/>
      <c r="I341" s="2201"/>
      <c r="J341" s="2201"/>
      <c r="K341" s="2201"/>
      <c r="L341" s="2201"/>
      <c r="M341" s="2201"/>
      <c r="N341" s="2201"/>
      <c r="O341" s="2201"/>
      <c r="P341" s="2201"/>
      <c r="Q341" s="2201"/>
      <c r="R341" s="2201"/>
      <c r="S341" s="2201"/>
      <c r="T341" s="2201"/>
      <c r="U341" s="2201"/>
      <c r="V341" s="2201"/>
      <c r="W341" s="2201"/>
      <c r="X341" s="2201"/>
      <c r="Y341" s="2201"/>
      <c r="Z341" s="2201"/>
      <c r="AA341" s="2201"/>
      <c r="AB341" s="2201"/>
      <c r="AC341" s="2201"/>
      <c r="AD341" s="2201"/>
      <c r="AE341" s="2201"/>
      <c r="AF341" s="2201"/>
      <c r="AG341" s="2201"/>
    </row>
    <row r="342" spans="1:33" s="592" customFormat="1" ht="13.8">
      <c r="A342" s="606"/>
      <c r="D342" s="2201"/>
      <c r="E342" s="2201"/>
      <c r="F342" s="2201"/>
      <c r="G342" s="2201"/>
      <c r="H342" s="2201"/>
      <c r="I342" s="2201"/>
      <c r="J342" s="2201"/>
      <c r="K342" s="2201"/>
      <c r="L342" s="2201"/>
      <c r="M342" s="2201"/>
      <c r="N342" s="2201"/>
      <c r="O342" s="2201"/>
      <c r="P342" s="2201"/>
      <c r="Q342" s="2201"/>
      <c r="R342" s="2201"/>
      <c r="S342" s="2201"/>
      <c r="T342" s="2201"/>
      <c r="U342" s="2201"/>
      <c r="V342" s="2201"/>
      <c r="W342" s="2201"/>
      <c r="X342" s="2201"/>
      <c r="Y342" s="2201"/>
      <c r="Z342" s="2201"/>
      <c r="AA342" s="2201"/>
      <c r="AB342" s="2201"/>
      <c r="AC342" s="2201"/>
      <c r="AD342" s="2201"/>
      <c r="AE342" s="2201"/>
      <c r="AF342" s="2201"/>
      <c r="AG342" s="2201"/>
    </row>
    <row r="343" spans="1:33" s="592" customFormat="1" ht="13.8">
      <c r="A343" s="606"/>
    </row>
    <row r="344" spans="1:33" s="592" customFormat="1" ht="13.8">
      <c r="A344" s="606"/>
      <c r="D344" s="2206" t="s">
        <v>1943</v>
      </c>
      <c r="E344" s="2201"/>
      <c r="F344" s="2201"/>
      <c r="G344" s="2201"/>
      <c r="H344" s="2201"/>
      <c r="I344" s="2201"/>
      <c r="J344" s="2201"/>
      <c r="K344" s="2201"/>
      <c r="L344" s="2201"/>
      <c r="M344" s="2201"/>
      <c r="N344" s="2201"/>
      <c r="O344" s="2201"/>
      <c r="P344" s="2201"/>
      <c r="Q344" s="2201"/>
      <c r="R344" s="2201"/>
      <c r="S344" s="2201"/>
      <c r="T344" s="2201"/>
      <c r="U344" s="2201"/>
      <c r="V344" s="2201"/>
      <c r="W344" s="2201"/>
      <c r="X344" s="2201"/>
      <c r="Y344" s="2201"/>
      <c r="Z344" s="2201"/>
      <c r="AA344" s="2201"/>
      <c r="AB344" s="2201"/>
      <c r="AC344" s="2201"/>
      <c r="AD344" s="2201"/>
      <c r="AE344" s="2201"/>
      <c r="AF344" s="2201"/>
      <c r="AG344" s="2201"/>
    </row>
    <row r="345" spans="1:33" s="592" customFormat="1" ht="13.8">
      <c r="A345" s="606"/>
      <c r="D345" s="2201"/>
      <c r="E345" s="2201"/>
      <c r="F345" s="2201"/>
      <c r="G345" s="2201"/>
      <c r="H345" s="2201"/>
      <c r="I345" s="2201"/>
      <c r="J345" s="2201"/>
      <c r="K345" s="2201"/>
      <c r="L345" s="2201"/>
      <c r="M345" s="2201"/>
      <c r="N345" s="2201"/>
      <c r="O345" s="2201"/>
      <c r="P345" s="2201"/>
      <c r="Q345" s="2201"/>
      <c r="R345" s="2201"/>
      <c r="S345" s="2201"/>
      <c r="T345" s="2201"/>
      <c r="U345" s="2201"/>
      <c r="V345" s="2201"/>
      <c r="W345" s="2201"/>
      <c r="X345" s="2201"/>
      <c r="Y345" s="2201"/>
      <c r="Z345" s="2201"/>
      <c r="AA345" s="2201"/>
      <c r="AB345" s="2201"/>
      <c r="AC345" s="2201"/>
      <c r="AD345" s="2201"/>
      <c r="AE345" s="2201"/>
      <c r="AF345" s="2201"/>
      <c r="AG345" s="2201"/>
    </row>
    <row r="346" spans="1:33" s="592" customFormat="1" ht="13.8">
      <c r="A346" s="606"/>
      <c r="D346" s="2201"/>
      <c r="E346" s="2201"/>
      <c r="F346" s="2201"/>
      <c r="G346" s="2201"/>
      <c r="H346" s="2201"/>
      <c r="I346" s="2201"/>
      <c r="J346" s="2201"/>
      <c r="K346" s="2201"/>
      <c r="L346" s="2201"/>
      <c r="M346" s="2201"/>
      <c r="N346" s="2201"/>
      <c r="O346" s="2201"/>
      <c r="P346" s="2201"/>
      <c r="Q346" s="2201"/>
      <c r="R346" s="2201"/>
      <c r="S346" s="2201"/>
      <c r="T346" s="2201"/>
      <c r="U346" s="2201"/>
      <c r="V346" s="2201"/>
      <c r="W346" s="2201"/>
      <c r="X346" s="2201"/>
      <c r="Y346" s="2201"/>
      <c r="Z346" s="2201"/>
      <c r="AA346" s="2201"/>
      <c r="AB346" s="2201"/>
      <c r="AC346" s="2201"/>
      <c r="AD346" s="2201"/>
      <c r="AE346" s="2201"/>
      <c r="AF346" s="2201"/>
      <c r="AG346" s="2201"/>
    </row>
    <row r="347" spans="1:33" s="592" customFormat="1" ht="13.8">
      <c r="A347" s="606"/>
      <c r="D347" s="2201"/>
      <c r="E347" s="2201"/>
      <c r="F347" s="2201"/>
      <c r="G347" s="2201"/>
      <c r="H347" s="2201"/>
      <c r="I347" s="2201"/>
      <c r="J347" s="2201"/>
      <c r="K347" s="2201"/>
      <c r="L347" s="2201"/>
      <c r="M347" s="2201"/>
      <c r="N347" s="2201"/>
      <c r="O347" s="2201"/>
      <c r="P347" s="2201"/>
      <c r="Q347" s="2201"/>
      <c r="R347" s="2201"/>
      <c r="S347" s="2201"/>
      <c r="T347" s="2201"/>
      <c r="U347" s="2201"/>
      <c r="V347" s="2201"/>
      <c r="W347" s="2201"/>
      <c r="X347" s="2201"/>
      <c r="Y347" s="2201"/>
      <c r="Z347" s="2201"/>
      <c r="AA347" s="2201"/>
      <c r="AB347" s="2201"/>
      <c r="AC347" s="2201"/>
      <c r="AD347" s="2201"/>
      <c r="AE347" s="2201"/>
      <c r="AF347" s="2201"/>
      <c r="AG347" s="2201"/>
    </row>
    <row r="348" spans="1:33" s="592" customFormat="1" ht="13.8">
      <c r="A348" s="606"/>
    </row>
    <row r="349" spans="1:33" s="592" customFormat="1" ht="13.8">
      <c r="A349" s="606"/>
      <c r="D349" s="2206" t="s">
        <v>1944</v>
      </c>
      <c r="E349" s="2201"/>
      <c r="F349" s="2201"/>
      <c r="G349" s="2201"/>
      <c r="H349" s="2201"/>
      <c r="I349" s="2201"/>
      <c r="J349" s="2201"/>
      <c r="K349" s="2201"/>
      <c r="L349" s="2201"/>
      <c r="M349" s="2201"/>
      <c r="N349" s="2201"/>
      <c r="O349" s="2201"/>
      <c r="P349" s="2201"/>
      <c r="Q349" s="2201"/>
      <c r="R349" s="2201"/>
      <c r="S349" s="2201"/>
      <c r="T349" s="2201"/>
      <c r="U349" s="2201"/>
      <c r="V349" s="2201"/>
      <c r="W349" s="2201"/>
      <c r="X349" s="2201"/>
      <c r="Y349" s="2201"/>
      <c r="Z349" s="2201"/>
      <c r="AA349" s="2201"/>
      <c r="AB349" s="2201"/>
      <c r="AC349" s="2201"/>
      <c r="AD349" s="2201"/>
      <c r="AE349" s="2201"/>
      <c r="AF349" s="2201"/>
      <c r="AG349" s="2201"/>
    </row>
    <row r="350" spans="1:33" s="592" customFormat="1" ht="13.8">
      <c r="A350" s="606"/>
      <c r="D350" s="2201"/>
      <c r="E350" s="2201"/>
      <c r="F350" s="2201"/>
      <c r="G350" s="2201"/>
      <c r="H350" s="2201"/>
      <c r="I350" s="2201"/>
      <c r="J350" s="2201"/>
      <c r="K350" s="2201"/>
      <c r="L350" s="2201"/>
      <c r="M350" s="2201"/>
      <c r="N350" s="2201"/>
      <c r="O350" s="2201"/>
      <c r="P350" s="2201"/>
      <c r="Q350" s="2201"/>
      <c r="R350" s="2201"/>
      <c r="S350" s="2201"/>
      <c r="T350" s="2201"/>
      <c r="U350" s="2201"/>
      <c r="V350" s="2201"/>
      <c r="W350" s="2201"/>
      <c r="X350" s="2201"/>
      <c r="Y350" s="2201"/>
      <c r="Z350" s="2201"/>
      <c r="AA350" s="2201"/>
      <c r="AB350" s="2201"/>
      <c r="AC350" s="2201"/>
      <c r="AD350" s="2201"/>
      <c r="AE350" s="2201"/>
      <c r="AF350" s="2201"/>
      <c r="AG350" s="2201"/>
    </row>
    <row r="351" spans="1:33" s="592" customFormat="1" ht="13.8">
      <c r="A351" s="606"/>
      <c r="D351" s="2201"/>
      <c r="E351" s="2201"/>
      <c r="F351" s="2201"/>
      <c r="G351" s="2201"/>
      <c r="H351" s="2201"/>
      <c r="I351" s="2201"/>
      <c r="J351" s="2201"/>
      <c r="K351" s="2201"/>
      <c r="L351" s="2201"/>
      <c r="M351" s="2201"/>
      <c r="N351" s="2201"/>
      <c r="O351" s="2201"/>
      <c r="P351" s="2201"/>
      <c r="Q351" s="2201"/>
      <c r="R351" s="2201"/>
      <c r="S351" s="2201"/>
      <c r="T351" s="2201"/>
      <c r="U351" s="2201"/>
      <c r="V351" s="2201"/>
      <c r="W351" s="2201"/>
      <c r="X351" s="2201"/>
      <c r="Y351" s="2201"/>
      <c r="Z351" s="2201"/>
      <c r="AA351" s="2201"/>
      <c r="AB351" s="2201"/>
      <c r="AC351" s="2201"/>
      <c r="AD351" s="2201"/>
      <c r="AE351" s="2201"/>
      <c r="AF351" s="2201"/>
      <c r="AG351" s="2201"/>
    </row>
    <row r="352" spans="1:33" s="592" customFormat="1" ht="13.8">
      <c r="A352" s="606"/>
      <c r="D352" s="2201"/>
      <c r="E352" s="2201"/>
      <c r="F352" s="2201"/>
      <c r="G352" s="2201"/>
      <c r="H352" s="2201"/>
      <c r="I352" s="2201"/>
      <c r="J352" s="2201"/>
      <c r="K352" s="2201"/>
      <c r="L352" s="2201"/>
      <c r="M352" s="2201"/>
      <c r="N352" s="2201"/>
      <c r="O352" s="2201"/>
      <c r="P352" s="2201"/>
      <c r="Q352" s="2201"/>
      <c r="R352" s="2201"/>
      <c r="S352" s="2201"/>
      <c r="T352" s="2201"/>
      <c r="U352" s="2201"/>
      <c r="V352" s="2201"/>
      <c r="W352" s="2201"/>
      <c r="X352" s="2201"/>
      <c r="Y352" s="2201"/>
      <c r="Z352" s="2201"/>
      <c r="AA352" s="2201"/>
      <c r="AB352" s="2201"/>
      <c r="AC352" s="2201"/>
      <c r="AD352" s="2201"/>
      <c r="AE352" s="2201"/>
      <c r="AF352" s="2201"/>
      <c r="AG352" s="2201"/>
    </row>
    <row r="353" spans="1:33" s="592" customFormat="1" ht="13.8">
      <c r="A353" s="606"/>
      <c r="D353" s="2201"/>
      <c r="E353" s="2201"/>
      <c r="F353" s="2201"/>
      <c r="G353" s="2201"/>
      <c r="H353" s="2201"/>
      <c r="I353" s="2201"/>
      <c r="J353" s="2201"/>
      <c r="K353" s="2201"/>
      <c r="L353" s="2201"/>
      <c r="M353" s="2201"/>
      <c r="N353" s="2201"/>
      <c r="O353" s="2201"/>
      <c r="P353" s="2201"/>
      <c r="Q353" s="2201"/>
      <c r="R353" s="2201"/>
      <c r="S353" s="2201"/>
      <c r="T353" s="2201"/>
      <c r="U353" s="2201"/>
      <c r="V353" s="2201"/>
      <c r="W353" s="2201"/>
      <c r="X353" s="2201"/>
      <c r="Y353" s="2201"/>
      <c r="Z353" s="2201"/>
      <c r="AA353" s="2201"/>
      <c r="AB353" s="2201"/>
      <c r="AC353" s="2201"/>
      <c r="AD353" s="2201"/>
      <c r="AE353" s="2201"/>
      <c r="AF353" s="2201"/>
      <c r="AG353" s="2201"/>
    </row>
    <row r="354" spans="1:33" s="592" customFormat="1" ht="13.8">
      <c r="A354" s="606"/>
      <c r="D354" s="2201"/>
      <c r="E354" s="2201"/>
      <c r="F354" s="2201"/>
      <c r="G354" s="2201"/>
      <c r="H354" s="2201"/>
      <c r="I354" s="2201"/>
      <c r="J354" s="2201"/>
      <c r="K354" s="2201"/>
      <c r="L354" s="2201"/>
      <c r="M354" s="2201"/>
      <c r="N354" s="2201"/>
      <c r="O354" s="2201"/>
      <c r="P354" s="2201"/>
      <c r="Q354" s="2201"/>
      <c r="R354" s="2201"/>
      <c r="S354" s="2201"/>
      <c r="T354" s="2201"/>
      <c r="U354" s="2201"/>
      <c r="V354" s="2201"/>
      <c r="W354" s="2201"/>
      <c r="X354" s="2201"/>
      <c r="Y354" s="2201"/>
      <c r="Z354" s="2201"/>
      <c r="AA354" s="2201"/>
      <c r="AB354" s="2201"/>
      <c r="AC354" s="2201"/>
      <c r="AD354" s="2201"/>
      <c r="AE354" s="2201"/>
      <c r="AF354" s="2201"/>
      <c r="AG354" s="2201"/>
    </row>
    <row r="355" spans="1:33" s="592" customFormat="1" ht="13.8">
      <c r="A355" s="606"/>
    </row>
    <row r="356" spans="1:33" s="592" customFormat="1" ht="13.8">
      <c r="A356" s="606"/>
      <c r="D356" s="590" t="s">
        <v>1945</v>
      </c>
    </row>
    <row r="357" spans="1:33" s="592" customFormat="1" ht="13.8">
      <c r="A357" s="606"/>
    </row>
    <row r="358" spans="1:33" s="592" customFormat="1" ht="13.8">
      <c r="A358" s="606"/>
      <c r="D358" s="2206" t="s">
        <v>2458</v>
      </c>
      <c r="E358" s="2201"/>
      <c r="F358" s="2201"/>
      <c r="G358" s="2201"/>
      <c r="H358" s="2201"/>
      <c r="I358" s="2201"/>
      <c r="J358" s="2201"/>
      <c r="K358" s="2201"/>
      <c r="L358" s="2201"/>
      <c r="M358" s="2201"/>
      <c r="N358" s="2201"/>
      <c r="O358" s="2201"/>
      <c r="P358" s="2201"/>
      <c r="Q358" s="2201"/>
      <c r="R358" s="2201"/>
      <c r="S358" s="2201"/>
      <c r="T358" s="2201"/>
      <c r="U358" s="2201"/>
      <c r="V358" s="2201"/>
      <c r="W358" s="2201"/>
      <c r="X358" s="2201"/>
      <c r="Y358" s="2201"/>
      <c r="Z358" s="2201"/>
      <c r="AA358" s="2201"/>
      <c r="AB358" s="2201"/>
      <c r="AC358" s="2201"/>
      <c r="AD358" s="2201"/>
      <c r="AE358" s="2201"/>
      <c r="AF358" s="2201"/>
      <c r="AG358" s="2201"/>
    </row>
    <row r="359" spans="1:33" s="592" customFormat="1" ht="13.8">
      <c r="A359" s="606"/>
      <c r="D359" s="609"/>
      <c r="E359" s="609"/>
      <c r="F359" s="609"/>
      <c r="G359" s="609"/>
      <c r="H359" s="609"/>
      <c r="I359" s="609"/>
      <c r="J359" s="609"/>
      <c r="K359" s="609"/>
      <c r="L359" s="609"/>
      <c r="M359" s="609"/>
      <c r="N359" s="609"/>
      <c r="O359" s="609"/>
      <c r="P359" s="609"/>
      <c r="Q359" s="609"/>
      <c r="R359" s="609"/>
      <c r="S359" s="609"/>
      <c r="T359" s="609"/>
      <c r="U359" s="609"/>
      <c r="V359" s="609"/>
      <c r="W359" s="609"/>
      <c r="X359" s="609"/>
      <c r="Y359" s="609"/>
      <c r="Z359" s="609"/>
      <c r="AA359" s="609"/>
      <c r="AB359" s="609"/>
      <c r="AC359" s="609"/>
      <c r="AD359" s="609"/>
      <c r="AE359" s="609"/>
      <c r="AF359" s="609"/>
      <c r="AG359" s="609"/>
    </row>
    <row r="360" spans="1:33" s="592" customFormat="1" ht="14.25" customHeight="1">
      <c r="A360" s="606"/>
      <c r="D360" s="592" t="s">
        <v>1345</v>
      </c>
      <c r="E360" s="2206" t="s">
        <v>1946</v>
      </c>
      <c r="F360" s="2201"/>
      <c r="G360" s="2201"/>
      <c r="H360" s="2201"/>
      <c r="I360" s="2201"/>
      <c r="J360" s="2201"/>
      <c r="K360" s="2201"/>
      <c r="L360" s="2201"/>
      <c r="M360" s="2201"/>
      <c r="N360" s="2201"/>
      <c r="O360" s="2201"/>
      <c r="P360" s="2201"/>
      <c r="Q360" s="2201"/>
      <c r="R360" s="2201"/>
      <c r="S360" s="2201"/>
      <c r="T360" s="2201"/>
      <c r="U360" s="2201"/>
      <c r="V360" s="2201"/>
      <c r="W360" s="2201"/>
      <c r="X360" s="2201"/>
      <c r="Y360" s="2201"/>
      <c r="Z360" s="2201"/>
      <c r="AA360" s="2201"/>
      <c r="AB360" s="2201"/>
      <c r="AC360" s="2201"/>
      <c r="AD360" s="2201"/>
      <c r="AE360" s="2201"/>
      <c r="AF360" s="2201"/>
      <c r="AG360" s="2201"/>
    </row>
    <row r="361" spans="1:33" s="592" customFormat="1" ht="25.5" customHeight="1">
      <c r="A361" s="606"/>
      <c r="E361" s="2201"/>
      <c r="F361" s="2201"/>
      <c r="G361" s="2201"/>
      <c r="H361" s="2201"/>
      <c r="I361" s="2201"/>
      <c r="J361" s="2201"/>
      <c r="K361" s="2201"/>
      <c r="L361" s="2201"/>
      <c r="M361" s="2201"/>
      <c r="N361" s="2201"/>
      <c r="O361" s="2201"/>
      <c r="P361" s="2201"/>
      <c r="Q361" s="2201"/>
      <c r="R361" s="2201"/>
      <c r="S361" s="2201"/>
      <c r="T361" s="2201"/>
      <c r="U361" s="2201"/>
      <c r="V361" s="2201"/>
      <c r="W361" s="2201"/>
      <c r="X361" s="2201"/>
      <c r="Y361" s="2201"/>
      <c r="Z361" s="2201"/>
      <c r="AA361" s="2201"/>
      <c r="AB361" s="2201"/>
      <c r="AC361" s="2201"/>
      <c r="AD361" s="2201"/>
      <c r="AE361" s="2201"/>
      <c r="AF361" s="2201"/>
      <c r="AG361" s="2201"/>
    </row>
    <row r="362" spans="1:33" s="592" customFormat="1" ht="13.8">
      <c r="A362" s="606"/>
      <c r="E362" s="613"/>
      <c r="F362" s="613"/>
      <c r="G362" s="613"/>
      <c r="H362" s="613"/>
      <c r="I362" s="613"/>
      <c r="J362" s="613"/>
      <c r="K362" s="613"/>
      <c r="L362" s="613"/>
      <c r="M362" s="613"/>
      <c r="N362" s="613"/>
      <c r="O362" s="613"/>
      <c r="P362" s="613"/>
      <c r="Q362" s="613"/>
      <c r="R362" s="613"/>
      <c r="S362" s="613"/>
      <c r="T362" s="613"/>
      <c r="U362" s="613"/>
      <c r="V362" s="613"/>
      <c r="W362" s="613"/>
      <c r="X362" s="613"/>
      <c r="Y362" s="613"/>
      <c r="Z362" s="613"/>
      <c r="AA362" s="613"/>
      <c r="AB362" s="613"/>
      <c r="AC362" s="613"/>
      <c r="AD362" s="613"/>
      <c r="AE362" s="613"/>
      <c r="AF362" s="613"/>
      <c r="AG362" s="613"/>
    </row>
    <row r="363" spans="1:33" s="592" customFormat="1" ht="14.25" customHeight="1">
      <c r="A363" s="606"/>
      <c r="D363" s="592" t="s">
        <v>1345</v>
      </c>
      <c r="E363" s="2206" t="s">
        <v>1947</v>
      </c>
      <c r="F363" s="2201"/>
      <c r="G363" s="2201"/>
      <c r="H363" s="2201"/>
      <c r="I363" s="2201"/>
      <c r="J363" s="2201"/>
      <c r="K363" s="2201"/>
      <c r="L363" s="2201"/>
      <c r="M363" s="2201"/>
      <c r="N363" s="2201"/>
      <c r="O363" s="2201"/>
      <c r="P363" s="2201"/>
      <c r="Q363" s="2201"/>
      <c r="R363" s="2201"/>
      <c r="S363" s="2201"/>
      <c r="T363" s="2201"/>
      <c r="U363" s="2201"/>
      <c r="V363" s="2201"/>
      <c r="W363" s="2201"/>
      <c r="X363" s="2201"/>
      <c r="Y363" s="2201"/>
      <c r="Z363" s="2201"/>
      <c r="AA363" s="2201"/>
      <c r="AB363" s="2201"/>
      <c r="AC363" s="2201"/>
      <c r="AD363" s="2201"/>
      <c r="AE363" s="2201"/>
      <c r="AF363" s="2201"/>
      <c r="AG363" s="2201"/>
    </row>
    <row r="364" spans="1:33" s="592" customFormat="1" ht="39" customHeight="1">
      <c r="A364" s="606"/>
      <c r="E364" s="2201"/>
      <c r="F364" s="2201"/>
      <c r="G364" s="2201"/>
      <c r="H364" s="2201"/>
      <c r="I364" s="2201"/>
      <c r="J364" s="2201"/>
      <c r="K364" s="2201"/>
      <c r="L364" s="2201"/>
      <c r="M364" s="2201"/>
      <c r="N364" s="2201"/>
      <c r="O364" s="2201"/>
      <c r="P364" s="2201"/>
      <c r="Q364" s="2201"/>
      <c r="R364" s="2201"/>
      <c r="S364" s="2201"/>
      <c r="T364" s="2201"/>
      <c r="U364" s="2201"/>
      <c r="V364" s="2201"/>
      <c r="W364" s="2201"/>
      <c r="X364" s="2201"/>
      <c r="Y364" s="2201"/>
      <c r="Z364" s="2201"/>
      <c r="AA364" s="2201"/>
      <c r="AB364" s="2201"/>
      <c r="AC364" s="2201"/>
      <c r="AD364" s="2201"/>
      <c r="AE364" s="2201"/>
      <c r="AF364" s="2201"/>
      <c r="AG364" s="2201"/>
    </row>
    <row r="365" spans="1:33" s="592" customFormat="1" ht="13.8">
      <c r="A365" s="606"/>
    </row>
    <row r="366" spans="1:33" s="592" customFormat="1" ht="13.8">
      <c r="A366" s="606"/>
      <c r="D366" s="2206" t="s">
        <v>1948</v>
      </c>
      <c r="E366" s="2201"/>
      <c r="F366" s="2201"/>
      <c r="G366" s="2201"/>
      <c r="H366" s="2201"/>
      <c r="I366" s="2201"/>
      <c r="J366" s="2201"/>
      <c r="K366" s="2201"/>
      <c r="L366" s="2201"/>
      <c r="M366" s="2201"/>
      <c r="N366" s="2201"/>
      <c r="O366" s="2201"/>
      <c r="P366" s="2201"/>
      <c r="Q366" s="2201"/>
      <c r="R366" s="2201"/>
      <c r="S366" s="2201"/>
      <c r="T366" s="2201"/>
      <c r="U366" s="2201"/>
      <c r="V366" s="2201"/>
      <c r="W366" s="2201"/>
      <c r="X366" s="2201"/>
      <c r="Y366" s="2201"/>
      <c r="Z366" s="2201"/>
      <c r="AA366" s="2201"/>
      <c r="AB366" s="2201"/>
      <c r="AC366" s="2201"/>
      <c r="AD366" s="2201"/>
      <c r="AE366" s="2201"/>
      <c r="AF366" s="2201"/>
      <c r="AG366" s="2201"/>
    </row>
    <row r="367" spans="1:33" s="592" customFormat="1" ht="13.8">
      <c r="A367" s="606"/>
      <c r="D367" s="2201"/>
      <c r="E367" s="2201"/>
      <c r="F367" s="2201"/>
      <c r="G367" s="2201"/>
      <c r="H367" s="2201"/>
      <c r="I367" s="2201"/>
      <c r="J367" s="2201"/>
      <c r="K367" s="2201"/>
      <c r="L367" s="2201"/>
      <c r="M367" s="2201"/>
      <c r="N367" s="2201"/>
      <c r="O367" s="2201"/>
      <c r="P367" s="2201"/>
      <c r="Q367" s="2201"/>
      <c r="R367" s="2201"/>
      <c r="S367" s="2201"/>
      <c r="T367" s="2201"/>
      <c r="U367" s="2201"/>
      <c r="V367" s="2201"/>
      <c r="W367" s="2201"/>
      <c r="X367" s="2201"/>
      <c r="Y367" s="2201"/>
      <c r="Z367" s="2201"/>
      <c r="AA367" s="2201"/>
      <c r="AB367" s="2201"/>
      <c r="AC367" s="2201"/>
      <c r="AD367" s="2201"/>
      <c r="AE367" s="2201"/>
      <c r="AF367" s="2201"/>
      <c r="AG367" s="2201"/>
    </row>
    <row r="368" spans="1:33" s="592" customFormat="1" ht="13.8">
      <c r="A368" s="606"/>
      <c r="D368" s="2201"/>
      <c r="E368" s="2201"/>
      <c r="F368" s="2201"/>
      <c r="G368" s="2201"/>
      <c r="H368" s="2201"/>
      <c r="I368" s="2201"/>
      <c r="J368" s="2201"/>
      <c r="K368" s="2201"/>
      <c r="L368" s="2201"/>
      <c r="M368" s="2201"/>
      <c r="N368" s="2201"/>
      <c r="O368" s="2201"/>
      <c r="P368" s="2201"/>
      <c r="Q368" s="2201"/>
      <c r="R368" s="2201"/>
      <c r="S368" s="2201"/>
      <c r="T368" s="2201"/>
      <c r="U368" s="2201"/>
      <c r="V368" s="2201"/>
      <c r="W368" s="2201"/>
      <c r="X368" s="2201"/>
      <c r="Y368" s="2201"/>
      <c r="Z368" s="2201"/>
      <c r="AA368" s="2201"/>
      <c r="AB368" s="2201"/>
      <c r="AC368" s="2201"/>
      <c r="AD368" s="2201"/>
      <c r="AE368" s="2201"/>
      <c r="AF368" s="2201"/>
      <c r="AG368" s="2201"/>
    </row>
    <row r="369" spans="1:33" s="592" customFormat="1" ht="13.8">
      <c r="A369" s="606"/>
    </row>
    <row r="370" spans="1:33" s="592" customFormat="1" ht="13.8">
      <c r="A370" s="606"/>
      <c r="D370" s="590" t="s">
        <v>1949</v>
      </c>
    </row>
    <row r="371" spans="1:33" s="592" customFormat="1" ht="13.8">
      <c r="A371" s="606"/>
    </row>
    <row r="372" spans="1:33" s="592" customFormat="1" ht="13.8">
      <c r="A372" s="606"/>
      <c r="D372" s="2206" t="s">
        <v>1950</v>
      </c>
      <c r="E372" s="2201"/>
      <c r="F372" s="2201"/>
      <c r="G372" s="2201"/>
      <c r="H372" s="2201"/>
      <c r="I372" s="2201"/>
      <c r="J372" s="2201"/>
      <c r="K372" s="2201"/>
      <c r="L372" s="2201"/>
      <c r="M372" s="2201"/>
      <c r="N372" s="2201"/>
      <c r="O372" s="2201"/>
      <c r="P372" s="2201"/>
      <c r="Q372" s="2201"/>
      <c r="R372" s="2201"/>
      <c r="S372" s="2201"/>
      <c r="T372" s="2201"/>
      <c r="U372" s="2201"/>
      <c r="V372" s="2201"/>
      <c r="W372" s="2201"/>
      <c r="X372" s="2201"/>
      <c r="Y372" s="2201"/>
      <c r="Z372" s="2201"/>
      <c r="AA372" s="2201"/>
      <c r="AB372" s="2201"/>
      <c r="AC372" s="2201"/>
      <c r="AD372" s="2201"/>
      <c r="AE372" s="2201"/>
      <c r="AF372" s="2201"/>
      <c r="AG372" s="2201"/>
    </row>
    <row r="373" spans="1:33" s="592" customFormat="1" ht="13.8">
      <c r="A373" s="606"/>
      <c r="D373" s="2201"/>
      <c r="E373" s="2201"/>
      <c r="F373" s="2201"/>
      <c r="G373" s="2201"/>
      <c r="H373" s="2201"/>
      <c r="I373" s="2201"/>
      <c r="J373" s="2201"/>
      <c r="K373" s="2201"/>
      <c r="L373" s="2201"/>
      <c r="M373" s="2201"/>
      <c r="N373" s="2201"/>
      <c r="O373" s="2201"/>
      <c r="P373" s="2201"/>
      <c r="Q373" s="2201"/>
      <c r="R373" s="2201"/>
      <c r="S373" s="2201"/>
      <c r="T373" s="2201"/>
      <c r="U373" s="2201"/>
      <c r="V373" s="2201"/>
      <c r="W373" s="2201"/>
      <c r="X373" s="2201"/>
      <c r="Y373" s="2201"/>
      <c r="Z373" s="2201"/>
      <c r="AA373" s="2201"/>
      <c r="AB373" s="2201"/>
      <c r="AC373" s="2201"/>
      <c r="AD373" s="2201"/>
      <c r="AE373" s="2201"/>
      <c r="AF373" s="2201"/>
      <c r="AG373" s="2201"/>
    </row>
    <row r="374" spans="1:33" s="592" customFormat="1" ht="13.8">
      <c r="A374" s="606"/>
      <c r="D374" s="2201"/>
      <c r="E374" s="2201"/>
      <c r="F374" s="2201"/>
      <c r="G374" s="2201"/>
      <c r="H374" s="2201"/>
      <c r="I374" s="2201"/>
      <c r="J374" s="2201"/>
      <c r="K374" s="2201"/>
      <c r="L374" s="2201"/>
      <c r="M374" s="2201"/>
      <c r="N374" s="2201"/>
      <c r="O374" s="2201"/>
      <c r="P374" s="2201"/>
      <c r="Q374" s="2201"/>
      <c r="R374" s="2201"/>
      <c r="S374" s="2201"/>
      <c r="T374" s="2201"/>
      <c r="U374" s="2201"/>
      <c r="V374" s="2201"/>
      <c r="W374" s="2201"/>
      <c r="X374" s="2201"/>
      <c r="Y374" s="2201"/>
      <c r="Z374" s="2201"/>
      <c r="AA374" s="2201"/>
      <c r="AB374" s="2201"/>
      <c r="AC374" s="2201"/>
      <c r="AD374" s="2201"/>
      <c r="AE374" s="2201"/>
      <c r="AF374" s="2201"/>
      <c r="AG374" s="2201"/>
    </row>
    <row r="375" spans="1:33" s="592" customFormat="1" ht="13.8">
      <c r="A375" s="606"/>
    </row>
    <row r="376" spans="1:33" s="592" customFormat="1" ht="13.8">
      <c r="A376" s="606"/>
      <c r="D376" s="592" t="s">
        <v>1345</v>
      </c>
      <c r="E376" s="2206" t="s">
        <v>1951</v>
      </c>
      <c r="F376" s="2201"/>
      <c r="G376" s="2201"/>
      <c r="H376" s="2201"/>
      <c r="I376" s="2201"/>
      <c r="J376" s="2201"/>
      <c r="K376" s="2201"/>
      <c r="L376" s="2201"/>
      <c r="M376" s="2201"/>
      <c r="N376" s="2201"/>
      <c r="O376" s="2201"/>
      <c r="P376" s="2201"/>
      <c r="Q376" s="2201"/>
      <c r="R376" s="2201"/>
      <c r="S376" s="2201"/>
      <c r="T376" s="2201"/>
      <c r="U376" s="2201"/>
      <c r="V376" s="2201"/>
      <c r="W376" s="2201"/>
      <c r="X376" s="2201"/>
      <c r="Y376" s="2201"/>
      <c r="Z376" s="2201"/>
      <c r="AA376" s="2201"/>
      <c r="AB376" s="2201"/>
      <c r="AC376" s="2201"/>
      <c r="AD376" s="2201"/>
      <c r="AE376" s="2201"/>
      <c r="AF376" s="2201"/>
      <c r="AG376" s="2201"/>
    </row>
    <row r="377" spans="1:33" s="592" customFormat="1" ht="13.8">
      <c r="A377" s="606"/>
      <c r="E377" s="2201"/>
      <c r="F377" s="2201"/>
      <c r="G377" s="2201"/>
      <c r="H377" s="2201"/>
      <c r="I377" s="2201"/>
      <c r="J377" s="2201"/>
      <c r="K377" s="2201"/>
      <c r="L377" s="2201"/>
      <c r="M377" s="2201"/>
      <c r="N377" s="2201"/>
      <c r="O377" s="2201"/>
      <c r="P377" s="2201"/>
      <c r="Q377" s="2201"/>
      <c r="R377" s="2201"/>
      <c r="S377" s="2201"/>
      <c r="T377" s="2201"/>
      <c r="U377" s="2201"/>
      <c r="V377" s="2201"/>
      <c r="W377" s="2201"/>
      <c r="X377" s="2201"/>
      <c r="Y377" s="2201"/>
      <c r="Z377" s="2201"/>
      <c r="AA377" s="2201"/>
      <c r="AB377" s="2201"/>
      <c r="AC377" s="2201"/>
      <c r="AD377" s="2201"/>
      <c r="AE377" s="2201"/>
      <c r="AF377" s="2201"/>
      <c r="AG377" s="2201"/>
    </row>
    <row r="378" spans="1:33" s="592" customFormat="1" ht="13.8">
      <c r="A378" s="606"/>
      <c r="E378" s="613"/>
      <c r="F378" s="613"/>
      <c r="G378" s="613"/>
      <c r="H378" s="613"/>
      <c r="I378" s="613"/>
      <c r="J378" s="613"/>
      <c r="K378" s="613"/>
      <c r="L378" s="613"/>
      <c r="M378" s="613"/>
      <c r="N378" s="613"/>
      <c r="O378" s="613"/>
      <c r="P378" s="613"/>
      <c r="Q378" s="613"/>
      <c r="R378" s="613"/>
      <c r="S378" s="613"/>
      <c r="T378" s="613"/>
      <c r="U378" s="613"/>
      <c r="V378" s="613"/>
      <c r="W378" s="613"/>
      <c r="X378" s="613"/>
      <c r="Y378" s="613"/>
      <c r="Z378" s="613"/>
      <c r="AA378" s="613"/>
      <c r="AB378" s="613"/>
      <c r="AC378" s="613"/>
      <c r="AD378" s="613"/>
      <c r="AE378" s="613"/>
      <c r="AF378" s="613"/>
      <c r="AG378" s="613"/>
    </row>
    <row r="379" spans="1:33" s="592" customFormat="1" ht="13.8">
      <c r="A379" s="606"/>
      <c r="D379" s="592" t="s">
        <v>1345</v>
      </c>
      <c r="E379" s="2206" t="s">
        <v>1952</v>
      </c>
      <c r="F379" s="2201"/>
      <c r="G379" s="2201"/>
      <c r="H379" s="2201"/>
      <c r="I379" s="2201"/>
      <c r="J379" s="2201"/>
      <c r="K379" s="2201"/>
      <c r="L379" s="2201"/>
      <c r="M379" s="2201"/>
      <c r="N379" s="2201"/>
      <c r="O379" s="2201"/>
      <c r="P379" s="2201"/>
      <c r="Q379" s="2201"/>
      <c r="R379" s="2201"/>
      <c r="S379" s="2201"/>
      <c r="T379" s="2201"/>
      <c r="U379" s="2201"/>
      <c r="V379" s="2201"/>
      <c r="W379" s="2201"/>
      <c r="X379" s="2201"/>
      <c r="Y379" s="2201"/>
      <c r="Z379" s="2201"/>
      <c r="AA379" s="2201"/>
      <c r="AB379" s="2201"/>
      <c r="AC379" s="2201"/>
      <c r="AD379" s="2201"/>
      <c r="AE379" s="2201"/>
      <c r="AF379" s="2201"/>
      <c r="AG379" s="2201"/>
    </row>
    <row r="380" spans="1:33" s="592" customFormat="1" ht="13.8">
      <c r="A380" s="606"/>
      <c r="E380" s="2201"/>
      <c r="F380" s="2201"/>
      <c r="G380" s="2201"/>
      <c r="H380" s="2201"/>
      <c r="I380" s="2201"/>
      <c r="J380" s="2201"/>
      <c r="K380" s="2201"/>
      <c r="L380" s="2201"/>
      <c r="M380" s="2201"/>
      <c r="N380" s="2201"/>
      <c r="O380" s="2201"/>
      <c r="P380" s="2201"/>
      <c r="Q380" s="2201"/>
      <c r="R380" s="2201"/>
      <c r="S380" s="2201"/>
      <c r="T380" s="2201"/>
      <c r="U380" s="2201"/>
      <c r="V380" s="2201"/>
      <c r="W380" s="2201"/>
      <c r="X380" s="2201"/>
      <c r="Y380" s="2201"/>
      <c r="Z380" s="2201"/>
      <c r="AA380" s="2201"/>
      <c r="AB380" s="2201"/>
      <c r="AC380" s="2201"/>
      <c r="AD380" s="2201"/>
      <c r="AE380" s="2201"/>
      <c r="AF380" s="2201"/>
      <c r="AG380" s="2201"/>
    </row>
    <row r="381" spans="1:33" s="592" customFormat="1" ht="13.8">
      <c r="A381" s="606"/>
    </row>
    <row r="382" spans="1:33" s="592" customFormat="1" ht="13.8">
      <c r="A382" s="606"/>
      <c r="D382" s="592" t="s">
        <v>1345</v>
      </c>
      <c r="E382" s="2206" t="s">
        <v>3186</v>
      </c>
      <c r="F382" s="2201"/>
      <c r="G382" s="2201"/>
      <c r="H382" s="2201"/>
      <c r="I382" s="2201"/>
      <c r="J382" s="2201"/>
      <c r="K382" s="2201"/>
      <c r="L382" s="2201"/>
      <c r="M382" s="2201"/>
      <c r="N382" s="2201"/>
      <c r="O382" s="2201"/>
      <c r="P382" s="2201"/>
      <c r="Q382" s="2201"/>
      <c r="R382" s="2201"/>
      <c r="S382" s="2201"/>
      <c r="T382" s="2201"/>
      <c r="U382" s="2201"/>
      <c r="V382" s="2201"/>
      <c r="W382" s="2201"/>
      <c r="X382" s="2201"/>
      <c r="Y382" s="2201"/>
      <c r="Z382" s="2201"/>
      <c r="AA382" s="2201"/>
      <c r="AB382" s="2201"/>
      <c r="AC382" s="2201"/>
      <c r="AD382" s="2201"/>
      <c r="AE382" s="2201"/>
      <c r="AF382" s="2201"/>
      <c r="AG382" s="2201"/>
    </row>
    <row r="383" spans="1:33" s="592" customFormat="1" ht="13.8">
      <c r="A383" s="606"/>
    </row>
    <row r="384" spans="1:33" s="592" customFormat="1" ht="13.8">
      <c r="A384" s="606"/>
      <c r="D384" s="2206" t="s">
        <v>1953</v>
      </c>
      <c r="E384" s="2201"/>
      <c r="F384" s="2201"/>
      <c r="G384" s="2201"/>
      <c r="H384" s="2201"/>
      <c r="I384" s="2201"/>
      <c r="J384" s="2201"/>
      <c r="K384" s="2201"/>
      <c r="L384" s="2201"/>
      <c r="M384" s="2201"/>
      <c r="N384" s="2201"/>
      <c r="O384" s="2201"/>
      <c r="P384" s="2201"/>
      <c r="Q384" s="2201"/>
      <c r="R384" s="2201"/>
      <c r="S384" s="2201"/>
      <c r="T384" s="2201"/>
      <c r="U384" s="2201"/>
      <c r="V384" s="2201"/>
      <c r="W384" s="2201"/>
      <c r="X384" s="2201"/>
      <c r="Y384" s="2201"/>
      <c r="Z384" s="2201"/>
      <c r="AA384" s="2201"/>
      <c r="AB384" s="2201"/>
      <c r="AC384" s="2201"/>
      <c r="AD384" s="2201"/>
      <c r="AE384" s="2201"/>
      <c r="AF384" s="2201"/>
      <c r="AG384" s="2201"/>
    </row>
    <row r="385" spans="1:33" s="592" customFormat="1" ht="13.8">
      <c r="A385" s="606"/>
    </row>
    <row r="386" spans="1:33" s="592" customFormat="1" ht="13.8">
      <c r="A386" s="606"/>
      <c r="D386" s="590" t="s">
        <v>1954</v>
      </c>
    </row>
    <row r="387" spans="1:33" s="592" customFormat="1" ht="13.8">
      <c r="A387" s="606"/>
    </row>
    <row r="388" spans="1:33" s="592" customFormat="1" ht="13.8">
      <c r="A388" s="606"/>
      <c r="D388" s="2206" t="s">
        <v>1955</v>
      </c>
      <c r="E388" s="2201"/>
      <c r="F388" s="2201"/>
      <c r="G388" s="2201"/>
      <c r="H388" s="2201"/>
      <c r="I388" s="2201"/>
      <c r="J388" s="2201"/>
      <c r="K388" s="2201"/>
      <c r="L388" s="2201"/>
      <c r="M388" s="2201"/>
      <c r="N388" s="2201"/>
      <c r="O388" s="2201"/>
      <c r="P388" s="2201"/>
      <c r="Q388" s="2201"/>
      <c r="R388" s="2201"/>
      <c r="S388" s="2201"/>
      <c r="T388" s="2201"/>
      <c r="U388" s="2201"/>
      <c r="V388" s="2201"/>
      <c r="W388" s="2201"/>
      <c r="X388" s="2201"/>
      <c r="Y388" s="2201"/>
      <c r="Z388" s="2201"/>
      <c r="AA388" s="2201"/>
      <c r="AB388" s="2201"/>
      <c r="AC388" s="2201"/>
      <c r="AD388" s="2201"/>
      <c r="AE388" s="2201"/>
      <c r="AF388" s="2201"/>
      <c r="AG388" s="2201"/>
    </row>
    <row r="389" spans="1:33" s="592" customFormat="1" ht="13.8">
      <c r="A389" s="606"/>
      <c r="D389" s="927"/>
      <c r="E389" s="927"/>
      <c r="F389" s="927"/>
      <c r="G389" s="927"/>
      <c r="H389" s="927"/>
      <c r="I389" s="927"/>
      <c r="J389" s="927"/>
      <c r="K389" s="927"/>
      <c r="L389" s="927"/>
      <c r="M389" s="927"/>
      <c r="N389" s="927"/>
      <c r="O389" s="927"/>
      <c r="P389" s="927"/>
      <c r="Q389" s="927"/>
      <c r="R389" s="927"/>
      <c r="S389" s="927"/>
      <c r="T389" s="927"/>
      <c r="U389" s="927"/>
      <c r="V389" s="927"/>
      <c r="W389" s="927"/>
      <c r="X389" s="927"/>
      <c r="Y389" s="927"/>
      <c r="Z389" s="927"/>
      <c r="AA389" s="927"/>
      <c r="AB389" s="927"/>
      <c r="AC389" s="927"/>
      <c r="AD389" s="927"/>
      <c r="AE389" s="927"/>
      <c r="AF389" s="927"/>
      <c r="AG389" s="927"/>
    </row>
    <row r="390" spans="1:33" s="592" customFormat="1" ht="13.8">
      <c r="A390" s="606"/>
      <c r="D390" s="2954" t="s">
        <v>2428</v>
      </c>
      <c r="E390" s="2954"/>
      <c r="F390" s="2954"/>
      <c r="G390" s="2954"/>
      <c r="H390" s="2954"/>
      <c r="I390" s="2954"/>
      <c r="J390" s="2954"/>
      <c r="K390" s="2954"/>
      <c r="L390" s="2954"/>
      <c r="M390" s="2954"/>
      <c r="N390" s="2954"/>
      <c r="O390" s="2954"/>
      <c r="P390" s="2954"/>
      <c r="Q390" s="2954"/>
      <c r="R390" s="2954"/>
      <c r="S390" s="2954"/>
      <c r="T390" s="2954"/>
      <c r="U390" s="2954"/>
      <c r="V390" s="2954"/>
      <c r="W390" s="2954"/>
      <c r="X390" s="2954"/>
      <c r="Y390" s="2954"/>
      <c r="Z390" s="2954"/>
      <c r="AA390" s="2954"/>
      <c r="AB390" s="2954"/>
      <c r="AC390" s="2954"/>
      <c r="AD390" s="2954"/>
      <c r="AE390" s="2954"/>
      <c r="AF390" s="2954"/>
      <c r="AG390" s="2954"/>
    </row>
    <row r="391" spans="1:33" s="592" customFormat="1" ht="13.8">
      <c r="A391" s="606"/>
      <c r="D391" s="2954"/>
      <c r="E391" s="2954"/>
      <c r="F391" s="2954"/>
      <c r="G391" s="2954"/>
      <c r="H391" s="2954"/>
      <c r="I391" s="2954"/>
      <c r="J391" s="2954"/>
      <c r="K391" s="2954"/>
      <c r="L391" s="2954"/>
      <c r="M391" s="2954"/>
      <c r="N391" s="2954"/>
      <c r="O391" s="2954"/>
      <c r="P391" s="2954"/>
      <c r="Q391" s="2954"/>
      <c r="R391" s="2954"/>
      <c r="S391" s="2954"/>
      <c r="T391" s="2954"/>
      <c r="U391" s="2954"/>
      <c r="V391" s="2954"/>
      <c r="W391" s="2954"/>
      <c r="X391" s="2954"/>
      <c r="Y391" s="2954"/>
      <c r="Z391" s="2954"/>
      <c r="AA391" s="2954"/>
      <c r="AB391" s="2954"/>
      <c r="AC391" s="2954"/>
      <c r="AD391" s="2954"/>
      <c r="AE391" s="2954"/>
      <c r="AF391" s="2954"/>
      <c r="AG391" s="2954"/>
    </row>
    <row r="392" spans="1:33" s="592" customFormat="1" ht="13.8">
      <c r="A392" s="606"/>
      <c r="D392" s="2955" t="s">
        <v>2429</v>
      </c>
      <c r="E392" s="2955"/>
      <c r="F392" s="2955"/>
      <c r="G392" s="2955"/>
      <c r="H392" s="2955"/>
      <c r="I392" s="2955"/>
      <c r="J392" s="2955"/>
      <c r="K392" s="2955"/>
      <c r="L392" s="2955"/>
      <c r="M392" s="2955"/>
      <c r="N392" s="2955"/>
      <c r="O392" s="2955"/>
      <c r="P392" s="2955"/>
      <c r="Q392" s="2955"/>
      <c r="R392" s="2955"/>
      <c r="S392" s="2955"/>
      <c r="T392" s="2955"/>
      <c r="U392" s="2955"/>
      <c r="V392" s="2955"/>
      <c r="W392" s="2955"/>
      <c r="X392" s="2955"/>
      <c r="Y392" s="2955"/>
      <c r="Z392" s="2955"/>
      <c r="AA392" s="2955"/>
      <c r="AB392" s="2955"/>
      <c r="AC392" s="2955"/>
      <c r="AD392" s="2955"/>
      <c r="AE392" s="2955"/>
      <c r="AF392" s="2955"/>
      <c r="AG392" s="2955"/>
    </row>
    <row r="393" spans="1:33" s="592" customFormat="1" ht="13.8">
      <c r="A393" s="606"/>
      <c r="D393" s="2956" t="s">
        <v>2430</v>
      </c>
      <c r="E393" s="2956"/>
      <c r="F393" s="2956"/>
      <c r="G393" s="2956"/>
      <c r="H393" s="2956"/>
      <c r="I393" s="2956"/>
      <c r="J393" s="2956"/>
      <c r="K393" s="2956"/>
      <c r="L393" s="2956"/>
      <c r="M393" s="2956"/>
      <c r="N393" s="2956"/>
      <c r="O393" s="2956"/>
      <c r="P393" s="2956"/>
      <c r="Q393" s="2956"/>
      <c r="R393" s="2956"/>
      <c r="S393" s="2956"/>
      <c r="T393" s="2956"/>
      <c r="U393" s="2956"/>
      <c r="V393" s="2956"/>
      <c r="W393" s="2956"/>
      <c r="X393" s="2956"/>
      <c r="Y393" s="2956"/>
      <c r="Z393" s="2956"/>
      <c r="AA393" s="2956"/>
      <c r="AB393" s="2956"/>
      <c r="AC393" s="2956"/>
      <c r="AD393" s="2956"/>
      <c r="AE393" s="2956"/>
      <c r="AF393" s="2956"/>
      <c r="AG393" s="2956"/>
    </row>
    <row r="394" spans="1:33" s="592" customFormat="1" ht="13.8">
      <c r="A394" s="606"/>
      <c r="D394" s="2956"/>
      <c r="E394" s="2956"/>
      <c r="F394" s="2956"/>
      <c r="G394" s="2956"/>
      <c r="H394" s="2956"/>
      <c r="I394" s="2956"/>
      <c r="J394" s="2956"/>
      <c r="K394" s="2956"/>
      <c r="L394" s="2956"/>
      <c r="M394" s="2956"/>
      <c r="N394" s="2956"/>
      <c r="O394" s="2956"/>
      <c r="P394" s="2956"/>
      <c r="Q394" s="2956"/>
      <c r="R394" s="2956"/>
      <c r="S394" s="2956"/>
      <c r="T394" s="2956"/>
      <c r="U394" s="2956"/>
      <c r="V394" s="2956"/>
      <c r="W394" s="2956"/>
      <c r="X394" s="2956"/>
      <c r="Y394" s="2956"/>
      <c r="Z394" s="2956"/>
      <c r="AA394" s="2956"/>
      <c r="AB394" s="2956"/>
      <c r="AC394" s="2956"/>
      <c r="AD394" s="2956"/>
      <c r="AE394" s="2956"/>
      <c r="AF394" s="2956"/>
      <c r="AG394" s="2956"/>
    </row>
    <row r="395" spans="1:33" s="592" customFormat="1" ht="13.8">
      <c r="A395" s="606"/>
      <c r="D395" s="2956" t="s">
        <v>2431</v>
      </c>
      <c r="E395" s="2956"/>
      <c r="F395" s="2956"/>
      <c r="G395" s="2956"/>
      <c r="H395" s="2956"/>
      <c r="I395" s="2956"/>
      <c r="J395" s="2956"/>
      <c r="K395" s="2956"/>
      <c r="L395" s="2956"/>
      <c r="M395" s="2956"/>
      <c r="N395" s="2956"/>
      <c r="O395" s="2956"/>
      <c r="P395" s="2956"/>
      <c r="Q395" s="2956"/>
      <c r="R395" s="2956"/>
      <c r="S395" s="2956"/>
      <c r="T395" s="2956"/>
      <c r="U395" s="2956"/>
      <c r="V395" s="2956"/>
      <c r="W395" s="2956"/>
      <c r="X395" s="2956"/>
      <c r="Y395" s="2956"/>
      <c r="Z395" s="2956"/>
      <c r="AA395" s="2956"/>
      <c r="AB395" s="2956"/>
      <c r="AC395" s="2956"/>
      <c r="AD395" s="2956"/>
      <c r="AE395" s="2956"/>
      <c r="AF395" s="2956"/>
      <c r="AG395" s="2956"/>
    </row>
    <row r="396" spans="1:33" s="592" customFormat="1" ht="13.8">
      <c r="A396" s="606"/>
      <c r="D396" s="2956"/>
      <c r="E396" s="2956"/>
      <c r="F396" s="2956"/>
      <c r="G396" s="2956"/>
      <c r="H396" s="2956"/>
      <c r="I396" s="2956"/>
      <c r="J396" s="2956"/>
      <c r="K396" s="2956"/>
      <c r="L396" s="2956"/>
      <c r="M396" s="2956"/>
      <c r="N396" s="2956"/>
      <c r="O396" s="2956"/>
      <c r="P396" s="2956"/>
      <c r="Q396" s="2956"/>
      <c r="R396" s="2956"/>
      <c r="S396" s="2956"/>
      <c r="T396" s="2956"/>
      <c r="U396" s="2956"/>
      <c r="V396" s="2956"/>
      <c r="W396" s="2956"/>
      <c r="X396" s="2956"/>
      <c r="Y396" s="2956"/>
      <c r="Z396" s="2956"/>
      <c r="AA396" s="2956"/>
      <c r="AB396" s="2956"/>
      <c r="AC396" s="2956"/>
      <c r="AD396" s="2956"/>
      <c r="AE396" s="2956"/>
      <c r="AF396" s="2956"/>
      <c r="AG396" s="2956"/>
    </row>
    <row r="397" spans="1:33" s="592" customFormat="1" ht="13.8">
      <c r="A397" s="606"/>
    </row>
    <row r="398" spans="1:33" s="592" customFormat="1" ht="13.8">
      <c r="A398" s="606"/>
    </row>
    <row r="399" spans="1:33" s="592" customFormat="1" ht="13.8">
      <c r="A399" s="606"/>
      <c r="D399" s="590" t="s">
        <v>1956</v>
      </c>
    </row>
    <row r="400" spans="1:33" s="592" customFormat="1" ht="13.8">
      <c r="A400" s="606"/>
    </row>
    <row r="401" spans="1:34" s="592" customFormat="1" ht="13.8">
      <c r="A401" s="606"/>
      <c r="D401" s="590" t="s">
        <v>1957</v>
      </c>
      <c r="E401" s="787"/>
      <c r="F401" s="787"/>
    </row>
    <row r="402" spans="1:34" s="592" customFormat="1" ht="13.8">
      <c r="A402" s="606"/>
    </row>
    <row r="403" spans="1:34" s="592" customFormat="1" ht="13.8">
      <c r="A403" s="606"/>
      <c r="D403" s="926" t="s">
        <v>1958</v>
      </c>
    </row>
    <row r="404" spans="1:34" s="592" customFormat="1" ht="14.4" thickBot="1">
      <c r="A404" s="606"/>
    </row>
    <row r="405" spans="1:34" s="592" customFormat="1" ht="15" customHeight="1" thickBot="1">
      <c r="A405" s="606" t="s">
        <v>1471</v>
      </c>
      <c r="D405" s="2133" t="s">
        <v>1959</v>
      </c>
      <c r="E405" s="2134"/>
      <c r="F405" s="2134"/>
      <c r="G405" s="2134"/>
      <c r="H405" s="2134"/>
      <c r="I405" s="2137"/>
      <c r="J405" s="1874" t="s">
        <v>1829</v>
      </c>
      <c r="K405" s="1874"/>
      <c r="L405" s="1874"/>
      <c r="M405" s="1874"/>
      <c r="N405" s="1874"/>
      <c r="O405" s="1874"/>
      <c r="P405" s="1874"/>
      <c r="Q405" s="1874"/>
      <c r="R405" s="1874"/>
      <c r="S405" s="1874"/>
      <c r="T405" s="1874"/>
      <c r="U405" s="1874"/>
      <c r="V405" s="1874"/>
      <c r="W405" s="1874"/>
      <c r="X405" s="1874"/>
      <c r="Y405" s="1874"/>
      <c r="Z405" s="1874"/>
      <c r="AA405" s="1874"/>
      <c r="AB405" s="1874"/>
      <c r="AC405" s="1874"/>
      <c r="AD405" s="1874"/>
      <c r="AE405" s="1874"/>
      <c r="AF405" s="1874"/>
      <c r="AG405" s="1874"/>
    </row>
    <row r="406" spans="1:34" s="592" customFormat="1" ht="46.5" customHeight="1" thickBot="1">
      <c r="A406" s="606"/>
      <c r="D406" s="2135"/>
      <c r="E406" s="2136"/>
      <c r="F406" s="2136"/>
      <c r="G406" s="2136"/>
      <c r="H406" s="2136"/>
      <c r="I406" s="2138"/>
      <c r="J406" s="1939" t="s">
        <v>1960</v>
      </c>
      <c r="K406" s="1940"/>
      <c r="L406" s="1941"/>
      <c r="M406" s="1939" t="s">
        <v>1869</v>
      </c>
      <c r="N406" s="1940"/>
      <c r="O406" s="1941"/>
      <c r="P406" s="1997" t="s">
        <v>1870</v>
      </c>
      <c r="Q406" s="1997"/>
      <c r="R406" s="1997"/>
      <c r="S406" s="1997" t="s">
        <v>22</v>
      </c>
      <c r="T406" s="1997"/>
      <c r="U406" s="1997"/>
      <c r="V406" s="1997" t="s">
        <v>1961</v>
      </c>
      <c r="W406" s="1997"/>
      <c r="X406" s="1997"/>
      <c r="Y406" s="1997" t="s">
        <v>1962</v>
      </c>
      <c r="Z406" s="1997"/>
      <c r="AA406" s="1997"/>
      <c r="AB406" s="1997" t="s">
        <v>1963</v>
      </c>
      <c r="AC406" s="1997"/>
      <c r="AD406" s="1997"/>
      <c r="AE406" s="1997" t="s">
        <v>1841</v>
      </c>
      <c r="AF406" s="1997"/>
      <c r="AG406" s="1997"/>
    </row>
    <row r="407" spans="1:34" s="592" customFormat="1" ht="14.4" thickBot="1">
      <c r="A407" s="606"/>
      <c r="D407" s="2953" t="s">
        <v>1964</v>
      </c>
      <c r="E407" s="2183"/>
      <c r="F407" s="2183"/>
      <c r="G407" s="2183"/>
      <c r="H407" s="2183"/>
      <c r="I407" s="2183"/>
      <c r="J407" s="2183"/>
      <c r="K407" s="2183"/>
      <c r="L407" s="2183"/>
      <c r="M407" s="2183"/>
      <c r="N407" s="2183"/>
      <c r="O407" s="2183"/>
      <c r="P407" s="2183"/>
      <c r="Q407" s="2183"/>
      <c r="R407" s="2183"/>
      <c r="S407" s="2183"/>
      <c r="T407" s="2183"/>
      <c r="U407" s="2183"/>
      <c r="V407" s="2183"/>
      <c r="W407" s="2183"/>
      <c r="X407" s="2183"/>
      <c r="Y407" s="2183"/>
      <c r="Z407" s="2183"/>
      <c r="AA407" s="2183"/>
      <c r="AB407" s="2183"/>
      <c r="AC407" s="2183"/>
      <c r="AD407" s="2183"/>
      <c r="AE407" s="2183"/>
      <c r="AF407" s="2183"/>
      <c r="AG407" s="2183"/>
      <c r="AH407" s="618"/>
    </row>
    <row r="408" spans="1:34" s="592" customFormat="1" ht="21.75" customHeight="1">
      <c r="A408" s="606"/>
      <c r="D408" s="2580" t="s">
        <v>1965</v>
      </c>
      <c r="E408" s="2580"/>
      <c r="F408" s="2580"/>
      <c r="G408" s="2580"/>
      <c r="H408" s="2580"/>
      <c r="I408" s="2580"/>
      <c r="J408" s="2020">
        <f>'Notes- SK Template'!J350</f>
        <v>0</v>
      </c>
      <c r="K408" s="2020"/>
      <c r="L408" s="2020"/>
      <c r="M408" s="2020">
        <f>'Notes- SK Template'!M350</f>
        <v>211741</v>
      </c>
      <c r="N408" s="2020"/>
      <c r="O408" s="2020"/>
      <c r="P408" s="2020">
        <f>'Notes- SK Template'!P350</f>
        <v>0</v>
      </c>
      <c r="Q408" s="2020"/>
      <c r="R408" s="2020"/>
      <c r="S408" s="2020">
        <f>'Notes- SK Template'!S350</f>
        <v>0</v>
      </c>
      <c r="T408" s="2020"/>
      <c r="U408" s="2020"/>
      <c r="V408" s="2020">
        <f>'Notes- SK Template'!V350</f>
        <v>0</v>
      </c>
      <c r="W408" s="2020"/>
      <c r="X408" s="2020"/>
      <c r="Y408" s="2020">
        <f>'Notes- SK Template'!Y350</f>
        <v>0</v>
      </c>
      <c r="Z408" s="2020"/>
      <c r="AA408" s="2020"/>
      <c r="AB408" s="2020">
        <f>'Notes- SK Template'!AB350</f>
        <v>0</v>
      </c>
      <c r="AC408" s="2020"/>
      <c r="AD408" s="2020"/>
      <c r="AE408" s="2185">
        <f>'Notes- SK Template'!AE350</f>
        <v>211741</v>
      </c>
      <c r="AF408" s="2185"/>
      <c r="AG408" s="2185"/>
    </row>
    <row r="409" spans="1:34" s="592" customFormat="1" ht="13.8">
      <c r="A409" s="606"/>
      <c r="D409" s="2957" t="s">
        <v>1966</v>
      </c>
      <c r="E409" s="2187"/>
      <c r="F409" s="2187"/>
      <c r="G409" s="2187"/>
      <c r="H409" s="2187"/>
      <c r="I409" s="2187"/>
      <c r="J409" s="1907">
        <f>'Notes- SK Template'!J351</f>
        <v>0</v>
      </c>
      <c r="K409" s="1907"/>
      <c r="L409" s="1907"/>
      <c r="M409" s="1907">
        <f>'Notes- SK Template'!M351</f>
        <v>3378</v>
      </c>
      <c r="N409" s="1907"/>
      <c r="O409" s="1907"/>
      <c r="P409" s="1907">
        <f>'Notes- SK Template'!P351</f>
        <v>0</v>
      </c>
      <c r="Q409" s="1907"/>
      <c r="R409" s="1907"/>
      <c r="S409" s="1907">
        <f>'Notes- SK Template'!S351</f>
        <v>0</v>
      </c>
      <c r="T409" s="1907"/>
      <c r="U409" s="1907"/>
      <c r="V409" s="1907">
        <f>'Notes- SK Template'!V351</f>
        <v>0</v>
      </c>
      <c r="W409" s="1907"/>
      <c r="X409" s="1907"/>
      <c r="Y409" s="1907">
        <f>'Notes- SK Template'!Y351</f>
        <v>0</v>
      </c>
      <c r="Z409" s="1907"/>
      <c r="AA409" s="1907"/>
      <c r="AB409" s="1907">
        <f>'Notes- SK Template'!AB351</f>
        <v>0</v>
      </c>
      <c r="AC409" s="1907"/>
      <c r="AD409" s="1907"/>
      <c r="AE409" s="2186">
        <f>'Notes- SK Template'!AE351</f>
        <v>3378</v>
      </c>
      <c r="AF409" s="2186"/>
      <c r="AG409" s="2186"/>
    </row>
    <row r="410" spans="1:34" s="592" customFormat="1" ht="13.8">
      <c r="A410" s="606"/>
      <c r="D410" s="2957" t="s">
        <v>1967</v>
      </c>
      <c r="E410" s="2187"/>
      <c r="F410" s="2187"/>
      <c r="G410" s="2187"/>
      <c r="H410" s="2187"/>
      <c r="I410" s="2187"/>
      <c r="J410" s="1907">
        <f>'Notes- SK Template'!J352</f>
        <v>0</v>
      </c>
      <c r="K410" s="1907"/>
      <c r="L410" s="1907"/>
      <c r="M410" s="1907">
        <f>'Notes- SK Template'!M352</f>
        <v>0</v>
      </c>
      <c r="N410" s="1907"/>
      <c r="O410" s="1907"/>
      <c r="P410" s="1907">
        <f>'Notes- SK Template'!P352</f>
        <v>0</v>
      </c>
      <c r="Q410" s="1907"/>
      <c r="R410" s="1907"/>
      <c r="S410" s="1907">
        <f>'Notes- SK Template'!S352</f>
        <v>0</v>
      </c>
      <c r="T410" s="1907"/>
      <c r="U410" s="1907"/>
      <c r="V410" s="1907">
        <f>'Notes- SK Template'!V352</f>
        <v>0</v>
      </c>
      <c r="W410" s="1907"/>
      <c r="X410" s="1907"/>
      <c r="Y410" s="1907">
        <f>'Notes- SK Template'!Y352</f>
        <v>0</v>
      </c>
      <c r="Z410" s="1907"/>
      <c r="AA410" s="1907"/>
      <c r="AB410" s="1907">
        <f>'Notes- SK Template'!AB352</f>
        <v>0</v>
      </c>
      <c r="AC410" s="1907"/>
      <c r="AD410" s="1907"/>
      <c r="AE410" s="2186">
        <f>'Notes- SK Template'!AE352</f>
        <v>0</v>
      </c>
      <c r="AF410" s="2186"/>
      <c r="AG410" s="2186"/>
    </row>
    <row r="411" spans="1:34" s="592" customFormat="1" ht="13.8">
      <c r="A411" s="606"/>
      <c r="D411" s="2957" t="s">
        <v>1968</v>
      </c>
      <c r="E411" s="2187"/>
      <c r="F411" s="2187"/>
      <c r="G411" s="2187"/>
      <c r="H411" s="2187"/>
      <c r="I411" s="2187"/>
      <c r="J411" s="1907">
        <f>'Notes- SK Template'!J353</f>
        <v>0</v>
      </c>
      <c r="K411" s="1907"/>
      <c r="L411" s="1907"/>
      <c r="M411" s="1907">
        <f>'Notes- SK Template'!M353</f>
        <v>0</v>
      </c>
      <c r="N411" s="1907"/>
      <c r="O411" s="1907"/>
      <c r="P411" s="1907">
        <f>'Notes- SK Template'!P353</f>
        <v>0</v>
      </c>
      <c r="Q411" s="1907"/>
      <c r="R411" s="1907"/>
      <c r="S411" s="1907">
        <f>'Notes- SK Template'!S353</f>
        <v>0</v>
      </c>
      <c r="T411" s="1907"/>
      <c r="U411" s="1907"/>
      <c r="V411" s="1907">
        <f>'Notes- SK Template'!V353</f>
        <v>0</v>
      </c>
      <c r="W411" s="1907"/>
      <c r="X411" s="1907"/>
      <c r="Y411" s="1907">
        <f>'Notes- SK Template'!Y353</f>
        <v>0</v>
      </c>
      <c r="Z411" s="1907"/>
      <c r="AA411" s="1907"/>
      <c r="AB411" s="1907">
        <f>'Notes- SK Template'!AB353</f>
        <v>0</v>
      </c>
      <c r="AC411" s="1907"/>
      <c r="AD411" s="1907"/>
      <c r="AE411" s="2186">
        <f>'Notes- SK Template'!AE353</f>
        <v>0</v>
      </c>
      <c r="AF411" s="2186"/>
      <c r="AG411" s="2186"/>
    </row>
    <row r="412" spans="1:34" s="592" customFormat="1" ht="21.75" customHeight="1" thickBot="1">
      <c r="A412" s="606"/>
      <c r="D412" s="2191" t="s">
        <v>1969</v>
      </c>
      <c r="E412" s="2191"/>
      <c r="F412" s="2191"/>
      <c r="G412" s="2191"/>
      <c r="H412" s="2191"/>
      <c r="I412" s="2191"/>
      <c r="J412" s="2184">
        <f>'Notes- SK Template'!J354</f>
        <v>0</v>
      </c>
      <c r="K412" s="2184"/>
      <c r="L412" s="2184"/>
      <c r="M412" s="2184">
        <f>'Notes- SK Template'!M354</f>
        <v>215119</v>
      </c>
      <c r="N412" s="2184"/>
      <c r="O412" s="2184"/>
      <c r="P412" s="2184">
        <f>'Notes- SK Template'!P354</f>
        <v>0</v>
      </c>
      <c r="Q412" s="2184"/>
      <c r="R412" s="2184"/>
      <c r="S412" s="2184">
        <f>'Notes- SK Template'!S354</f>
        <v>0</v>
      </c>
      <c r="T412" s="2184"/>
      <c r="U412" s="2184"/>
      <c r="V412" s="2184">
        <f>'Notes- SK Template'!V354</f>
        <v>0</v>
      </c>
      <c r="W412" s="2184"/>
      <c r="X412" s="2184"/>
      <c r="Y412" s="2184">
        <f>'Notes- SK Template'!Y354</f>
        <v>0</v>
      </c>
      <c r="Z412" s="2184"/>
      <c r="AA412" s="2184"/>
      <c r="AB412" s="2184">
        <f>'Notes- SK Template'!AB354</f>
        <v>0</v>
      </c>
      <c r="AC412" s="2184"/>
      <c r="AD412" s="2184"/>
      <c r="AE412" s="2184">
        <f>'Notes- SK Template'!AE354</f>
        <v>215119</v>
      </c>
      <c r="AF412" s="2184"/>
      <c r="AG412" s="2184"/>
    </row>
    <row r="413" spans="1:34" s="592" customFormat="1" ht="14.4" thickBot="1">
      <c r="A413" s="606"/>
      <c r="D413" s="2953" t="s">
        <v>1970</v>
      </c>
      <c r="E413" s="2183"/>
      <c r="F413" s="2183"/>
      <c r="G413" s="2183"/>
      <c r="H413" s="2183"/>
      <c r="I413" s="2183"/>
      <c r="J413" s="2183"/>
      <c r="K413" s="2183"/>
      <c r="L413" s="2183"/>
      <c r="M413" s="2183"/>
      <c r="N413" s="2183"/>
      <c r="O413" s="2183"/>
      <c r="P413" s="2183"/>
      <c r="Q413" s="2183"/>
      <c r="R413" s="2183"/>
      <c r="S413" s="2183"/>
      <c r="T413" s="2183"/>
      <c r="U413" s="2183"/>
      <c r="V413" s="2183"/>
      <c r="W413" s="2183"/>
      <c r="X413" s="2183"/>
      <c r="Y413" s="2183"/>
      <c r="Z413" s="2183"/>
      <c r="AA413" s="2183"/>
      <c r="AB413" s="2183"/>
      <c r="AC413" s="2183"/>
      <c r="AD413" s="2183"/>
      <c r="AE413" s="2183"/>
      <c r="AF413" s="2183"/>
      <c r="AG413" s="2183"/>
      <c r="AH413" s="618"/>
    </row>
    <row r="414" spans="1:34" s="592" customFormat="1" ht="21.75" customHeight="1">
      <c r="A414" s="606"/>
      <c r="D414" s="2580" t="s">
        <v>1965</v>
      </c>
      <c r="E414" s="2580"/>
      <c r="F414" s="2580"/>
      <c r="G414" s="2580"/>
      <c r="H414" s="2580"/>
      <c r="I414" s="2580"/>
      <c r="J414" s="2020">
        <f>'Notes- SK Template'!J356</f>
        <v>0</v>
      </c>
      <c r="K414" s="2020"/>
      <c r="L414" s="2020"/>
      <c r="M414" s="2020">
        <f>'Notes- SK Template'!M356</f>
        <v>114025</v>
      </c>
      <c r="N414" s="2020"/>
      <c r="O414" s="2020"/>
      <c r="P414" s="2020">
        <f>'Notes- SK Template'!P356</f>
        <v>0</v>
      </c>
      <c r="Q414" s="2020"/>
      <c r="R414" s="2020"/>
      <c r="S414" s="2020">
        <f>'Notes- SK Template'!S356</f>
        <v>0</v>
      </c>
      <c r="T414" s="2020"/>
      <c r="U414" s="2020"/>
      <c r="V414" s="2020">
        <f>'Notes- SK Template'!V356</f>
        <v>0</v>
      </c>
      <c r="W414" s="2020"/>
      <c r="X414" s="2020"/>
      <c r="Y414" s="2020">
        <f>'Notes- SK Template'!Y356</f>
        <v>0</v>
      </c>
      <c r="Z414" s="2020"/>
      <c r="AA414" s="2020"/>
      <c r="AB414" s="2020">
        <f>'Notes- SK Template'!AB356</f>
        <v>0</v>
      </c>
      <c r="AC414" s="2020"/>
      <c r="AD414" s="2020"/>
      <c r="AE414" s="2185">
        <f>'Notes- SK Template'!AE356</f>
        <v>114025</v>
      </c>
      <c r="AF414" s="2185"/>
      <c r="AG414" s="2185"/>
    </row>
    <row r="415" spans="1:34" s="592" customFormat="1" ht="13.8">
      <c r="A415" s="606"/>
      <c r="D415" s="2957" t="s">
        <v>1966</v>
      </c>
      <c r="E415" s="2187"/>
      <c r="F415" s="2187"/>
      <c r="G415" s="2187"/>
      <c r="H415" s="2187"/>
      <c r="I415" s="2187"/>
      <c r="J415" s="1907">
        <f>'Notes- SK Template'!J357</f>
        <v>0</v>
      </c>
      <c r="K415" s="1907"/>
      <c r="L415" s="1907"/>
      <c r="M415" s="1907">
        <f>'Notes- SK Template'!M357</f>
        <v>40831</v>
      </c>
      <c r="N415" s="1907"/>
      <c r="O415" s="1907"/>
      <c r="P415" s="1907">
        <f>'Notes- SK Template'!P357</f>
        <v>0</v>
      </c>
      <c r="Q415" s="1907"/>
      <c r="R415" s="1907"/>
      <c r="S415" s="1907">
        <f>'Notes- SK Template'!S357</f>
        <v>0</v>
      </c>
      <c r="T415" s="1907"/>
      <c r="U415" s="1907"/>
      <c r="V415" s="1907">
        <f>'Notes- SK Template'!V357</f>
        <v>0</v>
      </c>
      <c r="W415" s="1907"/>
      <c r="X415" s="1907"/>
      <c r="Y415" s="1907">
        <f>'Notes- SK Template'!Y357</f>
        <v>0</v>
      </c>
      <c r="Z415" s="1907"/>
      <c r="AA415" s="1907"/>
      <c r="AB415" s="1907">
        <f>'Notes- SK Template'!AB357</f>
        <v>0</v>
      </c>
      <c r="AC415" s="1907"/>
      <c r="AD415" s="1907"/>
      <c r="AE415" s="2186">
        <f>'Notes- SK Template'!AE357</f>
        <v>40831</v>
      </c>
      <c r="AF415" s="2186"/>
      <c r="AG415" s="2186"/>
    </row>
    <row r="416" spans="1:34" s="592" customFormat="1" ht="13.8">
      <c r="A416" s="606"/>
      <c r="D416" s="2957" t="s">
        <v>1967</v>
      </c>
      <c r="E416" s="2187"/>
      <c r="F416" s="2187"/>
      <c r="G416" s="2187"/>
      <c r="H416" s="2187"/>
      <c r="I416" s="2187"/>
      <c r="J416" s="1907">
        <f>'Notes- SK Template'!J358</f>
        <v>0</v>
      </c>
      <c r="K416" s="1907"/>
      <c r="L416" s="1907"/>
      <c r="M416" s="1907">
        <f>'Notes- SK Template'!M358</f>
        <v>0</v>
      </c>
      <c r="N416" s="1907"/>
      <c r="O416" s="1907"/>
      <c r="P416" s="1907">
        <f>'Notes- SK Template'!P358</f>
        <v>0</v>
      </c>
      <c r="Q416" s="1907"/>
      <c r="R416" s="1907"/>
      <c r="S416" s="1907">
        <f>'Notes- SK Template'!S358</f>
        <v>0</v>
      </c>
      <c r="T416" s="1907"/>
      <c r="U416" s="1907"/>
      <c r="V416" s="1907">
        <f>'Notes- SK Template'!V358</f>
        <v>0</v>
      </c>
      <c r="W416" s="1907"/>
      <c r="X416" s="1907"/>
      <c r="Y416" s="1907">
        <f>'Notes- SK Template'!Y358</f>
        <v>0</v>
      </c>
      <c r="Z416" s="1907"/>
      <c r="AA416" s="1907"/>
      <c r="AB416" s="1907">
        <f>'Notes- SK Template'!AB358</f>
        <v>0</v>
      </c>
      <c r="AC416" s="1907"/>
      <c r="AD416" s="1907"/>
      <c r="AE416" s="2186">
        <f>'Notes- SK Template'!AE358</f>
        <v>0</v>
      </c>
      <c r="AF416" s="2186"/>
      <c r="AG416" s="2186"/>
    </row>
    <row r="417" spans="1:34" s="592" customFormat="1" ht="13.8">
      <c r="A417" s="606"/>
      <c r="D417" s="2957" t="s">
        <v>1968</v>
      </c>
      <c r="E417" s="2187"/>
      <c r="F417" s="2187"/>
      <c r="G417" s="2187"/>
      <c r="H417" s="2187"/>
      <c r="I417" s="2187"/>
      <c r="J417" s="1907">
        <f>'Notes- SK Template'!J359</f>
        <v>0</v>
      </c>
      <c r="K417" s="1907"/>
      <c r="L417" s="1907"/>
      <c r="M417" s="1907">
        <f>'Notes- SK Template'!M359</f>
        <v>0</v>
      </c>
      <c r="N417" s="1907"/>
      <c r="O417" s="1907"/>
      <c r="P417" s="1907">
        <f>'Notes- SK Template'!P359</f>
        <v>0</v>
      </c>
      <c r="Q417" s="1907"/>
      <c r="R417" s="1907"/>
      <c r="S417" s="1907">
        <f>'Notes- SK Template'!S359</f>
        <v>0</v>
      </c>
      <c r="T417" s="1907"/>
      <c r="U417" s="1907"/>
      <c r="V417" s="1907">
        <f>'Notes- SK Template'!V359</f>
        <v>0</v>
      </c>
      <c r="W417" s="1907"/>
      <c r="X417" s="1907"/>
      <c r="Y417" s="1907">
        <f>'Notes- SK Template'!Y359</f>
        <v>0</v>
      </c>
      <c r="Z417" s="1907"/>
      <c r="AA417" s="1907"/>
      <c r="AB417" s="1907">
        <f>'Notes- SK Template'!AB359</f>
        <v>0</v>
      </c>
      <c r="AC417" s="1907"/>
      <c r="AD417" s="1907"/>
      <c r="AE417" s="2186">
        <f>'Notes- SK Template'!AE359</f>
        <v>0</v>
      </c>
      <c r="AF417" s="2186"/>
      <c r="AG417" s="2186"/>
    </row>
    <row r="418" spans="1:34" s="592" customFormat="1" ht="21.75" customHeight="1" thickBot="1">
      <c r="A418" s="606"/>
      <c r="D418" s="2191" t="s">
        <v>1969</v>
      </c>
      <c r="E418" s="2191"/>
      <c r="F418" s="2191"/>
      <c r="G418" s="2191"/>
      <c r="H418" s="2191"/>
      <c r="I418" s="2191"/>
      <c r="J418" s="2184">
        <f>'Notes- SK Template'!J360</f>
        <v>0</v>
      </c>
      <c r="K418" s="2184"/>
      <c r="L418" s="2184"/>
      <c r="M418" s="2184">
        <f>'Notes- SK Template'!M360</f>
        <v>154856</v>
      </c>
      <c r="N418" s="2184"/>
      <c r="O418" s="2184"/>
      <c r="P418" s="2184">
        <f>'Notes- SK Template'!P360</f>
        <v>0</v>
      </c>
      <c r="Q418" s="2184"/>
      <c r="R418" s="2184"/>
      <c r="S418" s="2184">
        <f>'Notes- SK Template'!S360</f>
        <v>0</v>
      </c>
      <c r="T418" s="2184"/>
      <c r="U418" s="2184"/>
      <c r="V418" s="2184">
        <f>'Notes- SK Template'!V360</f>
        <v>0</v>
      </c>
      <c r="W418" s="2184"/>
      <c r="X418" s="2184"/>
      <c r="Y418" s="2184">
        <f>'Notes- SK Template'!Y360</f>
        <v>0</v>
      </c>
      <c r="Z418" s="2184"/>
      <c r="AA418" s="2184"/>
      <c r="AB418" s="2184">
        <f>'Notes- SK Template'!AB360</f>
        <v>0</v>
      </c>
      <c r="AC418" s="2184"/>
      <c r="AD418" s="2184"/>
      <c r="AE418" s="2184">
        <f>'Notes- SK Template'!AE360</f>
        <v>154856</v>
      </c>
      <c r="AF418" s="2184"/>
      <c r="AG418" s="2184"/>
    </row>
    <row r="419" spans="1:34" s="592" customFormat="1" ht="14.4" thickBot="1">
      <c r="A419" s="606"/>
      <c r="D419" s="2953" t="s">
        <v>1971</v>
      </c>
      <c r="E419" s="2183"/>
      <c r="F419" s="2183"/>
      <c r="G419" s="2183"/>
      <c r="H419" s="2183"/>
      <c r="I419" s="2183"/>
      <c r="J419" s="2183"/>
      <c r="K419" s="2183"/>
      <c r="L419" s="2183"/>
      <c r="M419" s="2183"/>
      <c r="N419" s="2183"/>
      <c r="O419" s="2183"/>
      <c r="P419" s="2183"/>
      <c r="Q419" s="2183"/>
      <c r="R419" s="2183"/>
      <c r="S419" s="2183"/>
      <c r="T419" s="2183"/>
      <c r="U419" s="2183"/>
      <c r="V419" s="2183"/>
      <c r="W419" s="2183"/>
      <c r="X419" s="2183"/>
      <c r="Y419" s="2183"/>
      <c r="Z419" s="2183"/>
      <c r="AA419" s="2183"/>
      <c r="AB419" s="2183"/>
      <c r="AC419" s="2183"/>
      <c r="AD419" s="2183"/>
      <c r="AE419" s="2183"/>
      <c r="AF419" s="2183"/>
      <c r="AG419" s="2183"/>
      <c r="AH419" s="618"/>
    </row>
    <row r="420" spans="1:34" s="592" customFormat="1" ht="21.75" customHeight="1">
      <c r="A420" s="606"/>
      <c r="D420" s="2580" t="s">
        <v>1965</v>
      </c>
      <c r="E420" s="2580"/>
      <c r="F420" s="2580"/>
      <c r="G420" s="2580"/>
      <c r="H420" s="2580"/>
      <c r="I420" s="2580"/>
      <c r="J420" s="2020">
        <f>'Notes- SK Template'!J362</f>
        <v>0</v>
      </c>
      <c r="K420" s="2020"/>
      <c r="L420" s="2020"/>
      <c r="M420" s="2020">
        <f>'Notes- SK Template'!M362</f>
        <v>0</v>
      </c>
      <c r="N420" s="2020"/>
      <c r="O420" s="2020"/>
      <c r="P420" s="2020">
        <f>'Notes- SK Template'!P362</f>
        <v>0</v>
      </c>
      <c r="Q420" s="2020"/>
      <c r="R420" s="2020"/>
      <c r="S420" s="2020">
        <f>'Notes- SK Template'!S362</f>
        <v>0</v>
      </c>
      <c r="T420" s="2020"/>
      <c r="U420" s="2020"/>
      <c r="V420" s="2020">
        <f>'Notes- SK Template'!V362</f>
        <v>0</v>
      </c>
      <c r="W420" s="2020"/>
      <c r="X420" s="2020"/>
      <c r="Y420" s="2020">
        <f>'Notes- SK Template'!Y362</f>
        <v>0</v>
      </c>
      <c r="Z420" s="2020"/>
      <c r="AA420" s="2020"/>
      <c r="AB420" s="2020">
        <f>'Notes- SK Template'!AB362</f>
        <v>0</v>
      </c>
      <c r="AC420" s="2020"/>
      <c r="AD420" s="2020"/>
      <c r="AE420" s="2185">
        <f>'Notes- SK Template'!AE362</f>
        <v>0</v>
      </c>
      <c r="AF420" s="2185"/>
      <c r="AG420" s="2185"/>
    </row>
    <row r="421" spans="1:34" s="592" customFormat="1" ht="13.8">
      <c r="A421" s="606"/>
      <c r="D421" s="2957" t="s">
        <v>1966</v>
      </c>
      <c r="E421" s="2187"/>
      <c r="F421" s="2187"/>
      <c r="G421" s="2187"/>
      <c r="H421" s="2187"/>
      <c r="I421" s="2187"/>
      <c r="J421" s="1907">
        <f>'Notes- SK Template'!J363</f>
        <v>0</v>
      </c>
      <c r="K421" s="1907"/>
      <c r="L421" s="1907"/>
      <c r="M421" s="1907">
        <f>'Notes- SK Template'!M363</f>
        <v>0</v>
      </c>
      <c r="N421" s="1907"/>
      <c r="O421" s="1907"/>
      <c r="P421" s="1907">
        <f>'Notes- SK Template'!P363</f>
        <v>0</v>
      </c>
      <c r="Q421" s="1907"/>
      <c r="R421" s="1907"/>
      <c r="S421" s="1907">
        <f>'Notes- SK Template'!S363</f>
        <v>0</v>
      </c>
      <c r="T421" s="1907"/>
      <c r="U421" s="1907"/>
      <c r="V421" s="1907">
        <f>'Notes- SK Template'!V363</f>
        <v>0</v>
      </c>
      <c r="W421" s="1907"/>
      <c r="X421" s="1907"/>
      <c r="Y421" s="1907">
        <f>'Notes- SK Template'!Y363</f>
        <v>0</v>
      </c>
      <c r="Z421" s="1907"/>
      <c r="AA421" s="1907"/>
      <c r="AB421" s="1907">
        <f>'Notes- SK Template'!AB363</f>
        <v>0</v>
      </c>
      <c r="AC421" s="1907"/>
      <c r="AD421" s="1907"/>
      <c r="AE421" s="2186">
        <f>'Notes- SK Template'!AE363</f>
        <v>0</v>
      </c>
      <c r="AF421" s="2186"/>
      <c r="AG421" s="2186"/>
    </row>
    <row r="422" spans="1:34" s="592" customFormat="1" ht="13.8">
      <c r="A422" s="606"/>
      <c r="D422" s="2957" t="s">
        <v>1967</v>
      </c>
      <c r="E422" s="2187"/>
      <c r="F422" s="2187"/>
      <c r="G422" s="2187"/>
      <c r="H422" s="2187"/>
      <c r="I422" s="2187"/>
      <c r="J422" s="1907">
        <f>'Notes- SK Template'!J364</f>
        <v>0</v>
      </c>
      <c r="K422" s="1907"/>
      <c r="L422" s="1907"/>
      <c r="M422" s="1907">
        <f>'Notes- SK Template'!M364</f>
        <v>0</v>
      </c>
      <c r="N422" s="1907"/>
      <c r="O422" s="1907"/>
      <c r="P422" s="1907">
        <f>'Notes- SK Template'!P364</f>
        <v>0</v>
      </c>
      <c r="Q422" s="1907"/>
      <c r="R422" s="1907"/>
      <c r="S422" s="1907">
        <f>'Notes- SK Template'!S364</f>
        <v>0</v>
      </c>
      <c r="T422" s="1907"/>
      <c r="U422" s="1907"/>
      <c r="V422" s="1907">
        <f>'Notes- SK Template'!V364</f>
        <v>0</v>
      </c>
      <c r="W422" s="1907"/>
      <c r="X422" s="1907"/>
      <c r="Y422" s="1907">
        <f>'Notes- SK Template'!Y364</f>
        <v>0</v>
      </c>
      <c r="Z422" s="1907"/>
      <c r="AA422" s="1907"/>
      <c r="AB422" s="1907">
        <f>'Notes- SK Template'!AB364</f>
        <v>0</v>
      </c>
      <c r="AC422" s="1907"/>
      <c r="AD422" s="1907"/>
      <c r="AE422" s="2186">
        <f>'Notes- SK Template'!AE364</f>
        <v>0</v>
      </c>
      <c r="AF422" s="2186"/>
      <c r="AG422" s="2186"/>
    </row>
    <row r="423" spans="1:34" s="592" customFormat="1" ht="13.8">
      <c r="A423" s="606"/>
      <c r="D423" s="2957" t="s">
        <v>1968</v>
      </c>
      <c r="E423" s="2187"/>
      <c r="F423" s="2187"/>
      <c r="G423" s="2187"/>
      <c r="H423" s="2187"/>
      <c r="I423" s="2187"/>
      <c r="J423" s="1907">
        <f>'Notes- SK Template'!J365</f>
        <v>0</v>
      </c>
      <c r="K423" s="1907"/>
      <c r="L423" s="1907"/>
      <c r="M423" s="1907">
        <f>'Notes- SK Template'!M365</f>
        <v>0</v>
      </c>
      <c r="N423" s="1907"/>
      <c r="O423" s="1907"/>
      <c r="P423" s="1907">
        <f>'Notes- SK Template'!P365</f>
        <v>0</v>
      </c>
      <c r="Q423" s="1907"/>
      <c r="R423" s="1907"/>
      <c r="S423" s="1907">
        <f>'Notes- SK Template'!S365</f>
        <v>0</v>
      </c>
      <c r="T423" s="1907"/>
      <c r="U423" s="1907"/>
      <c r="V423" s="1907">
        <f>'Notes- SK Template'!V365</f>
        <v>0</v>
      </c>
      <c r="W423" s="1907"/>
      <c r="X423" s="1907"/>
      <c r="Y423" s="1907">
        <f>'Notes- SK Template'!Y365</f>
        <v>0</v>
      </c>
      <c r="Z423" s="1907"/>
      <c r="AA423" s="1907"/>
      <c r="AB423" s="1907">
        <f>'Notes- SK Template'!AB365</f>
        <v>0</v>
      </c>
      <c r="AC423" s="1907"/>
      <c r="AD423" s="1907"/>
      <c r="AE423" s="2186">
        <f>'Notes- SK Template'!AE365</f>
        <v>0</v>
      </c>
      <c r="AF423" s="2186"/>
      <c r="AG423" s="2186"/>
    </row>
    <row r="424" spans="1:34" s="592" customFormat="1" ht="21.75" customHeight="1" thickBot="1">
      <c r="A424" s="606"/>
      <c r="D424" s="2191" t="s">
        <v>1969</v>
      </c>
      <c r="E424" s="2191"/>
      <c r="F424" s="2191"/>
      <c r="G424" s="2191"/>
      <c r="H424" s="2191"/>
      <c r="I424" s="2191"/>
      <c r="J424" s="2184">
        <f>'Notes- SK Template'!J366</f>
        <v>0</v>
      </c>
      <c r="K424" s="2184"/>
      <c r="L424" s="2184"/>
      <c r="M424" s="2184">
        <f>'Notes- SK Template'!M366</f>
        <v>0</v>
      </c>
      <c r="N424" s="2184"/>
      <c r="O424" s="2184"/>
      <c r="P424" s="2184">
        <f>'Notes- SK Template'!P366</f>
        <v>0</v>
      </c>
      <c r="Q424" s="2184"/>
      <c r="R424" s="2184"/>
      <c r="S424" s="2184">
        <f>'Notes- SK Template'!S366</f>
        <v>0</v>
      </c>
      <c r="T424" s="2184"/>
      <c r="U424" s="2184"/>
      <c r="V424" s="2184">
        <f>'Notes- SK Template'!V366</f>
        <v>0</v>
      </c>
      <c r="W424" s="2184"/>
      <c r="X424" s="2184"/>
      <c r="Y424" s="2184">
        <f>'Notes- SK Template'!Y366</f>
        <v>0</v>
      </c>
      <c r="Z424" s="2184"/>
      <c r="AA424" s="2184"/>
      <c r="AB424" s="2184">
        <f>'Notes- SK Template'!AB366</f>
        <v>0</v>
      </c>
      <c r="AC424" s="2184"/>
      <c r="AD424" s="2184"/>
      <c r="AE424" s="2184">
        <f>'Notes- SK Template'!AE366</f>
        <v>0</v>
      </c>
      <c r="AF424" s="2184"/>
      <c r="AG424" s="2184"/>
    </row>
    <row r="425" spans="1:34" s="592" customFormat="1" ht="14.4" thickBot="1">
      <c r="A425" s="606"/>
      <c r="D425" s="2953" t="s">
        <v>1972</v>
      </c>
      <c r="E425" s="2183"/>
      <c r="F425" s="2183"/>
      <c r="G425" s="2183"/>
      <c r="H425" s="2183"/>
      <c r="I425" s="2183"/>
      <c r="J425" s="2183"/>
      <c r="K425" s="2183"/>
      <c r="L425" s="2183"/>
      <c r="M425" s="2183"/>
      <c r="N425" s="2183"/>
      <c r="O425" s="2183"/>
      <c r="P425" s="2183"/>
      <c r="Q425" s="2183"/>
      <c r="R425" s="2183"/>
      <c r="S425" s="2183"/>
      <c r="T425" s="2183"/>
      <c r="U425" s="2183"/>
      <c r="V425" s="2183"/>
      <c r="W425" s="2183"/>
      <c r="X425" s="2183"/>
      <c r="Y425" s="2183"/>
      <c r="Z425" s="2183"/>
      <c r="AA425" s="2183"/>
      <c r="AB425" s="2183"/>
      <c r="AC425" s="2183"/>
      <c r="AD425" s="2183"/>
      <c r="AE425" s="2183"/>
      <c r="AF425" s="2183"/>
      <c r="AG425" s="2183"/>
      <c r="AH425" s="618"/>
    </row>
    <row r="426" spans="1:34" s="592" customFormat="1" ht="21.75" customHeight="1">
      <c r="A426" s="606"/>
      <c r="D426" s="2139" t="s">
        <v>1965</v>
      </c>
      <c r="E426" s="2140"/>
      <c r="F426" s="2140"/>
      <c r="G426" s="2140"/>
      <c r="H426" s="2140"/>
      <c r="I426" s="2141"/>
      <c r="J426" s="2583">
        <f>'Notes- SK Template'!J368</f>
        <v>0</v>
      </c>
      <c r="K426" s="2583"/>
      <c r="L426" s="2583"/>
      <c r="M426" s="2583">
        <f>'Notes- SK Template'!M368</f>
        <v>97716</v>
      </c>
      <c r="N426" s="2583"/>
      <c r="O426" s="2583"/>
      <c r="P426" s="2583">
        <f>'Notes- SK Template'!P368</f>
        <v>0</v>
      </c>
      <c r="Q426" s="2583"/>
      <c r="R426" s="2583"/>
      <c r="S426" s="2583">
        <f>'Notes- SK Template'!S368</f>
        <v>0</v>
      </c>
      <c r="T426" s="2583"/>
      <c r="U426" s="2583"/>
      <c r="V426" s="2583">
        <f>'Notes- SK Template'!V368</f>
        <v>0</v>
      </c>
      <c r="W426" s="2583"/>
      <c r="X426" s="2583"/>
      <c r="Y426" s="2583">
        <f>'Notes- SK Template'!Y368</f>
        <v>0</v>
      </c>
      <c r="Z426" s="2583"/>
      <c r="AA426" s="2583"/>
      <c r="AB426" s="2583">
        <f>'Notes- SK Template'!AB368</f>
        <v>0</v>
      </c>
      <c r="AC426" s="2583"/>
      <c r="AD426" s="2583"/>
      <c r="AE426" s="2583">
        <f>'Notes- SK Template'!AE368</f>
        <v>97716</v>
      </c>
      <c r="AF426" s="2583"/>
      <c r="AG426" s="2583"/>
    </row>
    <row r="427" spans="1:34" s="592" customFormat="1" ht="21.75" customHeight="1" thickBot="1">
      <c r="A427" s="606"/>
      <c r="D427" s="2191" t="s">
        <v>1969</v>
      </c>
      <c r="E427" s="2191"/>
      <c r="F427" s="2191"/>
      <c r="G427" s="2191"/>
      <c r="H427" s="2191"/>
      <c r="I427" s="2191"/>
      <c r="J427" s="2184">
        <f>'Notes- SK Template'!J369</f>
        <v>0</v>
      </c>
      <c r="K427" s="2184"/>
      <c r="L427" s="2184"/>
      <c r="M427" s="2184">
        <f>'Notes- SK Template'!M369</f>
        <v>60263</v>
      </c>
      <c r="N427" s="2184"/>
      <c r="O427" s="2184"/>
      <c r="P427" s="2184">
        <f>'Notes- SK Template'!P369</f>
        <v>0</v>
      </c>
      <c r="Q427" s="2184"/>
      <c r="R427" s="2184"/>
      <c r="S427" s="2184">
        <f>'Notes- SK Template'!S369</f>
        <v>0</v>
      </c>
      <c r="T427" s="2184"/>
      <c r="U427" s="2184"/>
      <c r="V427" s="2184">
        <f>'Notes- SK Template'!V369</f>
        <v>0</v>
      </c>
      <c r="W427" s="2184"/>
      <c r="X427" s="2184"/>
      <c r="Y427" s="2184">
        <f>'Notes- SK Template'!Y369</f>
        <v>0</v>
      </c>
      <c r="Z427" s="2184"/>
      <c r="AA427" s="2184"/>
      <c r="AB427" s="2184">
        <f>'Notes- SK Template'!AB369</f>
        <v>0</v>
      </c>
      <c r="AC427" s="2184"/>
      <c r="AD427" s="2184"/>
      <c r="AE427" s="2184">
        <f>'Notes- SK Template'!AE369</f>
        <v>60263</v>
      </c>
      <c r="AF427" s="2184"/>
      <c r="AG427" s="2184"/>
    </row>
    <row r="428" spans="1:34" s="592" customFormat="1" ht="13.8">
      <c r="A428" s="606"/>
      <c r="D428" s="786"/>
      <c r="E428" s="786"/>
      <c r="F428" s="786"/>
      <c r="G428" s="786"/>
    </row>
    <row r="429" spans="1:34" s="592" customFormat="1" ht="14.4" thickBot="1">
      <c r="A429" s="606"/>
      <c r="D429" s="786"/>
      <c r="E429" s="786"/>
      <c r="F429" s="786"/>
      <c r="G429" s="786"/>
    </row>
    <row r="430" spans="1:34" s="592" customFormat="1" ht="15" customHeight="1" thickBot="1">
      <c r="A430" s="606" t="s">
        <v>1475</v>
      </c>
      <c r="D430" s="2133" t="s">
        <v>1959</v>
      </c>
      <c r="E430" s="2134"/>
      <c r="F430" s="2134"/>
      <c r="G430" s="2134"/>
      <c r="H430" s="2134"/>
      <c r="I430" s="2137"/>
      <c r="J430" s="1874" t="s">
        <v>1973</v>
      </c>
      <c r="K430" s="1874"/>
      <c r="L430" s="1874"/>
      <c r="M430" s="1874"/>
      <c r="N430" s="1874"/>
      <c r="O430" s="1874"/>
      <c r="P430" s="1874"/>
      <c r="Q430" s="1874"/>
      <c r="R430" s="1874"/>
      <c r="S430" s="1874"/>
      <c r="T430" s="1874"/>
      <c r="U430" s="1874"/>
      <c r="V430" s="1874"/>
      <c r="W430" s="1874"/>
      <c r="X430" s="1874"/>
      <c r="Y430" s="1874"/>
      <c r="Z430" s="1874"/>
      <c r="AA430" s="1874"/>
      <c r="AB430" s="1874"/>
      <c r="AC430" s="1874"/>
      <c r="AD430" s="1874"/>
      <c r="AE430" s="1874"/>
      <c r="AF430" s="1874"/>
      <c r="AG430" s="1874"/>
    </row>
    <row r="431" spans="1:34" s="592" customFormat="1" ht="46.5" customHeight="1" thickBot="1">
      <c r="A431" s="606"/>
      <c r="D431" s="2135"/>
      <c r="E431" s="2136"/>
      <c r="F431" s="2136"/>
      <c r="G431" s="2136"/>
      <c r="H431" s="2136"/>
      <c r="I431" s="2138"/>
      <c r="J431" s="1939" t="s">
        <v>1960</v>
      </c>
      <c r="K431" s="1940"/>
      <c r="L431" s="1941"/>
      <c r="M431" s="1939" t="s">
        <v>1869</v>
      </c>
      <c r="N431" s="1940"/>
      <c r="O431" s="1941"/>
      <c r="P431" s="1997" t="s">
        <v>1870</v>
      </c>
      <c r="Q431" s="1997"/>
      <c r="R431" s="1997"/>
      <c r="S431" s="1997" t="s">
        <v>22</v>
      </c>
      <c r="T431" s="1997"/>
      <c r="U431" s="1997"/>
      <c r="V431" s="1997" t="s">
        <v>1961</v>
      </c>
      <c r="W431" s="1997"/>
      <c r="X431" s="1997"/>
      <c r="Y431" s="1997" t="s">
        <v>1962</v>
      </c>
      <c r="Z431" s="1997"/>
      <c r="AA431" s="1997"/>
      <c r="AB431" s="1997" t="s">
        <v>1963</v>
      </c>
      <c r="AC431" s="1997"/>
      <c r="AD431" s="1997"/>
      <c r="AE431" s="1997" t="s">
        <v>1841</v>
      </c>
      <c r="AF431" s="1997"/>
      <c r="AG431" s="1997"/>
    </row>
    <row r="432" spans="1:34" s="592" customFormat="1" ht="14.4" thickBot="1">
      <c r="A432" s="606"/>
      <c r="D432" s="2953" t="s">
        <v>1964</v>
      </c>
      <c r="E432" s="2183"/>
      <c r="F432" s="2183"/>
      <c r="G432" s="2183"/>
      <c r="H432" s="2183"/>
      <c r="I432" s="2183"/>
      <c r="J432" s="2183"/>
      <c r="K432" s="2183"/>
      <c r="L432" s="2183"/>
      <c r="M432" s="2183"/>
      <c r="N432" s="2183"/>
      <c r="O432" s="2183"/>
      <c r="P432" s="2183"/>
      <c r="Q432" s="2183"/>
      <c r="R432" s="2183"/>
      <c r="S432" s="2183"/>
      <c r="T432" s="2183"/>
      <c r="U432" s="2183"/>
      <c r="V432" s="2183"/>
      <c r="W432" s="2183"/>
      <c r="X432" s="2183"/>
      <c r="Y432" s="2183"/>
      <c r="Z432" s="2183"/>
      <c r="AA432" s="2183"/>
      <c r="AB432" s="2183"/>
      <c r="AC432" s="2183"/>
      <c r="AD432" s="2183"/>
      <c r="AE432" s="2183"/>
      <c r="AF432" s="2183"/>
      <c r="AG432" s="2183"/>
      <c r="AH432" s="618"/>
    </row>
    <row r="433" spans="1:34" s="592" customFormat="1" ht="21.75" customHeight="1">
      <c r="A433" s="606"/>
      <c r="D433" s="2580" t="s">
        <v>1965</v>
      </c>
      <c r="E433" s="2580"/>
      <c r="F433" s="2580"/>
      <c r="G433" s="2580"/>
      <c r="H433" s="2580"/>
      <c r="I433" s="2580"/>
      <c r="J433" s="2020">
        <f>'Notes- SK Template'!J375</f>
        <v>0</v>
      </c>
      <c r="K433" s="2020"/>
      <c r="L433" s="2020"/>
      <c r="M433" s="2020">
        <f>'Notes- SK Template'!M375</f>
        <v>211741</v>
      </c>
      <c r="N433" s="2020"/>
      <c r="O433" s="2020"/>
      <c r="P433" s="2020">
        <f>'Notes- SK Template'!P375</f>
        <v>0</v>
      </c>
      <c r="Q433" s="2020"/>
      <c r="R433" s="2020"/>
      <c r="S433" s="2020">
        <f>'Notes- SK Template'!S375</f>
        <v>0</v>
      </c>
      <c r="T433" s="2020"/>
      <c r="U433" s="2020"/>
      <c r="V433" s="2020">
        <f>'Notes- SK Template'!V375</f>
        <v>0</v>
      </c>
      <c r="W433" s="2020"/>
      <c r="X433" s="2020"/>
      <c r="Y433" s="2020">
        <f>'Notes- SK Template'!Y375</f>
        <v>0</v>
      </c>
      <c r="Z433" s="2020"/>
      <c r="AA433" s="2020"/>
      <c r="AB433" s="2020">
        <f>'Notes- SK Template'!AB375</f>
        <v>0</v>
      </c>
      <c r="AC433" s="2020"/>
      <c r="AD433" s="2020"/>
      <c r="AE433" s="2185">
        <f>'Notes- SK Template'!AE375</f>
        <v>211741</v>
      </c>
      <c r="AF433" s="2185"/>
      <c r="AG433" s="2185"/>
    </row>
    <row r="434" spans="1:34" s="592" customFormat="1" ht="13.8">
      <c r="A434" s="606"/>
      <c r="D434" s="2957" t="s">
        <v>1966</v>
      </c>
      <c r="E434" s="2187"/>
      <c r="F434" s="2187"/>
      <c r="G434" s="2187"/>
      <c r="H434" s="2187"/>
      <c r="I434" s="2187"/>
      <c r="J434" s="1907">
        <f>'Notes- SK Template'!J376</f>
        <v>0</v>
      </c>
      <c r="K434" s="1907"/>
      <c r="L434" s="1907"/>
      <c r="M434" s="1907">
        <f>'Notes- SK Template'!M376</f>
        <v>0</v>
      </c>
      <c r="N434" s="1907"/>
      <c r="O434" s="1907"/>
      <c r="P434" s="1907">
        <f>'Notes- SK Template'!P376</f>
        <v>0</v>
      </c>
      <c r="Q434" s="1907"/>
      <c r="R434" s="1907"/>
      <c r="S434" s="1907">
        <f>'Notes- SK Template'!S376</f>
        <v>0</v>
      </c>
      <c r="T434" s="1907"/>
      <c r="U434" s="1907"/>
      <c r="V434" s="1907">
        <f>'Notes- SK Template'!V376</f>
        <v>0</v>
      </c>
      <c r="W434" s="1907"/>
      <c r="X434" s="1907"/>
      <c r="Y434" s="1907">
        <f>'Notes- SK Template'!Y376</f>
        <v>0</v>
      </c>
      <c r="Z434" s="1907"/>
      <c r="AA434" s="1907"/>
      <c r="AB434" s="1907">
        <f>'Notes- SK Template'!AB376</f>
        <v>0</v>
      </c>
      <c r="AC434" s="1907"/>
      <c r="AD434" s="1907"/>
      <c r="AE434" s="2186">
        <f>'Notes- SK Template'!AE376</f>
        <v>0</v>
      </c>
      <c r="AF434" s="2186"/>
      <c r="AG434" s="2186"/>
    </row>
    <row r="435" spans="1:34" s="592" customFormat="1" ht="13.8">
      <c r="A435" s="606"/>
      <c r="D435" s="2957" t="s">
        <v>1967</v>
      </c>
      <c r="E435" s="2187"/>
      <c r="F435" s="2187"/>
      <c r="G435" s="2187"/>
      <c r="H435" s="2187"/>
      <c r="I435" s="2187"/>
      <c r="J435" s="1907">
        <f>'Notes- SK Template'!J377</f>
        <v>0</v>
      </c>
      <c r="K435" s="1907"/>
      <c r="L435" s="1907"/>
      <c r="M435" s="1907">
        <f>'Notes- SK Template'!M377</f>
        <v>0</v>
      </c>
      <c r="N435" s="1907"/>
      <c r="O435" s="1907"/>
      <c r="P435" s="1907">
        <f>'Notes- SK Template'!P377</f>
        <v>0</v>
      </c>
      <c r="Q435" s="1907"/>
      <c r="R435" s="1907"/>
      <c r="S435" s="1907">
        <f>'Notes- SK Template'!S377</f>
        <v>0</v>
      </c>
      <c r="T435" s="1907"/>
      <c r="U435" s="1907"/>
      <c r="V435" s="1907">
        <f>'Notes- SK Template'!V377</f>
        <v>0</v>
      </c>
      <c r="W435" s="1907"/>
      <c r="X435" s="1907"/>
      <c r="Y435" s="1907">
        <f>'Notes- SK Template'!Y377</f>
        <v>0</v>
      </c>
      <c r="Z435" s="1907"/>
      <c r="AA435" s="1907"/>
      <c r="AB435" s="1907">
        <f>'Notes- SK Template'!AB377</f>
        <v>0</v>
      </c>
      <c r="AC435" s="1907"/>
      <c r="AD435" s="1907"/>
      <c r="AE435" s="2186">
        <f>'Notes- SK Template'!AE377</f>
        <v>0</v>
      </c>
      <c r="AF435" s="2186"/>
      <c r="AG435" s="2186"/>
    </row>
    <row r="436" spans="1:34" s="592" customFormat="1" ht="13.8">
      <c r="A436" s="606"/>
      <c r="D436" s="2957" t="s">
        <v>1968</v>
      </c>
      <c r="E436" s="2187"/>
      <c r="F436" s="2187"/>
      <c r="G436" s="2187"/>
      <c r="H436" s="2187"/>
      <c r="I436" s="2187"/>
      <c r="J436" s="1907">
        <f>'Notes- SK Template'!J378</f>
        <v>0</v>
      </c>
      <c r="K436" s="1907"/>
      <c r="L436" s="1907"/>
      <c r="M436" s="1907">
        <f>'Notes- SK Template'!M378</f>
        <v>0</v>
      </c>
      <c r="N436" s="1907"/>
      <c r="O436" s="1907"/>
      <c r="P436" s="1907">
        <f>'Notes- SK Template'!P378</f>
        <v>0</v>
      </c>
      <c r="Q436" s="1907"/>
      <c r="R436" s="1907"/>
      <c r="S436" s="1907">
        <f>'Notes- SK Template'!S378</f>
        <v>0</v>
      </c>
      <c r="T436" s="1907"/>
      <c r="U436" s="1907"/>
      <c r="V436" s="1907">
        <f>'Notes- SK Template'!V378</f>
        <v>0</v>
      </c>
      <c r="W436" s="1907"/>
      <c r="X436" s="1907"/>
      <c r="Y436" s="1907">
        <f>'Notes- SK Template'!Y378</f>
        <v>0</v>
      </c>
      <c r="Z436" s="1907"/>
      <c r="AA436" s="1907"/>
      <c r="AB436" s="1907">
        <f>'Notes- SK Template'!AB378</f>
        <v>0</v>
      </c>
      <c r="AC436" s="1907"/>
      <c r="AD436" s="1907"/>
      <c r="AE436" s="2186">
        <f>'Notes- SK Template'!AE378</f>
        <v>0</v>
      </c>
      <c r="AF436" s="2186"/>
      <c r="AG436" s="2186"/>
    </row>
    <row r="437" spans="1:34" s="592" customFormat="1" ht="21.75" customHeight="1" thickBot="1">
      <c r="A437" s="606"/>
      <c r="D437" s="2191" t="s">
        <v>1969</v>
      </c>
      <c r="E437" s="2191"/>
      <c r="F437" s="2191"/>
      <c r="G437" s="2191"/>
      <c r="H437" s="2191"/>
      <c r="I437" s="2191"/>
      <c r="J437" s="2184">
        <f>'Notes- SK Template'!J379</f>
        <v>0</v>
      </c>
      <c r="K437" s="2184"/>
      <c r="L437" s="2184"/>
      <c r="M437" s="2184">
        <f>'Notes- SK Template'!M379</f>
        <v>211741</v>
      </c>
      <c r="N437" s="2184"/>
      <c r="O437" s="2184"/>
      <c r="P437" s="2184">
        <f>'Notes- SK Template'!P379</f>
        <v>0</v>
      </c>
      <c r="Q437" s="2184"/>
      <c r="R437" s="2184"/>
      <c r="S437" s="2184">
        <f>'Notes- SK Template'!S379</f>
        <v>0</v>
      </c>
      <c r="T437" s="2184"/>
      <c r="U437" s="2184"/>
      <c r="V437" s="2184">
        <f>'Notes- SK Template'!V379</f>
        <v>0</v>
      </c>
      <c r="W437" s="2184"/>
      <c r="X437" s="2184"/>
      <c r="Y437" s="2184">
        <f>'Notes- SK Template'!Y379</f>
        <v>0</v>
      </c>
      <c r="Z437" s="2184"/>
      <c r="AA437" s="2184"/>
      <c r="AB437" s="2184">
        <f>'Notes- SK Template'!AB379</f>
        <v>0</v>
      </c>
      <c r="AC437" s="2184"/>
      <c r="AD437" s="2184"/>
      <c r="AE437" s="2184">
        <f>'Notes- SK Template'!AE379</f>
        <v>211741</v>
      </c>
      <c r="AF437" s="2184"/>
      <c r="AG437" s="2184"/>
    </row>
    <row r="438" spans="1:34" s="592" customFormat="1" ht="14.4" thickBot="1">
      <c r="A438" s="606"/>
      <c r="D438" s="2953" t="s">
        <v>1970</v>
      </c>
      <c r="E438" s="2183"/>
      <c r="F438" s="2183"/>
      <c r="G438" s="2183"/>
      <c r="H438" s="2183"/>
      <c r="I438" s="2183"/>
      <c r="J438" s="2183"/>
      <c r="K438" s="2183"/>
      <c r="L438" s="2183"/>
      <c r="M438" s="2183"/>
      <c r="N438" s="2183"/>
      <c r="O438" s="2183"/>
      <c r="P438" s="2183"/>
      <c r="Q438" s="2183"/>
      <c r="R438" s="2183"/>
      <c r="S438" s="2183"/>
      <c r="T438" s="2183"/>
      <c r="U438" s="2183"/>
      <c r="V438" s="2183"/>
      <c r="W438" s="2183"/>
      <c r="X438" s="2183"/>
      <c r="Y438" s="2183"/>
      <c r="Z438" s="2183"/>
      <c r="AA438" s="2183"/>
      <c r="AB438" s="2183"/>
      <c r="AC438" s="2183"/>
      <c r="AD438" s="2183"/>
      <c r="AE438" s="2183"/>
      <c r="AF438" s="2183"/>
      <c r="AG438" s="2183"/>
      <c r="AH438" s="618"/>
    </row>
    <row r="439" spans="1:34" s="592" customFormat="1" ht="21.75" customHeight="1">
      <c r="A439" s="606"/>
      <c r="D439" s="2580" t="s">
        <v>1965</v>
      </c>
      <c r="E439" s="2580"/>
      <c r="F439" s="2580"/>
      <c r="G439" s="2580"/>
      <c r="H439" s="2580"/>
      <c r="I439" s="2580"/>
      <c r="J439" s="2020">
        <f>'Notes- SK Template'!J381</f>
        <v>0</v>
      </c>
      <c r="K439" s="2020"/>
      <c r="L439" s="2020"/>
      <c r="M439" s="2020">
        <f>'Notes- SK Template'!M381</f>
        <v>71694</v>
      </c>
      <c r="N439" s="2020"/>
      <c r="O439" s="2020"/>
      <c r="P439" s="2020">
        <f>'Notes- SK Template'!P381</f>
        <v>0</v>
      </c>
      <c r="Q439" s="2020"/>
      <c r="R439" s="2020"/>
      <c r="S439" s="2020">
        <f>'Notes- SK Template'!S381</f>
        <v>0</v>
      </c>
      <c r="T439" s="2020"/>
      <c r="U439" s="2020"/>
      <c r="V439" s="2020">
        <f>'Notes- SK Template'!V381</f>
        <v>0</v>
      </c>
      <c r="W439" s="2020"/>
      <c r="X439" s="2020"/>
      <c r="Y439" s="2020">
        <f>'Notes- SK Template'!Y381</f>
        <v>0</v>
      </c>
      <c r="Z439" s="2020"/>
      <c r="AA439" s="2020"/>
      <c r="AB439" s="2020">
        <f>'Notes- SK Template'!AB381</f>
        <v>0</v>
      </c>
      <c r="AC439" s="2020"/>
      <c r="AD439" s="2020"/>
      <c r="AE439" s="2185">
        <f>'Notes- SK Template'!AE381</f>
        <v>71694</v>
      </c>
      <c r="AF439" s="2185"/>
      <c r="AG439" s="2185"/>
    </row>
    <row r="440" spans="1:34" s="592" customFormat="1" ht="13.8">
      <c r="A440" s="606"/>
      <c r="D440" s="2957" t="s">
        <v>1966</v>
      </c>
      <c r="E440" s="2187"/>
      <c r="F440" s="2187"/>
      <c r="G440" s="2187"/>
      <c r="H440" s="2187"/>
      <c r="I440" s="2187"/>
      <c r="J440" s="1907">
        <f>'Notes- SK Template'!J382</f>
        <v>0</v>
      </c>
      <c r="K440" s="1907"/>
      <c r="L440" s="1907"/>
      <c r="M440" s="1907">
        <f>'Notes- SK Template'!M382</f>
        <v>42331</v>
      </c>
      <c r="N440" s="1907"/>
      <c r="O440" s="1907"/>
      <c r="P440" s="1907">
        <f>'Notes- SK Template'!P382</f>
        <v>0</v>
      </c>
      <c r="Q440" s="1907"/>
      <c r="R440" s="1907"/>
      <c r="S440" s="1907">
        <f>'Notes- SK Template'!S382</f>
        <v>0</v>
      </c>
      <c r="T440" s="1907"/>
      <c r="U440" s="1907"/>
      <c r="V440" s="1907">
        <f>'Notes- SK Template'!V382</f>
        <v>0</v>
      </c>
      <c r="W440" s="1907"/>
      <c r="X440" s="1907"/>
      <c r="Y440" s="1907">
        <f>'Notes- SK Template'!Y382</f>
        <v>0</v>
      </c>
      <c r="Z440" s="1907"/>
      <c r="AA440" s="1907"/>
      <c r="AB440" s="1907">
        <f>'Notes- SK Template'!AB382</f>
        <v>0</v>
      </c>
      <c r="AC440" s="1907"/>
      <c r="AD440" s="1907"/>
      <c r="AE440" s="2186">
        <f>'Notes- SK Template'!AE382</f>
        <v>42331</v>
      </c>
      <c r="AF440" s="2186"/>
      <c r="AG440" s="2186"/>
    </row>
    <row r="441" spans="1:34" s="592" customFormat="1" ht="13.8">
      <c r="A441" s="606"/>
      <c r="D441" s="2957" t="s">
        <v>1967</v>
      </c>
      <c r="E441" s="2187"/>
      <c r="F441" s="2187"/>
      <c r="G441" s="2187"/>
      <c r="H441" s="2187"/>
      <c r="I441" s="2187"/>
      <c r="J441" s="1907">
        <f>'Notes- SK Template'!J383</f>
        <v>0</v>
      </c>
      <c r="K441" s="1907"/>
      <c r="L441" s="1907"/>
      <c r="M441" s="1907">
        <f>'Notes- SK Template'!M383</f>
        <v>0</v>
      </c>
      <c r="N441" s="1907"/>
      <c r="O441" s="1907"/>
      <c r="P441" s="1907">
        <f>'Notes- SK Template'!P383</f>
        <v>0</v>
      </c>
      <c r="Q441" s="1907"/>
      <c r="R441" s="1907"/>
      <c r="S441" s="1907">
        <f>'Notes- SK Template'!S383</f>
        <v>0</v>
      </c>
      <c r="T441" s="1907"/>
      <c r="U441" s="1907"/>
      <c r="V441" s="1907">
        <f>'Notes- SK Template'!V383</f>
        <v>0</v>
      </c>
      <c r="W441" s="1907"/>
      <c r="X441" s="1907"/>
      <c r="Y441" s="1907">
        <f>'Notes- SK Template'!Y383</f>
        <v>0</v>
      </c>
      <c r="Z441" s="1907"/>
      <c r="AA441" s="1907"/>
      <c r="AB441" s="1907">
        <f>'Notes- SK Template'!AB383</f>
        <v>0</v>
      </c>
      <c r="AC441" s="1907"/>
      <c r="AD441" s="1907"/>
      <c r="AE441" s="2186">
        <f>'Notes- SK Template'!AE383</f>
        <v>0</v>
      </c>
      <c r="AF441" s="2186"/>
      <c r="AG441" s="2186"/>
    </row>
    <row r="442" spans="1:34" s="592" customFormat="1" ht="13.8">
      <c r="A442" s="606"/>
      <c r="D442" s="2957" t="s">
        <v>1968</v>
      </c>
      <c r="E442" s="2187"/>
      <c r="F442" s="2187"/>
      <c r="G442" s="2187"/>
      <c r="H442" s="2187"/>
      <c r="I442" s="2187"/>
      <c r="J442" s="1907">
        <f>'Notes- SK Template'!J384</f>
        <v>0</v>
      </c>
      <c r="K442" s="1907"/>
      <c r="L442" s="1907"/>
      <c r="M442" s="1907">
        <f>'Notes- SK Template'!M384</f>
        <v>0</v>
      </c>
      <c r="N442" s="1907"/>
      <c r="O442" s="1907"/>
      <c r="P442" s="1907">
        <f>'Notes- SK Template'!P384</f>
        <v>0</v>
      </c>
      <c r="Q442" s="1907"/>
      <c r="R442" s="1907"/>
      <c r="S442" s="1907">
        <f>'Notes- SK Template'!S384</f>
        <v>0</v>
      </c>
      <c r="T442" s="1907"/>
      <c r="U442" s="1907"/>
      <c r="V442" s="1907">
        <f>'Notes- SK Template'!V384</f>
        <v>0</v>
      </c>
      <c r="W442" s="1907"/>
      <c r="X442" s="1907"/>
      <c r="Y442" s="1907">
        <f>'Notes- SK Template'!Y384</f>
        <v>0</v>
      </c>
      <c r="Z442" s="1907"/>
      <c r="AA442" s="1907"/>
      <c r="AB442" s="1907">
        <f>'Notes- SK Template'!AB384</f>
        <v>0</v>
      </c>
      <c r="AC442" s="1907"/>
      <c r="AD442" s="1907"/>
      <c r="AE442" s="2186">
        <f>'Notes- SK Template'!AE384</f>
        <v>0</v>
      </c>
      <c r="AF442" s="2186"/>
      <c r="AG442" s="2186"/>
    </row>
    <row r="443" spans="1:34" s="592" customFormat="1" ht="21.75" customHeight="1" thickBot="1">
      <c r="A443" s="606"/>
      <c r="D443" s="2191" t="s">
        <v>1969</v>
      </c>
      <c r="E443" s="2191"/>
      <c r="F443" s="2191"/>
      <c r="G443" s="2191"/>
      <c r="H443" s="2191"/>
      <c r="I443" s="2191"/>
      <c r="J443" s="2184">
        <f>'Notes- SK Template'!J385</f>
        <v>0</v>
      </c>
      <c r="K443" s="2184"/>
      <c r="L443" s="2184"/>
      <c r="M443" s="2184">
        <f>'Notes- SK Template'!M385</f>
        <v>114025</v>
      </c>
      <c r="N443" s="2184"/>
      <c r="O443" s="2184"/>
      <c r="P443" s="2184">
        <f>'Notes- SK Template'!P385</f>
        <v>0</v>
      </c>
      <c r="Q443" s="2184"/>
      <c r="R443" s="2184"/>
      <c r="S443" s="2184">
        <f>'Notes- SK Template'!S385</f>
        <v>0</v>
      </c>
      <c r="T443" s="2184"/>
      <c r="U443" s="2184"/>
      <c r="V443" s="2184">
        <f>'Notes- SK Template'!V385</f>
        <v>0</v>
      </c>
      <c r="W443" s="2184"/>
      <c r="X443" s="2184"/>
      <c r="Y443" s="2184">
        <f>'Notes- SK Template'!Y385</f>
        <v>0</v>
      </c>
      <c r="Z443" s="2184"/>
      <c r="AA443" s="2184"/>
      <c r="AB443" s="2184">
        <f>'Notes- SK Template'!AB385</f>
        <v>0</v>
      </c>
      <c r="AC443" s="2184"/>
      <c r="AD443" s="2184"/>
      <c r="AE443" s="2184">
        <f>'Notes- SK Template'!AE385</f>
        <v>114025</v>
      </c>
      <c r="AF443" s="2184"/>
      <c r="AG443" s="2184"/>
    </row>
    <row r="444" spans="1:34" s="592" customFormat="1" ht="14.4" thickBot="1">
      <c r="A444" s="606"/>
      <c r="D444" s="2953" t="s">
        <v>1971</v>
      </c>
      <c r="E444" s="2183"/>
      <c r="F444" s="2183"/>
      <c r="G444" s="2183"/>
      <c r="H444" s="2183"/>
      <c r="I444" s="2183"/>
      <c r="J444" s="2183"/>
      <c r="K444" s="2183"/>
      <c r="L444" s="2183"/>
      <c r="M444" s="2183"/>
      <c r="N444" s="2183"/>
      <c r="O444" s="2183"/>
      <c r="P444" s="2183"/>
      <c r="Q444" s="2183"/>
      <c r="R444" s="2183"/>
      <c r="S444" s="2183"/>
      <c r="T444" s="2183"/>
      <c r="U444" s="2183"/>
      <c r="V444" s="2183"/>
      <c r="W444" s="2183"/>
      <c r="X444" s="2183"/>
      <c r="Y444" s="2183"/>
      <c r="Z444" s="2183"/>
      <c r="AA444" s="2183"/>
      <c r="AB444" s="2183"/>
      <c r="AC444" s="2183"/>
      <c r="AD444" s="2183"/>
      <c r="AE444" s="2183"/>
      <c r="AF444" s="2183"/>
      <c r="AG444" s="2183"/>
      <c r="AH444" s="618"/>
    </row>
    <row r="445" spans="1:34" s="592" customFormat="1" ht="21.75" customHeight="1">
      <c r="A445" s="606"/>
      <c r="D445" s="2580" t="s">
        <v>1965</v>
      </c>
      <c r="E445" s="2580"/>
      <c r="F445" s="2580"/>
      <c r="G445" s="2580"/>
      <c r="H445" s="2580"/>
      <c r="I445" s="2580"/>
      <c r="J445" s="2020">
        <f>'Notes- SK Template'!J387</f>
        <v>0</v>
      </c>
      <c r="K445" s="2020"/>
      <c r="L445" s="2020"/>
      <c r="M445" s="2020">
        <f>'Notes- SK Template'!M387</f>
        <v>0</v>
      </c>
      <c r="N445" s="2020"/>
      <c r="O445" s="2020"/>
      <c r="P445" s="2020">
        <f>'Notes- SK Template'!P387</f>
        <v>0</v>
      </c>
      <c r="Q445" s="2020"/>
      <c r="R445" s="2020"/>
      <c r="S445" s="2020">
        <f>'Notes- SK Template'!S387</f>
        <v>0</v>
      </c>
      <c r="T445" s="2020"/>
      <c r="U445" s="2020"/>
      <c r="V445" s="2020">
        <f>'Notes- SK Template'!V387</f>
        <v>0</v>
      </c>
      <c r="W445" s="2020"/>
      <c r="X445" s="2020"/>
      <c r="Y445" s="2020">
        <f>'Notes- SK Template'!Y387</f>
        <v>0</v>
      </c>
      <c r="Z445" s="2020"/>
      <c r="AA445" s="2020"/>
      <c r="AB445" s="2020">
        <f>'Notes- SK Template'!AB387</f>
        <v>0</v>
      </c>
      <c r="AC445" s="2020"/>
      <c r="AD445" s="2020"/>
      <c r="AE445" s="2185">
        <f>'Notes- SK Template'!AE387</f>
        <v>0</v>
      </c>
      <c r="AF445" s="2185"/>
      <c r="AG445" s="2185"/>
    </row>
    <row r="446" spans="1:34" s="592" customFormat="1" ht="13.8">
      <c r="A446" s="606"/>
      <c r="D446" s="2957" t="s">
        <v>1966</v>
      </c>
      <c r="E446" s="2187"/>
      <c r="F446" s="2187"/>
      <c r="G446" s="2187"/>
      <c r="H446" s="2187"/>
      <c r="I446" s="2187"/>
      <c r="J446" s="1907">
        <f>'Notes- SK Template'!J388</f>
        <v>0</v>
      </c>
      <c r="K446" s="1907"/>
      <c r="L446" s="1907"/>
      <c r="M446" s="1907">
        <f>'Notes- SK Template'!M388</f>
        <v>0</v>
      </c>
      <c r="N446" s="1907"/>
      <c r="O446" s="1907"/>
      <c r="P446" s="1907">
        <f>'Notes- SK Template'!P388</f>
        <v>0</v>
      </c>
      <c r="Q446" s="1907"/>
      <c r="R446" s="1907"/>
      <c r="S446" s="1907">
        <f>'Notes- SK Template'!S388</f>
        <v>0</v>
      </c>
      <c r="T446" s="1907"/>
      <c r="U446" s="1907"/>
      <c r="V446" s="1907">
        <f>'Notes- SK Template'!V388</f>
        <v>0</v>
      </c>
      <c r="W446" s="1907"/>
      <c r="X446" s="1907"/>
      <c r="Y446" s="1907">
        <f>'Notes- SK Template'!Y388</f>
        <v>0</v>
      </c>
      <c r="Z446" s="1907"/>
      <c r="AA446" s="1907"/>
      <c r="AB446" s="1907">
        <f>'Notes- SK Template'!AB388</f>
        <v>0</v>
      </c>
      <c r="AC446" s="1907"/>
      <c r="AD446" s="1907"/>
      <c r="AE446" s="2186">
        <f>'Notes- SK Template'!AE388</f>
        <v>0</v>
      </c>
      <c r="AF446" s="2186"/>
      <c r="AG446" s="2186"/>
    </row>
    <row r="447" spans="1:34" s="592" customFormat="1" ht="13.8">
      <c r="A447" s="606"/>
      <c r="D447" s="2957" t="s">
        <v>1967</v>
      </c>
      <c r="E447" s="2187"/>
      <c r="F447" s="2187"/>
      <c r="G447" s="2187"/>
      <c r="H447" s="2187"/>
      <c r="I447" s="2187"/>
      <c r="J447" s="1907">
        <f>'Notes- SK Template'!J389</f>
        <v>0</v>
      </c>
      <c r="K447" s="1907"/>
      <c r="L447" s="1907"/>
      <c r="M447" s="1907">
        <f>'Notes- SK Template'!M389</f>
        <v>0</v>
      </c>
      <c r="N447" s="1907"/>
      <c r="O447" s="1907"/>
      <c r="P447" s="1907">
        <f>'Notes- SK Template'!P389</f>
        <v>0</v>
      </c>
      <c r="Q447" s="1907"/>
      <c r="R447" s="1907"/>
      <c r="S447" s="1907">
        <f>'Notes- SK Template'!S389</f>
        <v>0</v>
      </c>
      <c r="T447" s="1907"/>
      <c r="U447" s="1907"/>
      <c r="V447" s="1907">
        <f>'Notes- SK Template'!V389</f>
        <v>0</v>
      </c>
      <c r="W447" s="1907"/>
      <c r="X447" s="1907"/>
      <c r="Y447" s="1907">
        <f>'Notes- SK Template'!Y389</f>
        <v>0</v>
      </c>
      <c r="Z447" s="1907"/>
      <c r="AA447" s="1907"/>
      <c r="AB447" s="1907">
        <f>'Notes- SK Template'!AB389</f>
        <v>0</v>
      </c>
      <c r="AC447" s="1907"/>
      <c r="AD447" s="1907"/>
      <c r="AE447" s="2186">
        <f>'Notes- SK Template'!AE389</f>
        <v>0</v>
      </c>
      <c r="AF447" s="2186"/>
      <c r="AG447" s="2186"/>
    </row>
    <row r="448" spans="1:34" s="592" customFormat="1" ht="13.8">
      <c r="A448" s="606"/>
      <c r="D448" s="2957" t="s">
        <v>1968</v>
      </c>
      <c r="E448" s="2187"/>
      <c r="F448" s="2187"/>
      <c r="G448" s="2187"/>
      <c r="H448" s="2187"/>
      <c r="I448" s="2187"/>
      <c r="J448" s="1907">
        <f>'Notes- SK Template'!J390</f>
        <v>0</v>
      </c>
      <c r="K448" s="1907"/>
      <c r="L448" s="1907"/>
      <c r="M448" s="1907">
        <f>'Notes- SK Template'!M390</f>
        <v>0</v>
      </c>
      <c r="N448" s="1907"/>
      <c r="O448" s="1907"/>
      <c r="P448" s="1907">
        <f>'Notes- SK Template'!P390</f>
        <v>0</v>
      </c>
      <c r="Q448" s="1907"/>
      <c r="R448" s="1907"/>
      <c r="S448" s="1907">
        <f>'Notes- SK Template'!S390</f>
        <v>0</v>
      </c>
      <c r="T448" s="1907"/>
      <c r="U448" s="1907"/>
      <c r="V448" s="1907">
        <f>'Notes- SK Template'!V390</f>
        <v>0</v>
      </c>
      <c r="W448" s="1907"/>
      <c r="X448" s="1907"/>
      <c r="Y448" s="1907">
        <f>'Notes- SK Template'!Y390</f>
        <v>0</v>
      </c>
      <c r="Z448" s="1907"/>
      <c r="AA448" s="1907"/>
      <c r="AB448" s="1907">
        <f>'Notes- SK Template'!AB390</f>
        <v>0</v>
      </c>
      <c r="AC448" s="1907"/>
      <c r="AD448" s="1907"/>
      <c r="AE448" s="2186">
        <f>'Notes- SK Template'!AE390</f>
        <v>0</v>
      </c>
      <c r="AF448" s="2186"/>
      <c r="AG448" s="2186"/>
    </row>
    <row r="449" spans="1:34" s="592" customFormat="1" ht="21.75" customHeight="1" thickBot="1">
      <c r="A449" s="606"/>
      <c r="D449" s="2191" t="s">
        <v>1969</v>
      </c>
      <c r="E449" s="2191"/>
      <c r="F449" s="2191"/>
      <c r="G449" s="2191"/>
      <c r="H449" s="2191"/>
      <c r="I449" s="2191"/>
      <c r="J449" s="2184">
        <f>'Notes- SK Template'!J391</f>
        <v>0</v>
      </c>
      <c r="K449" s="2184"/>
      <c r="L449" s="2184"/>
      <c r="M449" s="2184">
        <f>'Notes- SK Template'!M391</f>
        <v>0</v>
      </c>
      <c r="N449" s="2184"/>
      <c r="O449" s="2184"/>
      <c r="P449" s="2184">
        <f>'Notes- SK Template'!P391</f>
        <v>0</v>
      </c>
      <c r="Q449" s="2184"/>
      <c r="R449" s="2184"/>
      <c r="S449" s="2184">
        <f>'Notes- SK Template'!S391</f>
        <v>0</v>
      </c>
      <c r="T449" s="2184"/>
      <c r="U449" s="2184"/>
      <c r="V449" s="2184">
        <f>'Notes- SK Template'!V391</f>
        <v>0</v>
      </c>
      <c r="W449" s="2184"/>
      <c r="X449" s="2184"/>
      <c r="Y449" s="2184">
        <f>'Notes- SK Template'!Y391</f>
        <v>0</v>
      </c>
      <c r="Z449" s="2184"/>
      <c r="AA449" s="2184"/>
      <c r="AB449" s="2184">
        <f>'Notes- SK Template'!AB391</f>
        <v>0</v>
      </c>
      <c r="AC449" s="2184"/>
      <c r="AD449" s="2184"/>
      <c r="AE449" s="2184">
        <f>'Notes- SK Template'!AE391</f>
        <v>0</v>
      </c>
      <c r="AF449" s="2184"/>
      <c r="AG449" s="2184"/>
    </row>
    <row r="450" spans="1:34" s="592" customFormat="1" ht="14.4" thickBot="1">
      <c r="A450" s="606"/>
      <c r="D450" s="2953" t="s">
        <v>1972</v>
      </c>
      <c r="E450" s="2183"/>
      <c r="F450" s="2183"/>
      <c r="G450" s="2183"/>
      <c r="H450" s="2183"/>
      <c r="I450" s="2183"/>
      <c r="J450" s="2183"/>
      <c r="K450" s="2183"/>
      <c r="L450" s="2183"/>
      <c r="M450" s="2183"/>
      <c r="N450" s="2183"/>
      <c r="O450" s="2183"/>
      <c r="P450" s="2183"/>
      <c r="Q450" s="2183"/>
      <c r="R450" s="2183"/>
      <c r="S450" s="2183"/>
      <c r="T450" s="2183"/>
      <c r="U450" s="2183"/>
      <c r="V450" s="2183"/>
      <c r="W450" s="2183"/>
      <c r="X450" s="2183"/>
      <c r="Y450" s="2183"/>
      <c r="Z450" s="2183"/>
      <c r="AA450" s="2183"/>
      <c r="AB450" s="2183"/>
      <c r="AC450" s="2183"/>
      <c r="AD450" s="2183"/>
      <c r="AE450" s="2183"/>
      <c r="AF450" s="2183"/>
      <c r="AG450" s="2183"/>
      <c r="AH450" s="618"/>
    </row>
    <row r="451" spans="1:34" s="592" customFormat="1" ht="21.75" customHeight="1">
      <c r="A451" s="606"/>
      <c r="D451" s="2139" t="s">
        <v>1965</v>
      </c>
      <c r="E451" s="2140"/>
      <c r="F451" s="2140"/>
      <c r="G451" s="2140"/>
      <c r="H451" s="2140"/>
      <c r="I451" s="2141"/>
      <c r="J451" s="2583">
        <f>'Notes- SK Template'!J393</f>
        <v>0</v>
      </c>
      <c r="K451" s="2583"/>
      <c r="L451" s="2583"/>
      <c r="M451" s="2583">
        <f>'Notes- SK Template'!M393</f>
        <v>140047</v>
      </c>
      <c r="N451" s="2583"/>
      <c r="O451" s="2583"/>
      <c r="P451" s="2583">
        <f>'Notes- SK Template'!P393</f>
        <v>0</v>
      </c>
      <c r="Q451" s="2583"/>
      <c r="R451" s="2583"/>
      <c r="S451" s="2583">
        <f>'Notes- SK Template'!S393</f>
        <v>0</v>
      </c>
      <c r="T451" s="2583"/>
      <c r="U451" s="2583"/>
      <c r="V451" s="2583">
        <f>'Notes- SK Template'!V393</f>
        <v>0</v>
      </c>
      <c r="W451" s="2583"/>
      <c r="X451" s="2583"/>
      <c r="Y451" s="2583">
        <f>'Notes- SK Template'!Y393</f>
        <v>0</v>
      </c>
      <c r="Z451" s="2583"/>
      <c r="AA451" s="2583"/>
      <c r="AB451" s="2583">
        <f>'Notes- SK Template'!AB393</f>
        <v>0</v>
      </c>
      <c r="AC451" s="2583"/>
      <c r="AD451" s="2583"/>
      <c r="AE451" s="2583">
        <f>'Notes- SK Template'!AE393</f>
        <v>140047</v>
      </c>
      <c r="AF451" s="2583"/>
      <c r="AG451" s="2583"/>
    </row>
    <row r="452" spans="1:34" s="592" customFormat="1" ht="21.75" customHeight="1" thickBot="1">
      <c r="A452" s="606"/>
      <c r="D452" s="2191" t="s">
        <v>1969</v>
      </c>
      <c r="E452" s="2191"/>
      <c r="F452" s="2191"/>
      <c r="G452" s="2191"/>
      <c r="H452" s="2191"/>
      <c r="I452" s="2191"/>
      <c r="J452" s="2184">
        <f>'Notes- SK Template'!J394</f>
        <v>0</v>
      </c>
      <c r="K452" s="2184"/>
      <c r="L452" s="2184"/>
      <c r="M452" s="2184">
        <f>'Notes- SK Template'!M394</f>
        <v>97716</v>
      </c>
      <c r="N452" s="2184"/>
      <c r="O452" s="2184"/>
      <c r="P452" s="2184">
        <f>'Notes- SK Template'!P394</f>
        <v>0</v>
      </c>
      <c r="Q452" s="2184"/>
      <c r="R452" s="2184"/>
      <c r="S452" s="2184">
        <f>'Notes- SK Template'!S394</f>
        <v>0</v>
      </c>
      <c r="T452" s="2184"/>
      <c r="U452" s="2184"/>
      <c r="V452" s="2184">
        <f>'Notes- SK Template'!V394</f>
        <v>0</v>
      </c>
      <c r="W452" s="2184"/>
      <c r="X452" s="2184"/>
      <c r="Y452" s="2184">
        <f>'Notes- SK Template'!Y394</f>
        <v>0</v>
      </c>
      <c r="Z452" s="2184"/>
      <c r="AA452" s="2184"/>
      <c r="AB452" s="2184">
        <f>'Notes- SK Template'!AB394</f>
        <v>0</v>
      </c>
      <c r="AC452" s="2184"/>
      <c r="AD452" s="2184"/>
      <c r="AE452" s="2184">
        <f>'Notes- SK Template'!AE394</f>
        <v>97716</v>
      </c>
      <c r="AF452" s="2184"/>
      <c r="AG452" s="2184"/>
    </row>
    <row r="453" spans="1:34" s="592" customFormat="1" ht="13.8">
      <c r="A453" s="606"/>
      <c r="D453" s="786"/>
      <c r="E453" s="786"/>
      <c r="F453" s="786"/>
      <c r="G453" s="786"/>
    </row>
    <row r="454" spans="1:34" s="592" customFormat="1" ht="13.8">
      <c r="A454" s="606"/>
      <c r="D454" s="786"/>
      <c r="E454" s="786"/>
      <c r="F454" s="786"/>
      <c r="G454" s="786"/>
    </row>
    <row r="455" spans="1:34" s="592" customFormat="1" ht="13.8">
      <c r="A455" s="606"/>
      <c r="D455" s="786"/>
      <c r="E455" s="786"/>
      <c r="F455" s="786"/>
      <c r="G455" s="786"/>
    </row>
    <row r="456" spans="1:34" s="592" customFormat="1" ht="14.4" thickBot="1">
      <c r="A456" s="606"/>
    </row>
    <row r="457" spans="1:34" s="592" customFormat="1" ht="31.5" customHeight="1" thickBot="1">
      <c r="A457" s="606">
        <v>4</v>
      </c>
      <c r="D457" s="1874" t="s">
        <v>1959</v>
      </c>
      <c r="E457" s="1874"/>
      <c r="F457" s="1874"/>
      <c r="G457" s="1874"/>
      <c r="H457" s="1874"/>
      <c r="I457" s="1874"/>
      <c r="J457" s="1874"/>
      <c r="K457" s="1874"/>
      <c r="L457" s="1874"/>
      <c r="M457" s="1874"/>
      <c r="N457" s="1874"/>
      <c r="O457" s="1874"/>
      <c r="P457" s="1874"/>
      <c r="Q457" s="1874"/>
      <c r="R457" s="1874"/>
      <c r="S457" s="1874" t="s">
        <v>1974</v>
      </c>
      <c r="T457" s="1874"/>
      <c r="U457" s="1874"/>
      <c r="V457" s="1874"/>
      <c r="W457" s="1874"/>
      <c r="X457" s="1874"/>
      <c r="Y457" s="1874"/>
      <c r="Z457" s="1874"/>
      <c r="AA457" s="1874"/>
      <c r="AB457" s="1874"/>
      <c r="AC457" s="1874"/>
      <c r="AD457" s="1874"/>
      <c r="AE457" s="1874"/>
      <c r="AF457" s="1874"/>
      <c r="AG457" s="1874"/>
    </row>
    <row r="458" spans="1:34" s="592" customFormat="1" ht="31.5" customHeight="1">
      <c r="A458" s="606"/>
      <c r="D458" s="2958" t="s">
        <v>1975</v>
      </c>
      <c r="E458" s="2175"/>
      <c r="F458" s="2175"/>
      <c r="G458" s="2175"/>
      <c r="H458" s="2175"/>
      <c r="I458" s="2175"/>
      <c r="J458" s="2175"/>
      <c r="K458" s="2175"/>
      <c r="L458" s="2175"/>
      <c r="M458" s="2175"/>
      <c r="N458" s="2175"/>
      <c r="O458" s="2175"/>
      <c r="P458" s="2175"/>
      <c r="Q458" s="2175"/>
      <c r="R458" s="2175"/>
      <c r="S458" s="2181">
        <f>'Notes- SK Template'!S398</f>
        <v>0</v>
      </c>
      <c r="T458" s="2181"/>
      <c r="U458" s="2181"/>
      <c r="V458" s="2181">
        <f>'Notes- SK Template'!V398</f>
        <v>0</v>
      </c>
      <c r="W458" s="2181"/>
      <c r="X458" s="2181"/>
      <c r="Y458" s="2181">
        <f>'Notes- SK Template'!Y398</f>
        <v>0</v>
      </c>
      <c r="Z458" s="2181"/>
      <c r="AA458" s="2181"/>
      <c r="AB458" s="2181">
        <f>'Notes- SK Template'!AB398</f>
        <v>0</v>
      </c>
      <c r="AC458" s="2181"/>
      <c r="AD458" s="2181"/>
      <c r="AE458" s="2181">
        <f>'Notes- SK Template'!AE398</f>
        <v>0</v>
      </c>
      <c r="AF458" s="2181"/>
      <c r="AG458" s="2181"/>
    </row>
    <row r="459" spans="1:34" s="592" customFormat="1" ht="31.5" customHeight="1" thickBot="1">
      <c r="A459" s="606"/>
      <c r="D459" s="2959" t="s">
        <v>1976</v>
      </c>
      <c r="E459" s="2019"/>
      <c r="F459" s="2019"/>
      <c r="G459" s="2019"/>
      <c r="H459" s="2019"/>
      <c r="I459" s="2019"/>
      <c r="J459" s="2019"/>
      <c r="K459" s="2019"/>
      <c r="L459" s="2019"/>
      <c r="M459" s="2019"/>
      <c r="N459" s="2019"/>
      <c r="O459" s="2019"/>
      <c r="P459" s="2019"/>
      <c r="Q459" s="2019"/>
      <c r="R459" s="2019"/>
      <c r="S459" s="2021">
        <f>'Notes- SK Template'!S399</f>
        <v>0</v>
      </c>
      <c r="T459" s="2021"/>
      <c r="U459" s="2021"/>
      <c r="V459" s="2021">
        <f>'Notes- SK Template'!V399</f>
        <v>0</v>
      </c>
      <c r="W459" s="2021"/>
      <c r="X459" s="2021"/>
      <c r="Y459" s="2021">
        <f>'Notes- SK Template'!Y399</f>
        <v>0</v>
      </c>
      <c r="Z459" s="2021"/>
      <c r="AA459" s="2021"/>
      <c r="AB459" s="2021">
        <f>'Notes- SK Template'!AB399</f>
        <v>0</v>
      </c>
      <c r="AC459" s="2021"/>
      <c r="AD459" s="2021"/>
      <c r="AE459" s="2021">
        <f>'Notes- SK Template'!AE399</f>
        <v>0</v>
      </c>
      <c r="AF459" s="2021"/>
      <c r="AG459" s="2021"/>
    </row>
    <row r="460" spans="1:34" s="592" customFormat="1" ht="13.8">
      <c r="A460" s="606"/>
    </row>
    <row r="461" spans="1:34" s="592" customFormat="1" ht="13.8">
      <c r="A461" s="606"/>
      <c r="D461" s="2206" t="s">
        <v>1977</v>
      </c>
      <c r="E461" s="2201"/>
      <c r="F461" s="2201"/>
      <c r="G461" s="2201"/>
      <c r="H461" s="2201"/>
      <c r="I461" s="2201"/>
      <c r="J461" s="2201"/>
      <c r="K461" s="2201"/>
      <c r="L461" s="2201"/>
      <c r="M461" s="2201"/>
      <c r="N461" s="2201"/>
      <c r="O461" s="2201"/>
      <c r="P461" s="2201"/>
      <c r="Q461" s="2201"/>
      <c r="R461" s="2201"/>
      <c r="S461" s="2201"/>
      <c r="T461" s="2201"/>
      <c r="U461" s="2201"/>
      <c r="V461" s="2201"/>
      <c r="W461" s="2201"/>
      <c r="X461" s="2201"/>
      <c r="Y461" s="2201"/>
      <c r="Z461" s="2201"/>
      <c r="AA461" s="2201"/>
      <c r="AB461" s="2201"/>
      <c r="AC461" s="2201"/>
      <c r="AD461" s="2201"/>
      <c r="AE461" s="2201"/>
      <c r="AF461" s="2201"/>
      <c r="AG461" s="2201"/>
    </row>
    <row r="462" spans="1:34" s="592" customFormat="1" ht="13.8">
      <c r="A462" s="606"/>
    </row>
    <row r="463" spans="1:34" s="592" customFormat="1" ht="13.8">
      <c r="A463" s="606"/>
      <c r="D463" s="592" t="s">
        <v>1345</v>
      </c>
      <c r="E463" s="2206" t="s">
        <v>1978</v>
      </c>
      <c r="F463" s="2201"/>
      <c r="G463" s="2201"/>
      <c r="H463" s="2201"/>
      <c r="I463" s="2201"/>
      <c r="J463" s="2201"/>
      <c r="K463" s="2201"/>
      <c r="L463" s="2201"/>
      <c r="M463" s="2201"/>
      <c r="N463" s="2201"/>
      <c r="O463" s="2201"/>
      <c r="P463" s="2201"/>
      <c r="Q463" s="2201"/>
      <c r="R463" s="2201"/>
      <c r="S463" s="2201"/>
      <c r="T463" s="2201"/>
      <c r="U463" s="2201"/>
      <c r="V463" s="2201"/>
      <c r="W463" s="2201"/>
      <c r="X463" s="2201"/>
      <c r="Y463" s="2201"/>
      <c r="Z463" s="2201"/>
      <c r="AA463" s="2201"/>
      <c r="AB463" s="2201"/>
      <c r="AC463" s="2201"/>
      <c r="AD463" s="2201"/>
      <c r="AE463" s="2201"/>
      <c r="AF463" s="2201"/>
      <c r="AG463" s="2201"/>
    </row>
    <row r="464" spans="1:34" s="592" customFormat="1" ht="13.8">
      <c r="A464" s="606"/>
      <c r="E464" s="613"/>
      <c r="F464" s="613"/>
      <c r="G464" s="613"/>
      <c r="H464" s="613"/>
      <c r="I464" s="613"/>
      <c r="J464" s="613"/>
      <c r="K464" s="613"/>
      <c r="L464" s="613"/>
      <c r="M464" s="613"/>
      <c r="N464" s="613"/>
      <c r="O464" s="613"/>
      <c r="P464" s="613"/>
      <c r="Q464" s="613"/>
      <c r="R464" s="613"/>
      <c r="S464" s="613"/>
      <c r="T464" s="613"/>
      <c r="U464" s="613"/>
      <c r="V464" s="613"/>
      <c r="W464" s="613"/>
      <c r="X464" s="613"/>
      <c r="Y464" s="613"/>
      <c r="Z464" s="613"/>
      <c r="AA464" s="613"/>
      <c r="AB464" s="613"/>
      <c r="AC464" s="613"/>
      <c r="AD464" s="613"/>
      <c r="AE464" s="613"/>
      <c r="AF464" s="613"/>
      <c r="AG464" s="613"/>
    </row>
    <row r="465" spans="1:33" s="592" customFormat="1" ht="13.8">
      <c r="A465" s="606"/>
      <c r="D465" s="592" t="s">
        <v>1345</v>
      </c>
      <c r="E465" s="2206" t="s">
        <v>1979</v>
      </c>
      <c r="F465" s="2201"/>
      <c r="G465" s="2201"/>
      <c r="H465" s="2201"/>
      <c r="I465" s="2201"/>
      <c r="J465" s="2201"/>
      <c r="K465" s="2201"/>
      <c r="L465" s="2201"/>
      <c r="M465" s="2201"/>
      <c r="N465" s="2201"/>
      <c r="O465" s="2201"/>
      <c r="P465" s="2201"/>
      <c r="Q465" s="2201"/>
      <c r="R465" s="2201"/>
      <c r="S465" s="2201"/>
      <c r="T465" s="2201"/>
      <c r="U465" s="2201"/>
      <c r="V465" s="2201"/>
      <c r="W465" s="2201"/>
      <c r="X465" s="2201"/>
      <c r="Y465" s="2201"/>
      <c r="Z465" s="2201"/>
      <c r="AA465" s="2201"/>
      <c r="AB465" s="2201"/>
      <c r="AC465" s="2201"/>
      <c r="AD465" s="2201"/>
      <c r="AE465" s="2201"/>
      <c r="AF465" s="2201"/>
      <c r="AG465" s="2201"/>
    </row>
    <row r="466" spans="1:33" s="592" customFormat="1" ht="13.8">
      <c r="A466" s="606"/>
    </row>
    <row r="467" spans="1:33" s="592" customFormat="1" ht="13.8">
      <c r="A467" s="606"/>
      <c r="D467" s="592" t="s">
        <v>1345</v>
      </c>
      <c r="E467" s="2206" t="s">
        <v>1980</v>
      </c>
      <c r="F467" s="2201"/>
      <c r="G467" s="2201"/>
      <c r="H467" s="2201"/>
      <c r="I467" s="2201"/>
      <c r="J467" s="2201"/>
      <c r="K467" s="2201"/>
      <c r="L467" s="2201"/>
      <c r="M467" s="2201"/>
      <c r="N467" s="2201"/>
      <c r="O467" s="2201"/>
      <c r="P467" s="2201"/>
      <c r="Q467" s="2201"/>
      <c r="R467" s="2201"/>
      <c r="S467" s="2201"/>
      <c r="T467" s="2201"/>
      <c r="U467" s="2201"/>
      <c r="V467" s="2201"/>
      <c r="W467" s="2201"/>
      <c r="X467" s="2201"/>
      <c r="Y467" s="2201"/>
      <c r="Z467" s="2201"/>
      <c r="AA467" s="2201"/>
      <c r="AB467" s="2201"/>
      <c r="AC467" s="2201"/>
      <c r="AD467" s="2201"/>
      <c r="AE467" s="2201"/>
      <c r="AF467" s="2201"/>
      <c r="AG467" s="2201"/>
    </row>
    <row r="468" spans="1:33" s="592" customFormat="1" ht="13.8">
      <c r="A468" s="606"/>
    </row>
    <row r="469" spans="1:33" s="592" customFormat="1" ht="13.8">
      <c r="A469" s="606"/>
      <c r="D469" s="2206" t="s">
        <v>1981</v>
      </c>
      <c r="E469" s="2201"/>
      <c r="F469" s="2201"/>
      <c r="G469" s="2201"/>
      <c r="H469" s="2201"/>
      <c r="I469" s="2201"/>
      <c r="J469" s="2201"/>
      <c r="K469" s="2201"/>
      <c r="L469" s="2201"/>
      <c r="M469" s="2201"/>
      <c r="N469" s="2201"/>
      <c r="O469" s="2201"/>
      <c r="P469" s="2201"/>
      <c r="Q469" s="2201"/>
      <c r="R469" s="2201"/>
      <c r="S469" s="2201"/>
      <c r="T469" s="2201"/>
      <c r="U469" s="2201"/>
      <c r="V469" s="2201"/>
      <c r="W469" s="2201"/>
      <c r="X469" s="2201"/>
      <c r="Y469" s="2201"/>
      <c r="Z469" s="2201"/>
      <c r="AA469" s="2201"/>
      <c r="AB469" s="2201"/>
      <c r="AC469" s="2201"/>
      <c r="AD469" s="2201"/>
      <c r="AE469" s="2201"/>
      <c r="AF469" s="2201"/>
      <c r="AG469" s="2201"/>
    </row>
    <row r="470" spans="1:33" s="592" customFormat="1" ht="13.8">
      <c r="A470" s="606"/>
      <c r="D470" s="2201"/>
      <c r="E470" s="2201"/>
      <c r="F470" s="2201"/>
      <c r="G470" s="2201"/>
      <c r="H470" s="2201"/>
      <c r="I470" s="2201"/>
      <c r="J470" s="2201"/>
      <c r="K470" s="2201"/>
      <c r="L470" s="2201"/>
      <c r="M470" s="2201"/>
      <c r="N470" s="2201"/>
      <c r="O470" s="2201"/>
      <c r="P470" s="2201"/>
      <c r="Q470" s="2201"/>
      <c r="R470" s="2201"/>
      <c r="S470" s="2201"/>
      <c r="T470" s="2201"/>
      <c r="U470" s="2201"/>
      <c r="V470" s="2201"/>
      <c r="W470" s="2201"/>
      <c r="X470" s="2201"/>
      <c r="Y470" s="2201"/>
      <c r="Z470" s="2201"/>
      <c r="AA470" s="2201"/>
      <c r="AB470" s="2201"/>
      <c r="AC470" s="2201"/>
      <c r="AD470" s="2201"/>
      <c r="AE470" s="2201"/>
      <c r="AF470" s="2201"/>
      <c r="AG470" s="2201"/>
    </row>
    <row r="471" spans="1:33" s="592" customFormat="1" ht="13.8">
      <c r="A471" s="606"/>
      <c r="D471" s="2201"/>
      <c r="E471" s="2201"/>
      <c r="F471" s="2201"/>
      <c r="G471" s="2201"/>
      <c r="H471" s="2201"/>
      <c r="I471" s="2201"/>
      <c r="J471" s="2201"/>
      <c r="K471" s="2201"/>
      <c r="L471" s="2201"/>
      <c r="M471" s="2201"/>
      <c r="N471" s="2201"/>
      <c r="O471" s="2201"/>
      <c r="P471" s="2201"/>
      <c r="Q471" s="2201"/>
      <c r="R471" s="2201"/>
      <c r="S471" s="2201"/>
      <c r="T471" s="2201"/>
      <c r="U471" s="2201"/>
      <c r="V471" s="2201"/>
      <c r="W471" s="2201"/>
      <c r="X471" s="2201"/>
      <c r="Y471" s="2201"/>
      <c r="Z471" s="2201"/>
      <c r="AA471" s="2201"/>
      <c r="AB471" s="2201"/>
      <c r="AC471" s="2201"/>
      <c r="AD471" s="2201"/>
      <c r="AE471" s="2201"/>
      <c r="AF471" s="2201"/>
      <c r="AG471" s="2201"/>
    </row>
    <row r="472" spans="1:33" s="592" customFormat="1" ht="13.8">
      <c r="A472" s="606"/>
      <c r="D472" s="2201"/>
      <c r="E472" s="2201"/>
      <c r="F472" s="2201"/>
      <c r="G472" s="2201"/>
      <c r="H472" s="2201"/>
      <c r="I472" s="2201"/>
      <c r="J472" s="2201"/>
      <c r="K472" s="2201"/>
      <c r="L472" s="2201"/>
      <c r="M472" s="2201"/>
      <c r="N472" s="2201"/>
      <c r="O472" s="2201"/>
      <c r="P472" s="2201"/>
      <c r="Q472" s="2201"/>
      <c r="R472" s="2201"/>
      <c r="S472" s="2201"/>
      <c r="T472" s="2201"/>
      <c r="U472" s="2201"/>
      <c r="V472" s="2201"/>
      <c r="W472" s="2201"/>
      <c r="X472" s="2201"/>
      <c r="Y472" s="2201"/>
      <c r="Z472" s="2201"/>
      <c r="AA472" s="2201"/>
      <c r="AB472" s="2201"/>
      <c r="AC472" s="2201"/>
      <c r="AD472" s="2201"/>
      <c r="AE472" s="2201"/>
      <c r="AF472" s="2201"/>
      <c r="AG472" s="2201"/>
    </row>
    <row r="473" spans="1:33" s="592" customFormat="1" ht="13.8">
      <c r="A473" s="606"/>
      <c r="D473" s="2206" t="s">
        <v>3095</v>
      </c>
      <c r="E473" s="2201"/>
      <c r="F473" s="2201"/>
      <c r="G473" s="2201"/>
      <c r="H473" s="2201"/>
      <c r="I473" s="2201"/>
      <c r="J473" s="2201"/>
      <c r="K473" s="2201"/>
      <c r="L473" s="2201"/>
      <c r="M473" s="2201"/>
      <c r="N473" s="2201"/>
      <c r="O473" s="2201"/>
      <c r="P473" s="2201"/>
      <c r="Q473" s="2201"/>
      <c r="R473" s="2201"/>
      <c r="S473" s="2201"/>
      <c r="T473" s="2201"/>
      <c r="U473" s="2201"/>
      <c r="V473" s="2201"/>
      <c r="W473" s="2201"/>
      <c r="X473" s="2201"/>
      <c r="Y473" s="2201"/>
      <c r="Z473" s="2201"/>
      <c r="AA473" s="2201"/>
      <c r="AB473" s="2201"/>
      <c r="AC473" s="2201"/>
      <c r="AD473" s="2201"/>
      <c r="AE473" s="2201"/>
      <c r="AF473" s="2201"/>
      <c r="AG473" s="2201"/>
    </row>
    <row r="474" spans="1:33" s="592" customFormat="1" ht="13.8">
      <c r="A474" s="606"/>
      <c r="D474" s="2201"/>
      <c r="E474" s="2201"/>
      <c r="F474" s="2201"/>
      <c r="G474" s="2201"/>
      <c r="H474" s="2201"/>
      <c r="I474" s="2201"/>
      <c r="J474" s="2201"/>
      <c r="K474" s="2201"/>
      <c r="L474" s="2201"/>
      <c r="M474" s="2201"/>
      <c r="N474" s="2201"/>
      <c r="O474" s="2201"/>
      <c r="P474" s="2201"/>
      <c r="Q474" s="2201"/>
      <c r="R474" s="2201"/>
      <c r="S474" s="2201"/>
      <c r="T474" s="2201"/>
      <c r="U474" s="2201"/>
      <c r="V474" s="2201"/>
      <c r="W474" s="2201"/>
      <c r="X474" s="2201"/>
      <c r="Y474" s="2201"/>
      <c r="Z474" s="2201"/>
      <c r="AA474" s="2201"/>
      <c r="AB474" s="2201"/>
      <c r="AC474" s="2201"/>
      <c r="AD474" s="2201"/>
      <c r="AE474" s="2201"/>
      <c r="AF474" s="2201"/>
      <c r="AG474" s="2201"/>
    </row>
    <row r="475" spans="1:33" s="592" customFormat="1" ht="13.8">
      <c r="A475" s="606"/>
      <c r="D475" s="2206" t="s">
        <v>1982</v>
      </c>
      <c r="E475" s="2201"/>
      <c r="F475" s="2201"/>
      <c r="G475" s="2201"/>
      <c r="H475" s="2201"/>
      <c r="I475" s="2201"/>
      <c r="J475" s="2201"/>
      <c r="K475" s="2201"/>
      <c r="L475" s="2201"/>
      <c r="M475" s="2201"/>
      <c r="N475" s="2201"/>
      <c r="O475" s="2201"/>
      <c r="P475" s="2201"/>
      <c r="Q475" s="2201"/>
      <c r="R475" s="2201"/>
      <c r="S475" s="2201"/>
      <c r="T475" s="2201"/>
      <c r="U475" s="2201"/>
      <c r="V475" s="2201"/>
      <c r="W475" s="2201"/>
      <c r="X475" s="2201"/>
      <c r="Y475" s="2201"/>
      <c r="Z475" s="2201"/>
      <c r="AA475" s="2201"/>
      <c r="AB475" s="2201"/>
      <c r="AC475" s="2201"/>
      <c r="AD475" s="2201"/>
      <c r="AE475" s="2201"/>
      <c r="AF475" s="2201"/>
      <c r="AG475" s="2201"/>
    </row>
    <row r="476" spans="1:33" s="592" customFormat="1" ht="13.8">
      <c r="A476" s="606"/>
      <c r="D476" s="928"/>
      <c r="E476" s="927"/>
      <c r="F476" s="927"/>
      <c r="G476" s="927"/>
      <c r="H476" s="927"/>
      <c r="I476" s="927"/>
      <c r="J476" s="927"/>
      <c r="K476" s="927"/>
      <c r="L476" s="927"/>
      <c r="M476" s="927"/>
      <c r="N476" s="927"/>
      <c r="O476" s="927"/>
      <c r="P476" s="927"/>
      <c r="Q476" s="927"/>
      <c r="R476" s="927"/>
      <c r="S476" s="927"/>
      <c r="T476" s="927"/>
      <c r="U476" s="927"/>
      <c r="V476" s="927"/>
      <c r="W476" s="927"/>
      <c r="X476" s="927"/>
      <c r="Y476" s="927"/>
      <c r="Z476" s="927"/>
      <c r="AA476" s="927"/>
      <c r="AB476" s="927"/>
      <c r="AC476" s="927"/>
      <c r="AD476" s="927"/>
      <c r="AE476" s="927"/>
      <c r="AF476" s="927"/>
      <c r="AG476" s="927"/>
    </row>
    <row r="477" spans="1:33" s="592" customFormat="1" ht="13.8">
      <c r="A477" s="606"/>
      <c r="D477" s="2206" t="s">
        <v>1983</v>
      </c>
      <c r="E477" s="2201"/>
      <c r="F477" s="2201"/>
      <c r="G477" s="2201"/>
      <c r="H477" s="2201"/>
      <c r="I477" s="2201"/>
      <c r="J477" s="2201"/>
      <c r="K477" s="2201"/>
      <c r="L477" s="2201"/>
      <c r="M477" s="2201"/>
      <c r="N477" s="2201"/>
      <c r="O477" s="2201"/>
      <c r="P477" s="2201"/>
      <c r="Q477" s="2201"/>
      <c r="R477" s="2201"/>
      <c r="S477" s="2201"/>
      <c r="T477" s="2201"/>
      <c r="U477" s="2201"/>
      <c r="V477" s="2201"/>
      <c r="W477" s="2201"/>
      <c r="X477" s="2201"/>
      <c r="Y477" s="2201"/>
      <c r="Z477" s="2201"/>
      <c r="AA477" s="2201"/>
      <c r="AB477" s="2201"/>
      <c r="AC477" s="2201"/>
      <c r="AD477" s="2201"/>
      <c r="AE477" s="2201"/>
      <c r="AF477" s="2201"/>
      <c r="AG477" s="2201"/>
    </row>
    <row r="478" spans="1:33" s="592" customFormat="1" ht="13.8">
      <c r="A478" s="606"/>
      <c r="D478" s="928"/>
      <c r="E478" s="927"/>
      <c r="F478" s="927"/>
      <c r="G478" s="927"/>
      <c r="H478" s="927"/>
      <c r="I478" s="927"/>
      <c r="J478" s="927"/>
      <c r="K478" s="927"/>
      <c r="L478" s="927"/>
      <c r="M478" s="927"/>
      <c r="N478" s="927"/>
      <c r="O478" s="927"/>
      <c r="P478" s="927"/>
      <c r="Q478" s="927"/>
      <c r="R478" s="927"/>
      <c r="S478" s="927"/>
      <c r="T478" s="927"/>
      <c r="U478" s="927"/>
      <c r="V478" s="927"/>
      <c r="W478" s="927"/>
      <c r="X478" s="927"/>
      <c r="Y478" s="927"/>
      <c r="Z478" s="927"/>
      <c r="AA478" s="927"/>
      <c r="AB478" s="927"/>
      <c r="AC478" s="927"/>
      <c r="AD478" s="927"/>
      <c r="AE478" s="927"/>
      <c r="AF478" s="927"/>
      <c r="AG478" s="927"/>
    </row>
    <row r="479" spans="1:33" s="592" customFormat="1" ht="13.8">
      <c r="A479" s="606"/>
      <c r="D479" s="928"/>
      <c r="E479" s="927"/>
      <c r="F479" s="927"/>
      <c r="G479" s="927"/>
      <c r="H479" s="927"/>
      <c r="I479" s="927"/>
      <c r="J479" s="927"/>
      <c r="K479" s="927"/>
      <c r="L479" s="927"/>
      <c r="M479" s="927"/>
      <c r="N479" s="927"/>
      <c r="O479" s="927"/>
      <c r="P479" s="927"/>
      <c r="Q479" s="927"/>
      <c r="R479" s="927"/>
      <c r="S479" s="927"/>
      <c r="T479" s="927"/>
      <c r="U479" s="927"/>
      <c r="V479" s="927"/>
      <c r="W479" s="927"/>
      <c r="X479" s="927"/>
      <c r="Y479" s="927"/>
      <c r="Z479" s="927"/>
      <c r="AA479" s="927"/>
      <c r="AB479" s="927"/>
      <c r="AC479" s="927"/>
      <c r="AD479" s="927"/>
      <c r="AE479" s="927"/>
      <c r="AF479" s="927"/>
      <c r="AG479" s="927"/>
    </row>
    <row r="480" spans="1:33" s="592" customFormat="1" ht="13.8">
      <c r="A480" s="606"/>
      <c r="D480" s="590" t="s">
        <v>2432</v>
      </c>
      <c r="E480" s="927"/>
      <c r="F480" s="927"/>
      <c r="G480" s="927"/>
      <c r="H480" s="927"/>
      <c r="I480" s="927"/>
      <c r="J480" s="927"/>
      <c r="K480" s="927"/>
      <c r="L480" s="927"/>
      <c r="M480" s="927"/>
      <c r="N480" s="927"/>
      <c r="O480" s="927"/>
      <c r="P480" s="927"/>
      <c r="Q480" s="927"/>
      <c r="R480" s="927"/>
      <c r="S480" s="927"/>
      <c r="T480" s="927"/>
      <c r="U480" s="927"/>
      <c r="V480" s="927"/>
      <c r="W480" s="927"/>
      <c r="X480" s="927"/>
      <c r="Y480" s="927"/>
      <c r="Z480" s="927"/>
      <c r="AA480" s="927"/>
      <c r="AB480" s="927"/>
      <c r="AC480" s="927"/>
      <c r="AD480" s="927"/>
      <c r="AE480" s="927"/>
      <c r="AF480" s="927"/>
      <c r="AG480" s="927"/>
    </row>
    <row r="481" spans="1:34" s="592" customFormat="1" ht="13.8">
      <c r="A481" s="606"/>
      <c r="E481" s="927"/>
      <c r="F481" s="927"/>
      <c r="G481" s="927"/>
      <c r="H481" s="927"/>
      <c r="I481" s="927"/>
      <c r="J481" s="927"/>
      <c r="K481" s="927"/>
      <c r="L481" s="927"/>
      <c r="M481" s="927"/>
      <c r="N481" s="927"/>
      <c r="O481" s="927"/>
      <c r="P481" s="927"/>
      <c r="Q481" s="927"/>
      <c r="R481" s="927"/>
      <c r="S481" s="927"/>
      <c r="T481" s="927"/>
      <c r="U481" s="927"/>
      <c r="V481" s="927"/>
      <c r="W481" s="927"/>
      <c r="X481" s="927"/>
      <c r="Y481" s="927"/>
      <c r="Z481" s="927"/>
      <c r="AA481" s="927"/>
      <c r="AB481" s="927"/>
      <c r="AC481" s="927"/>
      <c r="AD481" s="927"/>
      <c r="AE481" s="927"/>
      <c r="AF481" s="927"/>
      <c r="AG481" s="927"/>
    </row>
    <row r="482" spans="1:34" s="592" customFormat="1" ht="13.8">
      <c r="A482" s="606"/>
      <c r="D482" s="926" t="s">
        <v>2433</v>
      </c>
      <c r="E482" s="927"/>
      <c r="F482" s="927"/>
      <c r="G482" s="927"/>
      <c r="H482" s="927"/>
      <c r="I482" s="927"/>
      <c r="J482" s="927"/>
      <c r="K482" s="927"/>
      <c r="L482" s="927"/>
      <c r="M482" s="927"/>
      <c r="N482" s="927"/>
      <c r="O482" s="927"/>
      <c r="P482" s="927"/>
      <c r="Q482" s="927"/>
      <c r="R482" s="927"/>
      <c r="S482" s="927"/>
      <c r="T482" s="927"/>
      <c r="U482" s="927"/>
      <c r="V482" s="927"/>
      <c r="W482" s="927"/>
      <c r="X482" s="927"/>
      <c r="Y482" s="927"/>
      <c r="Z482" s="927"/>
      <c r="AA482" s="927"/>
      <c r="AB482" s="927"/>
      <c r="AC482" s="927"/>
      <c r="AD482" s="927"/>
      <c r="AE482" s="927"/>
      <c r="AF482" s="927"/>
      <c r="AG482" s="927"/>
    </row>
    <row r="483" spans="1:34" s="592" customFormat="1" ht="14.4" thickBot="1">
      <c r="A483" s="606"/>
      <c r="D483" s="928"/>
      <c r="E483" s="927"/>
      <c r="F483" s="927"/>
      <c r="G483" s="927"/>
      <c r="H483" s="927"/>
      <c r="I483" s="927"/>
      <c r="J483" s="927"/>
      <c r="K483" s="927"/>
      <c r="L483" s="927"/>
      <c r="M483" s="927"/>
      <c r="N483" s="927"/>
      <c r="O483" s="927"/>
      <c r="P483" s="927"/>
      <c r="Q483" s="927"/>
      <c r="R483" s="927"/>
      <c r="S483" s="927"/>
      <c r="T483" s="927"/>
      <c r="U483" s="927"/>
      <c r="V483" s="927"/>
      <c r="W483" s="927"/>
      <c r="X483" s="927"/>
      <c r="Y483" s="927"/>
      <c r="Z483" s="927"/>
      <c r="AA483" s="927"/>
      <c r="AB483" s="927"/>
      <c r="AC483" s="927"/>
      <c r="AD483" s="927"/>
      <c r="AE483" s="927"/>
      <c r="AF483" s="927"/>
      <c r="AG483" s="927"/>
    </row>
    <row r="484" spans="1:34" s="592" customFormat="1" ht="15.75" customHeight="1" thickBot="1">
      <c r="A484" s="606" t="s">
        <v>1477</v>
      </c>
      <c r="D484" s="2133" t="s">
        <v>1991</v>
      </c>
      <c r="E484" s="2134"/>
      <c r="F484" s="2134"/>
      <c r="G484" s="2137"/>
      <c r="H484" s="1874" t="s">
        <v>1829</v>
      </c>
      <c r="I484" s="1874"/>
      <c r="J484" s="1874"/>
      <c r="K484" s="1874"/>
      <c r="L484" s="1874"/>
      <c r="M484" s="1874"/>
      <c r="N484" s="1874"/>
      <c r="O484" s="1874"/>
      <c r="P484" s="1874"/>
      <c r="Q484" s="1874"/>
      <c r="R484" s="1874"/>
      <c r="S484" s="1874"/>
      <c r="T484" s="1874"/>
      <c r="U484" s="1874"/>
      <c r="V484" s="1874"/>
      <c r="W484" s="1874"/>
      <c r="X484" s="1874"/>
      <c r="Y484" s="1874"/>
      <c r="Z484" s="1874"/>
      <c r="AA484" s="1874"/>
      <c r="AB484" s="1874"/>
      <c r="AC484" s="1874"/>
      <c r="AD484" s="1874"/>
      <c r="AE484" s="1874"/>
      <c r="AF484" s="1874"/>
      <c r="AG484" s="1874"/>
      <c r="AH484" s="1874"/>
    </row>
    <row r="485" spans="1:34" s="592" customFormat="1" ht="55.5" customHeight="1" thickBot="1">
      <c r="A485" s="606"/>
      <c r="D485" s="2135"/>
      <c r="E485" s="2136"/>
      <c r="F485" s="2136"/>
      <c r="G485" s="2138"/>
      <c r="H485" s="1997" t="s">
        <v>1984</v>
      </c>
      <c r="I485" s="1997"/>
      <c r="J485" s="1997"/>
      <c r="K485" s="1997" t="s">
        <v>1883</v>
      </c>
      <c r="L485" s="1997"/>
      <c r="M485" s="1997"/>
      <c r="N485" s="1997" t="s">
        <v>1985</v>
      </c>
      <c r="O485" s="1997"/>
      <c r="P485" s="1997"/>
      <c r="Q485" s="1997" t="s">
        <v>1986</v>
      </c>
      <c r="R485" s="1997"/>
      <c r="S485" s="1997"/>
      <c r="T485" s="1997" t="s">
        <v>1987</v>
      </c>
      <c r="U485" s="1997"/>
      <c r="V485" s="1997"/>
      <c r="W485" s="1997" t="s">
        <v>1988</v>
      </c>
      <c r="X485" s="1997"/>
      <c r="Y485" s="1997"/>
      <c r="Z485" s="1997" t="s">
        <v>1989</v>
      </c>
      <c r="AA485" s="1997"/>
      <c r="AB485" s="1997"/>
      <c r="AC485" s="1997" t="s">
        <v>1990</v>
      </c>
      <c r="AD485" s="1997"/>
      <c r="AE485" s="1997"/>
      <c r="AF485" s="1997" t="s">
        <v>1841</v>
      </c>
      <c r="AG485" s="1997"/>
      <c r="AH485" s="1997"/>
    </row>
    <row r="486" spans="1:34" s="592" customFormat="1" ht="15.75" customHeight="1" thickBot="1">
      <c r="A486" s="606"/>
      <c r="D486" s="2960" t="s">
        <v>1964</v>
      </c>
      <c r="E486" s="2961"/>
      <c r="F486" s="2961"/>
      <c r="G486" s="2961"/>
      <c r="H486" s="2961"/>
      <c r="I486" s="2961"/>
      <c r="J486" s="2961"/>
      <c r="K486" s="2961"/>
      <c r="L486" s="2961"/>
      <c r="M486" s="2961"/>
      <c r="N486" s="2961"/>
      <c r="O486" s="2961"/>
      <c r="P486" s="2961"/>
      <c r="Q486" s="2961"/>
      <c r="R486" s="2961"/>
      <c r="S486" s="2961"/>
      <c r="T486" s="2961"/>
      <c r="U486" s="2961"/>
      <c r="V486" s="2961"/>
      <c r="W486" s="2961"/>
      <c r="X486" s="2961"/>
      <c r="Y486" s="2961"/>
      <c r="Z486" s="2961"/>
      <c r="AA486" s="2961"/>
      <c r="AB486" s="2961"/>
      <c r="AC486" s="2961"/>
      <c r="AD486" s="2961"/>
      <c r="AE486" s="2961"/>
      <c r="AF486" s="2961"/>
      <c r="AG486" s="2961"/>
      <c r="AH486" s="2962"/>
    </row>
    <row r="487" spans="1:34" s="592" customFormat="1" ht="21.75" customHeight="1">
      <c r="A487" s="606"/>
      <c r="D487" s="2580" t="s">
        <v>1965</v>
      </c>
      <c r="E487" s="2580"/>
      <c r="F487" s="2580"/>
      <c r="G487" s="2580"/>
      <c r="H487" s="2600">
        <f>'Notes- SK Template'!H414</f>
        <v>387975</v>
      </c>
      <c r="I487" s="2600"/>
      <c r="J487" s="2600"/>
      <c r="K487" s="2599">
        <f>'Notes- SK Template'!K414</f>
        <v>3468426</v>
      </c>
      <c r="L487" s="2599"/>
      <c r="M487" s="2599"/>
      <c r="N487" s="2599">
        <f>'Notes- SK Template'!N414</f>
        <v>1840389</v>
      </c>
      <c r="O487" s="2599"/>
      <c r="P487" s="2599"/>
      <c r="Q487" s="2599">
        <f>'Notes- SK Template'!Q414</f>
        <v>2047</v>
      </c>
      <c r="R487" s="2599"/>
      <c r="S487" s="2599"/>
      <c r="T487" s="2599">
        <f>'Notes- SK Template'!T414</f>
        <v>0</v>
      </c>
      <c r="U487" s="2599"/>
      <c r="V487" s="2599"/>
      <c r="W487" s="2599">
        <f>'Notes- SK Template'!W414</f>
        <v>0</v>
      </c>
      <c r="X487" s="2599"/>
      <c r="Y487" s="2599"/>
      <c r="Z487" s="2599">
        <f>'Notes- SK Template'!Z414</f>
        <v>103855</v>
      </c>
      <c r="AA487" s="2599"/>
      <c r="AB487" s="2599"/>
      <c r="AC487" s="2599">
        <f>'Notes- SK Template'!AC414</f>
        <v>0</v>
      </c>
      <c r="AD487" s="2599"/>
      <c r="AE487" s="2599"/>
      <c r="AF487" s="2185">
        <f>'Notes- SK Template'!AF414</f>
        <v>5802692</v>
      </c>
      <c r="AG487" s="2185"/>
      <c r="AH487" s="2185"/>
    </row>
    <row r="488" spans="1:34" s="592" customFormat="1" ht="13.8">
      <c r="A488" s="606"/>
      <c r="D488" s="2957" t="s">
        <v>1966</v>
      </c>
      <c r="E488" s="2187"/>
      <c r="F488" s="2187"/>
      <c r="G488" s="2187"/>
      <c r="H488" s="2597">
        <f>'Notes- SK Template'!H415</f>
        <v>0</v>
      </c>
      <c r="I488" s="2597"/>
      <c r="J488" s="2597"/>
      <c r="K488" s="2591">
        <f>'Notes- SK Template'!K415</f>
        <v>127358.19</v>
      </c>
      <c r="L488" s="2591"/>
      <c r="M488" s="2591"/>
      <c r="N488" s="2591">
        <f>'Notes- SK Template'!N415</f>
        <v>89600</v>
      </c>
      <c r="O488" s="2591"/>
      <c r="P488" s="2591"/>
      <c r="Q488" s="2591">
        <f>'Notes- SK Template'!Q415</f>
        <v>0</v>
      </c>
      <c r="R488" s="2591"/>
      <c r="S488" s="2591"/>
      <c r="T488" s="2591">
        <f>'Notes- SK Template'!T415</f>
        <v>0</v>
      </c>
      <c r="U488" s="2591"/>
      <c r="V488" s="2591"/>
      <c r="W488" s="2591">
        <f>'Notes- SK Template'!W415</f>
        <v>0</v>
      </c>
      <c r="X488" s="2591"/>
      <c r="Y488" s="2591"/>
      <c r="Z488" s="2591">
        <f>'Notes- SK Template'!Z415</f>
        <v>0</v>
      </c>
      <c r="AA488" s="2591"/>
      <c r="AB488" s="2591"/>
      <c r="AC488" s="2591">
        <f>'Notes- SK Template'!AC415</f>
        <v>0</v>
      </c>
      <c r="AD488" s="2591"/>
      <c r="AE488" s="2591"/>
      <c r="AF488" s="2186">
        <f>'Notes- SK Template'!AF415</f>
        <v>216958.19</v>
      </c>
      <c r="AG488" s="2186"/>
      <c r="AH488" s="2186"/>
    </row>
    <row r="489" spans="1:34" s="592" customFormat="1" ht="13.8">
      <c r="A489" s="606"/>
      <c r="D489" s="2957" t="s">
        <v>1967</v>
      </c>
      <c r="E489" s="2187"/>
      <c r="F489" s="2187"/>
      <c r="G489" s="2187"/>
      <c r="H489" s="2597">
        <f>'Notes- SK Template'!H416</f>
        <v>0</v>
      </c>
      <c r="I489" s="2597"/>
      <c r="J489" s="2597"/>
      <c r="K489" s="2591">
        <f>'Notes- SK Template'!K416</f>
        <v>0</v>
      </c>
      <c r="L489" s="2591"/>
      <c r="M489" s="2591"/>
      <c r="N489" s="2591">
        <f>'Notes- SK Template'!N416</f>
        <v>65153.36</v>
      </c>
      <c r="O489" s="2591"/>
      <c r="P489" s="2591"/>
      <c r="Q489" s="2591">
        <f>'Notes- SK Template'!Q416</f>
        <v>0</v>
      </c>
      <c r="R489" s="2591"/>
      <c r="S489" s="2591"/>
      <c r="T489" s="2591">
        <f>'Notes- SK Template'!T416</f>
        <v>0</v>
      </c>
      <c r="U489" s="2591"/>
      <c r="V489" s="2591"/>
      <c r="W489" s="2591">
        <f>'Notes- SK Template'!W416</f>
        <v>0</v>
      </c>
      <c r="X489" s="2591"/>
      <c r="Y489" s="2591"/>
      <c r="Z489" s="2591">
        <f>'Notes- SK Template'!Z416</f>
        <v>0</v>
      </c>
      <c r="AA489" s="2591"/>
      <c r="AB489" s="2591"/>
      <c r="AC489" s="2591">
        <f>'Notes- SK Template'!AC416</f>
        <v>0</v>
      </c>
      <c r="AD489" s="2591"/>
      <c r="AE489" s="2591"/>
      <c r="AF489" s="2186">
        <f>'Notes- SK Template'!AF416</f>
        <v>65153.36</v>
      </c>
      <c r="AG489" s="2186"/>
      <c r="AH489" s="2186"/>
    </row>
    <row r="490" spans="1:34" s="592" customFormat="1" ht="13.8">
      <c r="A490" s="606"/>
      <c r="D490" s="2957" t="s">
        <v>1968</v>
      </c>
      <c r="E490" s="2187"/>
      <c r="F490" s="2187"/>
      <c r="G490" s="2187"/>
      <c r="H490" s="2597">
        <f>'Notes- SK Template'!H417</f>
        <v>0</v>
      </c>
      <c r="I490" s="2597"/>
      <c r="J490" s="2597"/>
      <c r="K490" s="2591">
        <f>'Notes- SK Template'!K417</f>
        <v>0</v>
      </c>
      <c r="L490" s="2591"/>
      <c r="M490" s="2591"/>
      <c r="N490" s="2591">
        <f>'Notes- SK Template'!N417</f>
        <v>103855</v>
      </c>
      <c r="O490" s="2591"/>
      <c r="P490" s="2591"/>
      <c r="Q490" s="2591">
        <f>'Notes- SK Template'!Q417</f>
        <v>0</v>
      </c>
      <c r="R490" s="2591"/>
      <c r="S490" s="2591"/>
      <c r="T490" s="2591">
        <f>'Notes- SK Template'!T417</f>
        <v>0</v>
      </c>
      <c r="U490" s="2591"/>
      <c r="V490" s="2591"/>
      <c r="W490" s="2591">
        <f>'Notes- SK Template'!W417</f>
        <v>0</v>
      </c>
      <c r="X490" s="2591"/>
      <c r="Y490" s="2591"/>
      <c r="Z490" s="2591">
        <f>'Notes- SK Template'!Z417</f>
        <v>-103855</v>
      </c>
      <c r="AA490" s="2591"/>
      <c r="AB490" s="2591"/>
      <c r="AC490" s="2591">
        <f>'Notes- SK Template'!AC417</f>
        <v>0</v>
      </c>
      <c r="AD490" s="2591"/>
      <c r="AE490" s="2591"/>
      <c r="AF490" s="2186">
        <f>'Notes- SK Template'!AF417</f>
        <v>0</v>
      </c>
      <c r="AG490" s="2186"/>
      <c r="AH490" s="2186"/>
    </row>
    <row r="491" spans="1:34" s="592" customFormat="1" ht="22.5" customHeight="1" thickBot="1">
      <c r="A491" s="606"/>
      <c r="D491" s="2191" t="s">
        <v>1969</v>
      </c>
      <c r="E491" s="2191"/>
      <c r="F491" s="2191"/>
      <c r="G491" s="2191"/>
      <c r="H491" s="2596">
        <f>'Notes- SK Template'!H418</f>
        <v>387975</v>
      </c>
      <c r="I491" s="2596"/>
      <c r="J491" s="2596"/>
      <c r="K491" s="2596">
        <f>'Notes- SK Template'!K418</f>
        <v>3595784.19</v>
      </c>
      <c r="L491" s="2596"/>
      <c r="M491" s="2596"/>
      <c r="N491" s="2596">
        <f>'Notes- SK Template'!N418</f>
        <v>1968690.64</v>
      </c>
      <c r="O491" s="2596"/>
      <c r="P491" s="2596"/>
      <c r="Q491" s="2596">
        <f>'Notes- SK Template'!Q418</f>
        <v>2047</v>
      </c>
      <c r="R491" s="2596"/>
      <c r="S491" s="2596"/>
      <c r="T491" s="2596">
        <f>'Notes- SK Template'!T418</f>
        <v>0</v>
      </c>
      <c r="U491" s="2596"/>
      <c r="V491" s="2596"/>
      <c r="W491" s="2596">
        <f>'Notes- SK Template'!W418</f>
        <v>0</v>
      </c>
      <c r="X491" s="2596"/>
      <c r="Y491" s="2596"/>
      <c r="Z491" s="2596">
        <f>'Notes- SK Template'!Z418</f>
        <v>0</v>
      </c>
      <c r="AA491" s="2596"/>
      <c r="AB491" s="2596"/>
      <c r="AC491" s="2596">
        <f>'Notes- SK Template'!AC418</f>
        <v>0</v>
      </c>
      <c r="AD491" s="2596"/>
      <c r="AE491" s="2596"/>
      <c r="AF491" s="2596">
        <f>'Notes- SK Template'!AF418</f>
        <v>5954496.8300000001</v>
      </c>
      <c r="AG491" s="2596"/>
      <c r="AH491" s="2596"/>
    </row>
    <row r="492" spans="1:34" s="592" customFormat="1" ht="15.75" customHeight="1" thickBot="1">
      <c r="A492" s="606"/>
      <c r="D492" s="2963" t="s">
        <v>1970</v>
      </c>
      <c r="E492" s="2961"/>
      <c r="F492" s="2961"/>
      <c r="G492" s="2961"/>
      <c r="H492" s="2961"/>
      <c r="I492" s="2961"/>
      <c r="J492" s="2961"/>
      <c r="K492" s="2961"/>
      <c r="L492" s="2961"/>
      <c r="M492" s="2961"/>
      <c r="N492" s="2961"/>
      <c r="O492" s="2961"/>
      <c r="P492" s="2961"/>
      <c r="Q492" s="2961"/>
      <c r="R492" s="2961"/>
      <c r="S492" s="2961"/>
      <c r="T492" s="2961"/>
      <c r="U492" s="2961"/>
      <c r="V492" s="2961"/>
      <c r="W492" s="2961"/>
      <c r="X492" s="2961"/>
      <c r="Y492" s="2961"/>
      <c r="Z492" s="2961"/>
      <c r="AA492" s="2961"/>
      <c r="AB492" s="2961"/>
      <c r="AC492" s="2961"/>
      <c r="AD492" s="2961"/>
      <c r="AE492" s="2961"/>
      <c r="AF492" s="2961"/>
      <c r="AG492" s="2961"/>
      <c r="AH492" s="2962"/>
    </row>
    <row r="493" spans="1:34" s="592" customFormat="1" ht="22.5" customHeight="1">
      <c r="A493" s="606"/>
      <c r="D493" s="2580" t="s">
        <v>1965</v>
      </c>
      <c r="E493" s="2580"/>
      <c r="F493" s="2580"/>
      <c r="G493" s="2580"/>
      <c r="H493" s="2600">
        <f>'Notes- SK Template'!H420</f>
        <v>0</v>
      </c>
      <c r="I493" s="2600"/>
      <c r="J493" s="2600"/>
      <c r="K493" s="2599">
        <f>'Notes- SK Template'!K420</f>
        <v>1735325</v>
      </c>
      <c r="L493" s="2599"/>
      <c r="M493" s="2599"/>
      <c r="N493" s="2599">
        <f>'Notes- SK Template'!N420</f>
        <v>1362740</v>
      </c>
      <c r="O493" s="2599"/>
      <c r="P493" s="2599"/>
      <c r="Q493" s="2599">
        <f>'Notes- SK Template'!Q420</f>
        <v>2047</v>
      </c>
      <c r="R493" s="2599"/>
      <c r="S493" s="2599"/>
      <c r="T493" s="2599">
        <f>'Notes- SK Template'!T420</f>
        <v>0</v>
      </c>
      <c r="U493" s="2599"/>
      <c r="V493" s="2599"/>
      <c r="W493" s="2599">
        <f>'Notes- SK Template'!W420</f>
        <v>0</v>
      </c>
      <c r="X493" s="2599"/>
      <c r="Y493" s="2599"/>
      <c r="Z493" s="2599">
        <f>'Notes- SK Template'!Z420</f>
        <v>0</v>
      </c>
      <c r="AA493" s="2599"/>
      <c r="AB493" s="2599"/>
      <c r="AC493" s="2599">
        <f>'Notes- SK Template'!AC420</f>
        <v>0</v>
      </c>
      <c r="AD493" s="2599"/>
      <c r="AE493" s="2599"/>
      <c r="AF493" s="2185">
        <f>'Notes- SK Template'!AF420</f>
        <v>3100112</v>
      </c>
      <c r="AG493" s="2185"/>
      <c r="AH493" s="2185"/>
    </row>
    <row r="494" spans="1:34" s="592" customFormat="1" ht="13.8">
      <c r="A494" s="606"/>
      <c r="D494" s="2187" t="s">
        <v>1966</v>
      </c>
      <c r="E494" s="2187"/>
      <c r="F494" s="2187"/>
      <c r="G494" s="2187"/>
      <c r="H494" s="2597">
        <f>'Notes- SK Template'!H421</f>
        <v>0</v>
      </c>
      <c r="I494" s="2597"/>
      <c r="J494" s="2597"/>
      <c r="K494" s="2591">
        <f>'Notes- SK Template'!K421</f>
        <v>148487</v>
      </c>
      <c r="L494" s="2591"/>
      <c r="M494" s="2591"/>
      <c r="N494" s="2591">
        <f>'Notes- SK Template'!N421</f>
        <v>207186</v>
      </c>
      <c r="O494" s="2591"/>
      <c r="P494" s="2591"/>
      <c r="Q494" s="2591">
        <f>'Notes- SK Template'!Q421</f>
        <v>0</v>
      </c>
      <c r="R494" s="2591"/>
      <c r="S494" s="2591"/>
      <c r="T494" s="2591">
        <f>'Notes- SK Template'!T421</f>
        <v>0</v>
      </c>
      <c r="U494" s="2591"/>
      <c r="V494" s="2591"/>
      <c r="W494" s="2591">
        <f>'Notes- SK Template'!W421</f>
        <v>0</v>
      </c>
      <c r="X494" s="2591"/>
      <c r="Y494" s="2591"/>
      <c r="Z494" s="2591">
        <f>'Notes- SK Template'!Z421</f>
        <v>0</v>
      </c>
      <c r="AA494" s="2591"/>
      <c r="AB494" s="2591"/>
      <c r="AC494" s="2591">
        <f>'Notes- SK Template'!AC421</f>
        <v>0</v>
      </c>
      <c r="AD494" s="2591"/>
      <c r="AE494" s="2591"/>
      <c r="AF494" s="2186">
        <f>'Notes- SK Template'!AF421</f>
        <v>355673</v>
      </c>
      <c r="AG494" s="2186"/>
      <c r="AH494" s="2186"/>
    </row>
    <row r="495" spans="1:34" s="592" customFormat="1" ht="13.8">
      <c r="A495" s="606"/>
      <c r="D495" s="2187" t="s">
        <v>1967</v>
      </c>
      <c r="E495" s="2187"/>
      <c r="F495" s="2187"/>
      <c r="G495" s="2187"/>
      <c r="H495" s="2597">
        <f>'Notes- SK Template'!H422</f>
        <v>0</v>
      </c>
      <c r="I495" s="2597"/>
      <c r="J495" s="2597"/>
      <c r="K495" s="2591">
        <f>'Notes- SK Template'!K422</f>
        <v>0</v>
      </c>
      <c r="L495" s="2591"/>
      <c r="M495" s="2591"/>
      <c r="N495" s="2591">
        <f>'Notes- SK Template'!N422</f>
        <v>65153.36</v>
      </c>
      <c r="O495" s="2591"/>
      <c r="P495" s="2591"/>
      <c r="Q495" s="2591">
        <f>'Notes- SK Template'!Q422</f>
        <v>0</v>
      </c>
      <c r="R495" s="2591"/>
      <c r="S495" s="2591"/>
      <c r="T495" s="2591">
        <f>'Notes- SK Template'!T422</f>
        <v>0</v>
      </c>
      <c r="U495" s="2591"/>
      <c r="V495" s="2591"/>
      <c r="W495" s="2591">
        <f>'Notes- SK Template'!W422</f>
        <v>0</v>
      </c>
      <c r="X495" s="2591"/>
      <c r="Y495" s="2591"/>
      <c r="Z495" s="2591">
        <f>'Notes- SK Template'!Z422</f>
        <v>0</v>
      </c>
      <c r="AA495" s="2591"/>
      <c r="AB495" s="2591"/>
      <c r="AC495" s="2591">
        <f>'Notes- SK Template'!AC422</f>
        <v>0</v>
      </c>
      <c r="AD495" s="2591"/>
      <c r="AE495" s="2591"/>
      <c r="AF495" s="2186">
        <f>'Notes- SK Template'!AF422</f>
        <v>65153.36</v>
      </c>
      <c r="AG495" s="2186"/>
      <c r="AH495" s="2186"/>
    </row>
    <row r="496" spans="1:34" s="592" customFormat="1" ht="13.8">
      <c r="A496" s="606"/>
      <c r="D496" s="2957" t="s">
        <v>1968</v>
      </c>
      <c r="E496" s="2187"/>
      <c r="F496" s="2187"/>
      <c r="G496" s="2187"/>
      <c r="H496" s="2597">
        <f>'Notes- SK Template'!H423</f>
        <v>0</v>
      </c>
      <c r="I496" s="2597"/>
      <c r="J496" s="2597"/>
      <c r="K496" s="2591">
        <f>'Notes- SK Template'!K423</f>
        <v>0</v>
      </c>
      <c r="L496" s="2591"/>
      <c r="M496" s="2591"/>
      <c r="N496" s="2591">
        <f>'Notes- SK Template'!N423</f>
        <v>0</v>
      </c>
      <c r="O496" s="2591"/>
      <c r="P496" s="2591"/>
      <c r="Q496" s="2591">
        <f>'Notes- SK Template'!Q423</f>
        <v>0</v>
      </c>
      <c r="R496" s="2591"/>
      <c r="S496" s="2591"/>
      <c r="T496" s="2591">
        <f>'Notes- SK Template'!T423</f>
        <v>0</v>
      </c>
      <c r="U496" s="2591"/>
      <c r="V496" s="2591"/>
      <c r="W496" s="2591">
        <f>'Notes- SK Template'!W423</f>
        <v>0</v>
      </c>
      <c r="X496" s="2591"/>
      <c r="Y496" s="2591"/>
      <c r="Z496" s="2591">
        <f>'Notes- SK Template'!Z423</f>
        <v>0</v>
      </c>
      <c r="AA496" s="2591"/>
      <c r="AB496" s="2591"/>
      <c r="AC496" s="2591">
        <f>'Notes- SK Template'!AC423</f>
        <v>0</v>
      </c>
      <c r="AD496" s="2591"/>
      <c r="AE496" s="2591"/>
      <c r="AF496" s="2186">
        <f>'Notes- SK Template'!AF423</f>
        <v>0</v>
      </c>
      <c r="AG496" s="2186"/>
      <c r="AH496" s="2186"/>
    </row>
    <row r="497" spans="1:34" s="592" customFormat="1" ht="22.5" customHeight="1" thickBot="1">
      <c r="A497" s="606"/>
      <c r="D497" s="2191" t="s">
        <v>1969</v>
      </c>
      <c r="E497" s="2191"/>
      <c r="F497" s="2191"/>
      <c r="G497" s="2191"/>
      <c r="H497" s="2596">
        <f>'Notes- SK Template'!H424</f>
        <v>0</v>
      </c>
      <c r="I497" s="2596"/>
      <c r="J497" s="2596"/>
      <c r="K497" s="2596">
        <f>'Notes- SK Template'!K424</f>
        <v>1883812</v>
      </c>
      <c r="L497" s="2596"/>
      <c r="M497" s="2596"/>
      <c r="N497" s="2596">
        <f>'Notes- SK Template'!N424</f>
        <v>1504772.64</v>
      </c>
      <c r="O497" s="2596"/>
      <c r="P497" s="2596"/>
      <c r="Q497" s="2596">
        <f>'Notes- SK Template'!Q424</f>
        <v>2047</v>
      </c>
      <c r="R497" s="2596"/>
      <c r="S497" s="2596"/>
      <c r="T497" s="2596">
        <f>'Notes- SK Template'!T424</f>
        <v>0</v>
      </c>
      <c r="U497" s="2596"/>
      <c r="V497" s="2596"/>
      <c r="W497" s="2596">
        <f>'Notes- SK Template'!W424</f>
        <v>0</v>
      </c>
      <c r="X497" s="2596"/>
      <c r="Y497" s="2596"/>
      <c r="Z497" s="2596">
        <f>'Notes- SK Template'!Z424</f>
        <v>0</v>
      </c>
      <c r="AA497" s="2596"/>
      <c r="AB497" s="2596"/>
      <c r="AC497" s="2596">
        <f>'Notes- SK Template'!AC424</f>
        <v>0</v>
      </c>
      <c r="AD497" s="2596"/>
      <c r="AE497" s="2596"/>
      <c r="AF497" s="2596">
        <f>'Notes- SK Template'!AF424</f>
        <v>3390631.64</v>
      </c>
      <c r="AG497" s="2596"/>
      <c r="AH497" s="2596"/>
    </row>
    <row r="498" spans="1:34" s="592" customFormat="1" ht="15.75" customHeight="1" thickBot="1">
      <c r="A498" s="606"/>
      <c r="D498" s="2963" t="s">
        <v>1971</v>
      </c>
      <c r="E498" s="2961"/>
      <c r="F498" s="2961"/>
      <c r="G498" s="2961"/>
      <c r="H498" s="2961"/>
      <c r="I498" s="2961"/>
      <c r="J498" s="2961"/>
      <c r="K498" s="2961"/>
      <c r="L498" s="2961"/>
      <c r="M498" s="2961"/>
      <c r="N498" s="2961"/>
      <c r="O498" s="2961"/>
      <c r="P498" s="2961"/>
      <c r="Q498" s="2961"/>
      <c r="R498" s="2961"/>
      <c r="S498" s="2961"/>
      <c r="T498" s="2961"/>
      <c r="U498" s="2961"/>
      <c r="V498" s="2961"/>
      <c r="W498" s="2961"/>
      <c r="X498" s="2961"/>
      <c r="Y498" s="2961"/>
      <c r="Z498" s="2961"/>
      <c r="AA498" s="2961"/>
      <c r="AB498" s="2961"/>
      <c r="AC498" s="2961"/>
      <c r="AD498" s="2961"/>
      <c r="AE498" s="2961"/>
      <c r="AF498" s="2961"/>
      <c r="AG498" s="2961"/>
      <c r="AH498" s="2962"/>
    </row>
    <row r="499" spans="1:34" s="592" customFormat="1" ht="22.5" customHeight="1">
      <c r="A499" s="606"/>
      <c r="D499" s="2580" t="s">
        <v>1965</v>
      </c>
      <c r="E499" s="2580"/>
      <c r="F499" s="2580"/>
      <c r="G499" s="2580"/>
      <c r="H499" s="2600">
        <f>'Notes- SK Template'!H426</f>
        <v>0</v>
      </c>
      <c r="I499" s="2600"/>
      <c r="J499" s="2600"/>
      <c r="K499" s="2599">
        <f>'Notes- SK Template'!K426</f>
        <v>0</v>
      </c>
      <c r="L499" s="2599"/>
      <c r="M499" s="2599"/>
      <c r="N499" s="2599">
        <f>'Notes- SK Template'!N426</f>
        <v>0</v>
      </c>
      <c r="O499" s="2599"/>
      <c r="P499" s="2599"/>
      <c r="Q499" s="2599">
        <f>'Notes- SK Template'!Q426</f>
        <v>0</v>
      </c>
      <c r="R499" s="2599"/>
      <c r="S499" s="2599"/>
      <c r="T499" s="2599">
        <f>'Notes- SK Template'!T426</f>
        <v>0</v>
      </c>
      <c r="U499" s="2599"/>
      <c r="V499" s="2599"/>
      <c r="W499" s="2599">
        <f>'Notes- SK Template'!W426</f>
        <v>0</v>
      </c>
      <c r="X499" s="2599"/>
      <c r="Y499" s="2599"/>
      <c r="Z499" s="2599">
        <f>'Notes- SK Template'!Z426</f>
        <v>0</v>
      </c>
      <c r="AA499" s="2599"/>
      <c r="AB499" s="2599"/>
      <c r="AC499" s="2599">
        <f>'Notes- SK Template'!AC426</f>
        <v>0</v>
      </c>
      <c r="AD499" s="2599"/>
      <c r="AE499" s="2599"/>
      <c r="AF499" s="2185">
        <f>'Notes- SK Template'!AF426</f>
        <v>0</v>
      </c>
      <c r="AG499" s="2185"/>
      <c r="AH499" s="2185"/>
    </row>
    <row r="500" spans="1:34" s="592" customFormat="1" ht="15" customHeight="1">
      <c r="A500" s="606"/>
      <c r="D500" s="2187" t="s">
        <v>1966</v>
      </c>
      <c r="E500" s="2187"/>
      <c r="F500" s="2187"/>
      <c r="G500" s="2187"/>
      <c r="H500" s="2597">
        <f>'Notes- SK Template'!H427</f>
        <v>0</v>
      </c>
      <c r="I500" s="2597"/>
      <c r="J500" s="2597"/>
      <c r="K500" s="2591">
        <f>'Notes- SK Template'!K427</f>
        <v>0</v>
      </c>
      <c r="L500" s="2591"/>
      <c r="M500" s="2591"/>
      <c r="N500" s="2591">
        <f>'Notes- SK Template'!N427</f>
        <v>0</v>
      </c>
      <c r="O500" s="2591"/>
      <c r="P500" s="2591"/>
      <c r="Q500" s="2591">
        <f>'Notes- SK Template'!Q427</f>
        <v>0</v>
      </c>
      <c r="R500" s="2591"/>
      <c r="S500" s="2591"/>
      <c r="T500" s="2591">
        <f>'Notes- SK Template'!T427</f>
        <v>0</v>
      </c>
      <c r="U500" s="2591"/>
      <c r="V500" s="2591"/>
      <c r="W500" s="2591">
        <f>'Notes- SK Template'!W427</f>
        <v>0</v>
      </c>
      <c r="X500" s="2591"/>
      <c r="Y500" s="2591"/>
      <c r="Z500" s="2591">
        <f>'Notes- SK Template'!Z427</f>
        <v>0</v>
      </c>
      <c r="AA500" s="2591"/>
      <c r="AB500" s="2591"/>
      <c r="AC500" s="2591">
        <f>'Notes- SK Template'!AC427</f>
        <v>0</v>
      </c>
      <c r="AD500" s="2591"/>
      <c r="AE500" s="2591"/>
      <c r="AF500" s="2186">
        <f>'Notes- SK Template'!AF427</f>
        <v>0</v>
      </c>
      <c r="AG500" s="2186"/>
      <c r="AH500" s="2186"/>
    </row>
    <row r="501" spans="1:34" s="592" customFormat="1" ht="15" customHeight="1">
      <c r="A501" s="606"/>
      <c r="D501" s="2187" t="s">
        <v>1967</v>
      </c>
      <c r="E501" s="2187"/>
      <c r="F501" s="2187"/>
      <c r="G501" s="2187"/>
      <c r="H501" s="2597">
        <f>'Notes- SK Template'!H428</f>
        <v>0</v>
      </c>
      <c r="I501" s="2597"/>
      <c r="J501" s="2597"/>
      <c r="K501" s="2591">
        <f>'Notes- SK Template'!K428</f>
        <v>0</v>
      </c>
      <c r="L501" s="2591"/>
      <c r="M501" s="2591"/>
      <c r="N501" s="2591">
        <f>'Notes- SK Template'!N428</f>
        <v>0</v>
      </c>
      <c r="O501" s="2591"/>
      <c r="P501" s="2591"/>
      <c r="Q501" s="2591">
        <f>'Notes- SK Template'!Q428</f>
        <v>0</v>
      </c>
      <c r="R501" s="2591"/>
      <c r="S501" s="2591"/>
      <c r="T501" s="2591">
        <f>'Notes- SK Template'!T428</f>
        <v>0</v>
      </c>
      <c r="U501" s="2591"/>
      <c r="V501" s="2591"/>
      <c r="W501" s="2591">
        <f>'Notes- SK Template'!W428</f>
        <v>0</v>
      </c>
      <c r="X501" s="2591"/>
      <c r="Y501" s="2591"/>
      <c r="Z501" s="2591">
        <f>'Notes- SK Template'!Z428</f>
        <v>0</v>
      </c>
      <c r="AA501" s="2591"/>
      <c r="AB501" s="2591"/>
      <c r="AC501" s="2591">
        <f>'Notes- SK Template'!AC428</f>
        <v>0</v>
      </c>
      <c r="AD501" s="2591"/>
      <c r="AE501" s="2591"/>
      <c r="AF501" s="2186">
        <f>'Notes- SK Template'!AF428</f>
        <v>0</v>
      </c>
      <c r="AG501" s="2186"/>
      <c r="AH501" s="2186"/>
    </row>
    <row r="502" spans="1:34" s="592" customFormat="1" ht="13.8">
      <c r="A502" s="606"/>
      <c r="D502" s="2957" t="s">
        <v>1968</v>
      </c>
      <c r="E502" s="2187"/>
      <c r="F502" s="2187"/>
      <c r="G502" s="2187"/>
      <c r="H502" s="2597">
        <f>'Notes- SK Template'!H429</f>
        <v>0</v>
      </c>
      <c r="I502" s="2597"/>
      <c r="J502" s="2597"/>
      <c r="K502" s="2591">
        <f>'Notes- SK Template'!K429</f>
        <v>0</v>
      </c>
      <c r="L502" s="2591"/>
      <c r="M502" s="2591"/>
      <c r="N502" s="2591">
        <f>'Notes- SK Template'!N429</f>
        <v>0</v>
      </c>
      <c r="O502" s="2591"/>
      <c r="P502" s="2591"/>
      <c r="Q502" s="2591">
        <f>'Notes- SK Template'!Q429</f>
        <v>0</v>
      </c>
      <c r="R502" s="2591"/>
      <c r="S502" s="2591"/>
      <c r="T502" s="2591">
        <f>'Notes- SK Template'!T429</f>
        <v>0</v>
      </c>
      <c r="U502" s="2591"/>
      <c r="V502" s="2591"/>
      <c r="W502" s="2591">
        <f>'Notes- SK Template'!W429</f>
        <v>0</v>
      </c>
      <c r="X502" s="2591"/>
      <c r="Y502" s="2591"/>
      <c r="Z502" s="2591">
        <f>'Notes- SK Template'!Z429</f>
        <v>0</v>
      </c>
      <c r="AA502" s="2591"/>
      <c r="AB502" s="2591"/>
      <c r="AC502" s="2591">
        <f>'Notes- SK Template'!AC429</f>
        <v>0</v>
      </c>
      <c r="AD502" s="2591"/>
      <c r="AE502" s="2591"/>
      <c r="AF502" s="2186">
        <f>'Notes- SK Template'!AF429</f>
        <v>0</v>
      </c>
      <c r="AG502" s="2186"/>
      <c r="AH502" s="2186"/>
    </row>
    <row r="503" spans="1:34" s="592" customFormat="1" ht="22.5" customHeight="1" thickBot="1">
      <c r="A503" s="606"/>
      <c r="D503" s="2191" t="s">
        <v>1969</v>
      </c>
      <c r="E503" s="2191"/>
      <c r="F503" s="2191"/>
      <c r="G503" s="2191"/>
      <c r="H503" s="2596">
        <f>'Notes- SK Template'!H430</f>
        <v>0</v>
      </c>
      <c r="I503" s="2596"/>
      <c r="J503" s="2596"/>
      <c r="K503" s="2596">
        <f>'Notes- SK Template'!K430</f>
        <v>0</v>
      </c>
      <c r="L503" s="2596"/>
      <c r="M503" s="2596"/>
      <c r="N503" s="2596">
        <f>'Notes- SK Template'!N430</f>
        <v>0</v>
      </c>
      <c r="O503" s="2596"/>
      <c r="P503" s="2596"/>
      <c r="Q503" s="2596">
        <f>'Notes- SK Template'!Q430</f>
        <v>0</v>
      </c>
      <c r="R503" s="2596"/>
      <c r="S503" s="2596"/>
      <c r="T503" s="2596">
        <f>'Notes- SK Template'!T430</f>
        <v>0</v>
      </c>
      <c r="U503" s="2596"/>
      <c r="V503" s="2596"/>
      <c r="W503" s="2596">
        <f>'Notes- SK Template'!W430</f>
        <v>0</v>
      </c>
      <c r="X503" s="2596"/>
      <c r="Y503" s="2596"/>
      <c r="Z503" s="2596">
        <f>'Notes- SK Template'!Z430</f>
        <v>0</v>
      </c>
      <c r="AA503" s="2596"/>
      <c r="AB503" s="2596"/>
      <c r="AC503" s="2596">
        <f>'Notes- SK Template'!AC430</f>
        <v>0</v>
      </c>
      <c r="AD503" s="2596"/>
      <c r="AE503" s="2596"/>
      <c r="AF503" s="2596">
        <f>'Notes- SK Template'!AF430</f>
        <v>0</v>
      </c>
      <c r="AG503" s="2596"/>
      <c r="AH503" s="2596"/>
    </row>
    <row r="504" spans="1:34" s="592" customFormat="1" ht="15.75" customHeight="1" thickBot="1">
      <c r="A504" s="606"/>
      <c r="D504" s="2963" t="s">
        <v>1972</v>
      </c>
      <c r="E504" s="2961"/>
      <c r="F504" s="2961"/>
      <c r="G504" s="2961"/>
      <c r="H504" s="2961"/>
      <c r="I504" s="2961"/>
      <c r="J504" s="2961"/>
      <c r="K504" s="2961"/>
      <c r="L504" s="2961"/>
      <c r="M504" s="2961"/>
      <c r="N504" s="2961"/>
      <c r="O504" s="2961"/>
      <c r="P504" s="2961"/>
      <c r="Q504" s="2961"/>
      <c r="R504" s="2961"/>
      <c r="S504" s="2961"/>
      <c r="T504" s="2961"/>
      <c r="U504" s="2961"/>
      <c r="V504" s="2961"/>
      <c r="W504" s="2961"/>
      <c r="X504" s="2961"/>
      <c r="Y504" s="2961"/>
      <c r="Z504" s="2961"/>
      <c r="AA504" s="2961"/>
      <c r="AB504" s="2961"/>
      <c r="AC504" s="2961"/>
      <c r="AD504" s="2961"/>
      <c r="AE504" s="2961"/>
      <c r="AF504" s="2961"/>
      <c r="AG504" s="2961"/>
      <c r="AH504" s="2962"/>
    </row>
    <row r="505" spans="1:34" s="592" customFormat="1" ht="22.5" customHeight="1">
      <c r="A505" s="606"/>
      <c r="D505" s="2205" t="s">
        <v>1965</v>
      </c>
      <c r="E505" s="2205"/>
      <c r="F505" s="2205"/>
      <c r="G505" s="2205"/>
      <c r="H505" s="2598">
        <f>'Notes- SK Template'!H432</f>
        <v>387975</v>
      </c>
      <c r="I505" s="2598"/>
      <c r="J505" s="2598"/>
      <c r="K505" s="2598">
        <f>'Notes- SK Template'!K432</f>
        <v>1733101</v>
      </c>
      <c r="L505" s="2598"/>
      <c r="M505" s="2598"/>
      <c r="N505" s="2598">
        <f>'Notes- SK Template'!N432</f>
        <v>477649</v>
      </c>
      <c r="O505" s="2598"/>
      <c r="P505" s="2598"/>
      <c r="Q505" s="2598">
        <f>'Notes- SK Template'!Q432</f>
        <v>0</v>
      </c>
      <c r="R505" s="2598"/>
      <c r="S505" s="2598"/>
      <c r="T505" s="2598">
        <f>'Notes- SK Template'!T432</f>
        <v>0</v>
      </c>
      <c r="U505" s="2598"/>
      <c r="V505" s="2598"/>
      <c r="W505" s="2598">
        <f>'Notes- SK Template'!W432</f>
        <v>0</v>
      </c>
      <c r="X505" s="2598"/>
      <c r="Y505" s="2598"/>
      <c r="Z505" s="2598">
        <f>'Notes- SK Template'!Z432</f>
        <v>103855</v>
      </c>
      <c r="AA505" s="2598"/>
      <c r="AB505" s="2598"/>
      <c r="AC505" s="2598">
        <f>'Notes- SK Template'!AC432</f>
        <v>0</v>
      </c>
      <c r="AD505" s="2598"/>
      <c r="AE505" s="2598"/>
      <c r="AF505" s="2598">
        <f>'Notes- SK Template'!AF432</f>
        <v>2702580</v>
      </c>
      <c r="AG505" s="2598"/>
      <c r="AH505" s="2598"/>
    </row>
    <row r="506" spans="1:34" s="592" customFormat="1" ht="22.5" customHeight="1" thickBot="1">
      <c r="A506" s="606"/>
      <c r="D506" s="2191" t="s">
        <v>1969</v>
      </c>
      <c r="E506" s="2191"/>
      <c r="F506" s="2191"/>
      <c r="G506" s="2191"/>
      <c r="H506" s="2596">
        <f>'Notes- SK Template'!H433</f>
        <v>387975</v>
      </c>
      <c r="I506" s="2596"/>
      <c r="J506" s="2596"/>
      <c r="K506" s="2596">
        <f>'Notes- SK Template'!K433</f>
        <v>1711972.19</v>
      </c>
      <c r="L506" s="2596"/>
      <c r="M506" s="2596"/>
      <c r="N506" s="2596">
        <f>'Notes- SK Template'!N433</f>
        <v>463918</v>
      </c>
      <c r="O506" s="2596"/>
      <c r="P506" s="2596"/>
      <c r="Q506" s="2596">
        <f>'Notes- SK Template'!Q433</f>
        <v>0</v>
      </c>
      <c r="R506" s="2596"/>
      <c r="S506" s="2596"/>
      <c r="T506" s="2596">
        <f>'Notes- SK Template'!T433</f>
        <v>0</v>
      </c>
      <c r="U506" s="2596"/>
      <c r="V506" s="2596"/>
      <c r="W506" s="2596">
        <f>'Notes- SK Template'!W433</f>
        <v>0</v>
      </c>
      <c r="X506" s="2596"/>
      <c r="Y506" s="2596"/>
      <c r="Z506" s="2596">
        <f>'Notes- SK Template'!Z433</f>
        <v>0</v>
      </c>
      <c r="AA506" s="2596"/>
      <c r="AB506" s="2596"/>
      <c r="AC506" s="2596">
        <f>'Notes- SK Template'!AC433</f>
        <v>0</v>
      </c>
      <c r="AD506" s="2596"/>
      <c r="AE506" s="2596"/>
      <c r="AF506" s="2596">
        <f>'Notes- SK Template'!AF433</f>
        <v>2563865.19</v>
      </c>
      <c r="AG506" s="2596"/>
      <c r="AH506" s="2596"/>
    </row>
    <row r="507" spans="1:34" s="592" customFormat="1" ht="13.8">
      <c r="A507" s="606"/>
      <c r="D507" s="928"/>
      <c r="E507" s="927"/>
      <c r="F507" s="927"/>
      <c r="G507" s="927"/>
      <c r="H507" s="927"/>
      <c r="I507" s="927"/>
      <c r="J507" s="927"/>
      <c r="K507" s="927"/>
      <c r="L507" s="927"/>
      <c r="M507" s="927"/>
      <c r="N507" s="927"/>
      <c r="O507" s="927"/>
      <c r="P507" s="927"/>
      <c r="Q507" s="927"/>
      <c r="R507" s="927"/>
      <c r="S507" s="927"/>
      <c r="T507" s="927"/>
      <c r="U507" s="927"/>
      <c r="V507" s="927"/>
      <c r="W507" s="927"/>
      <c r="X507" s="927"/>
      <c r="Y507" s="927"/>
      <c r="Z507" s="927"/>
      <c r="AA507" s="927"/>
      <c r="AB507" s="927"/>
      <c r="AC507" s="927"/>
      <c r="AD507" s="927"/>
      <c r="AE507" s="927"/>
      <c r="AF507" s="927"/>
      <c r="AG507" s="927"/>
    </row>
    <row r="508" spans="1:34" s="592" customFormat="1" ht="14.4" thickBot="1">
      <c r="A508" s="606"/>
      <c r="D508" s="928"/>
      <c r="E508" s="927"/>
      <c r="F508" s="927"/>
      <c r="G508" s="927"/>
      <c r="H508" s="927"/>
      <c r="I508" s="927"/>
      <c r="J508" s="927"/>
      <c r="K508" s="927"/>
      <c r="L508" s="927"/>
      <c r="M508" s="927"/>
      <c r="N508" s="927"/>
      <c r="O508" s="927"/>
      <c r="P508" s="927"/>
      <c r="Q508" s="927"/>
      <c r="R508" s="927"/>
      <c r="S508" s="927"/>
      <c r="T508" s="927"/>
      <c r="U508" s="927"/>
      <c r="V508" s="927"/>
      <c r="W508" s="927"/>
      <c r="X508" s="927"/>
      <c r="Y508" s="927"/>
      <c r="Z508" s="927"/>
      <c r="AA508" s="927"/>
      <c r="AB508" s="927"/>
      <c r="AC508" s="927"/>
      <c r="AD508" s="927"/>
      <c r="AE508" s="927"/>
      <c r="AF508" s="927"/>
      <c r="AG508" s="927"/>
    </row>
    <row r="509" spans="1:34" s="592" customFormat="1" ht="15" customHeight="1" thickBot="1">
      <c r="A509" s="606" t="s">
        <v>1479</v>
      </c>
      <c r="D509" s="2133" t="s">
        <v>1991</v>
      </c>
      <c r="E509" s="2134"/>
      <c r="F509" s="2134"/>
      <c r="G509" s="2137"/>
      <c r="H509" s="1874" t="s">
        <v>1973</v>
      </c>
      <c r="I509" s="1874"/>
      <c r="J509" s="1874"/>
      <c r="K509" s="1874"/>
      <c r="L509" s="1874"/>
      <c r="M509" s="1874"/>
      <c r="N509" s="1874"/>
      <c r="O509" s="1874"/>
      <c r="P509" s="1874"/>
      <c r="Q509" s="1874"/>
      <c r="R509" s="1874"/>
      <c r="S509" s="1874"/>
      <c r="T509" s="1874"/>
      <c r="U509" s="1874"/>
      <c r="V509" s="1874"/>
      <c r="W509" s="1874"/>
      <c r="X509" s="1874"/>
      <c r="Y509" s="1874"/>
      <c r="Z509" s="1874"/>
      <c r="AA509" s="1874"/>
      <c r="AB509" s="1874"/>
      <c r="AC509" s="1874"/>
      <c r="AD509" s="1874"/>
      <c r="AE509" s="1874"/>
      <c r="AF509" s="1874"/>
      <c r="AG509" s="1874"/>
      <c r="AH509" s="1874"/>
    </row>
    <row r="510" spans="1:34" s="592" customFormat="1" ht="55.5" customHeight="1" thickBot="1">
      <c r="A510" s="606"/>
      <c r="D510" s="2135"/>
      <c r="E510" s="2136"/>
      <c r="F510" s="2136"/>
      <c r="G510" s="2138"/>
      <c r="H510" s="1997" t="s">
        <v>1984</v>
      </c>
      <c r="I510" s="1997"/>
      <c r="J510" s="1997"/>
      <c r="K510" s="1997" t="s">
        <v>1883</v>
      </c>
      <c r="L510" s="1997"/>
      <c r="M510" s="1997"/>
      <c r="N510" s="1997" t="s">
        <v>1985</v>
      </c>
      <c r="O510" s="1997"/>
      <c r="P510" s="1997"/>
      <c r="Q510" s="1997" t="s">
        <v>1986</v>
      </c>
      <c r="R510" s="1997"/>
      <c r="S510" s="1997"/>
      <c r="T510" s="1997" t="s">
        <v>1987</v>
      </c>
      <c r="U510" s="1997"/>
      <c r="V510" s="1997"/>
      <c r="W510" s="1997" t="s">
        <v>1988</v>
      </c>
      <c r="X510" s="1997"/>
      <c r="Y510" s="1997"/>
      <c r="Z510" s="1997" t="s">
        <v>1989</v>
      </c>
      <c r="AA510" s="1997"/>
      <c r="AB510" s="1997"/>
      <c r="AC510" s="1997" t="s">
        <v>1990</v>
      </c>
      <c r="AD510" s="1997"/>
      <c r="AE510" s="1997"/>
      <c r="AF510" s="1997" t="s">
        <v>1841</v>
      </c>
      <c r="AG510" s="1997"/>
      <c r="AH510" s="1997"/>
    </row>
    <row r="511" spans="1:34" s="592" customFormat="1" ht="14.4" thickBot="1">
      <c r="A511" s="606"/>
      <c r="D511" s="2960" t="s">
        <v>1964</v>
      </c>
      <c r="E511" s="2961"/>
      <c r="F511" s="2961"/>
      <c r="G511" s="2961"/>
      <c r="H511" s="2961"/>
      <c r="I511" s="2961"/>
      <c r="J511" s="2961"/>
      <c r="K511" s="2961"/>
      <c r="L511" s="2961"/>
      <c r="M511" s="2961"/>
      <c r="N511" s="2961"/>
      <c r="O511" s="2961"/>
      <c r="P511" s="2961"/>
      <c r="Q511" s="2961"/>
      <c r="R511" s="2961"/>
      <c r="S511" s="2961"/>
      <c r="T511" s="2961"/>
      <c r="U511" s="2961"/>
      <c r="V511" s="2961"/>
      <c r="W511" s="2961"/>
      <c r="X511" s="2961"/>
      <c r="Y511" s="2961"/>
      <c r="Z511" s="2961"/>
      <c r="AA511" s="2961"/>
      <c r="AB511" s="2961"/>
      <c r="AC511" s="2961"/>
      <c r="AD511" s="2961"/>
      <c r="AE511" s="2961"/>
      <c r="AF511" s="2961"/>
      <c r="AG511" s="2961"/>
      <c r="AH511" s="2962"/>
    </row>
    <row r="512" spans="1:34" s="592" customFormat="1" ht="22.5" customHeight="1">
      <c r="A512" s="606"/>
      <c r="D512" s="2580" t="s">
        <v>1965</v>
      </c>
      <c r="E512" s="2580"/>
      <c r="F512" s="2580"/>
      <c r="G512" s="2580"/>
      <c r="H512" s="2600">
        <f>'Notes- SK Template'!H439</f>
        <v>387975</v>
      </c>
      <c r="I512" s="2600"/>
      <c r="J512" s="2600"/>
      <c r="K512" s="2599">
        <f>'Notes- SK Template'!K439</f>
        <v>3468426</v>
      </c>
      <c r="L512" s="2599"/>
      <c r="M512" s="2599"/>
      <c r="N512" s="2599">
        <f>'Notes- SK Template'!N439</f>
        <v>1783823</v>
      </c>
      <c r="O512" s="2599"/>
      <c r="P512" s="2599"/>
      <c r="Q512" s="2599">
        <f>'Notes- SK Template'!Q439</f>
        <v>2047</v>
      </c>
      <c r="R512" s="2599"/>
      <c r="S512" s="2599"/>
      <c r="T512" s="2599">
        <f>'Notes- SK Template'!T439</f>
        <v>0</v>
      </c>
      <c r="U512" s="2599"/>
      <c r="V512" s="2599"/>
      <c r="W512" s="2599">
        <f>'Notes- SK Template'!W439</f>
        <v>0</v>
      </c>
      <c r="X512" s="2599"/>
      <c r="Y512" s="2599"/>
      <c r="Z512" s="2599">
        <f>'Notes- SK Template'!Z439</f>
        <v>1140</v>
      </c>
      <c r="AA512" s="2599"/>
      <c r="AB512" s="2599"/>
      <c r="AC512" s="2599">
        <f>'Notes- SK Template'!AC439</f>
        <v>0</v>
      </c>
      <c r="AD512" s="2599"/>
      <c r="AE512" s="2599"/>
      <c r="AF512" s="2185">
        <f>'Notes- SK Template'!AF439</f>
        <v>5643411</v>
      </c>
      <c r="AG512" s="2185"/>
      <c r="AH512" s="2185"/>
    </row>
    <row r="513" spans="1:34" s="592" customFormat="1" ht="13.8">
      <c r="A513" s="606"/>
      <c r="D513" s="2957" t="s">
        <v>1966</v>
      </c>
      <c r="E513" s="2187"/>
      <c r="F513" s="2187"/>
      <c r="G513" s="2187"/>
      <c r="H513" s="2597">
        <f>'Notes- SK Template'!H440</f>
        <v>0</v>
      </c>
      <c r="I513" s="2597"/>
      <c r="J513" s="2597"/>
      <c r="K513" s="2591">
        <f>'Notes- SK Template'!K440</f>
        <v>0</v>
      </c>
      <c r="L513" s="2591"/>
      <c r="M513" s="2591"/>
      <c r="N513" s="2591">
        <f>'Notes- SK Template'!N440</f>
        <v>136000</v>
      </c>
      <c r="O513" s="2591"/>
      <c r="P513" s="2591"/>
      <c r="Q513" s="2591">
        <f>'Notes- SK Template'!Q440</f>
        <v>0</v>
      </c>
      <c r="R513" s="2591"/>
      <c r="S513" s="2591"/>
      <c r="T513" s="2591">
        <f>'Notes- SK Template'!T440</f>
        <v>0</v>
      </c>
      <c r="U513" s="2591"/>
      <c r="V513" s="2591"/>
      <c r="W513" s="2591">
        <f>'Notes- SK Template'!W440</f>
        <v>0</v>
      </c>
      <c r="X513" s="2591"/>
      <c r="Y513" s="2591"/>
      <c r="Z513" s="2591">
        <f>'Notes- SK Template'!Z440</f>
        <v>238715</v>
      </c>
      <c r="AA513" s="2591"/>
      <c r="AB513" s="2591"/>
      <c r="AC513" s="2591">
        <f>'Notes- SK Template'!AC440</f>
        <v>0</v>
      </c>
      <c r="AD513" s="2591"/>
      <c r="AE513" s="2591"/>
      <c r="AF513" s="2186">
        <f>'Notes- SK Template'!AF440</f>
        <v>374715</v>
      </c>
      <c r="AG513" s="2186"/>
      <c r="AH513" s="2186"/>
    </row>
    <row r="514" spans="1:34" s="592" customFormat="1" ht="13.8">
      <c r="A514" s="606"/>
      <c r="D514" s="2957" t="s">
        <v>1967</v>
      </c>
      <c r="E514" s="2187"/>
      <c r="F514" s="2187"/>
      <c r="G514" s="2187"/>
      <c r="H514" s="2597">
        <f>'Notes- SK Template'!H441</f>
        <v>0</v>
      </c>
      <c r="I514" s="2597"/>
      <c r="J514" s="2597"/>
      <c r="K514" s="2591">
        <f>'Notes- SK Template'!K441</f>
        <v>0</v>
      </c>
      <c r="L514" s="2591"/>
      <c r="M514" s="2591"/>
      <c r="N514" s="2591">
        <f>'Notes- SK Template'!N441</f>
        <v>79434</v>
      </c>
      <c r="O514" s="2591"/>
      <c r="P514" s="2591"/>
      <c r="Q514" s="2591">
        <f>'Notes- SK Template'!Q441</f>
        <v>0</v>
      </c>
      <c r="R514" s="2591"/>
      <c r="S514" s="2591"/>
      <c r="T514" s="2591">
        <f>'Notes- SK Template'!T441</f>
        <v>0</v>
      </c>
      <c r="U514" s="2591"/>
      <c r="V514" s="2591"/>
      <c r="W514" s="2591">
        <f>'Notes- SK Template'!W441</f>
        <v>0</v>
      </c>
      <c r="X514" s="2591"/>
      <c r="Y514" s="2591"/>
      <c r="Z514" s="2591">
        <f>'Notes- SK Template'!Z441</f>
        <v>136000</v>
      </c>
      <c r="AA514" s="2591"/>
      <c r="AB514" s="2591"/>
      <c r="AC514" s="2591">
        <f>'Notes- SK Template'!AC441</f>
        <v>0</v>
      </c>
      <c r="AD514" s="2591"/>
      <c r="AE514" s="2591"/>
      <c r="AF514" s="2186">
        <f>'Notes- SK Template'!AF441</f>
        <v>215434</v>
      </c>
      <c r="AG514" s="2186"/>
      <c r="AH514" s="2186"/>
    </row>
    <row r="515" spans="1:34" s="592" customFormat="1" ht="13.8">
      <c r="A515" s="606"/>
      <c r="D515" s="2957" t="s">
        <v>1968</v>
      </c>
      <c r="E515" s="2187"/>
      <c r="F515" s="2187"/>
      <c r="G515" s="2187"/>
      <c r="H515" s="2597">
        <f>'Notes- SK Template'!H442</f>
        <v>0</v>
      </c>
      <c r="I515" s="2597"/>
      <c r="J515" s="2597"/>
      <c r="K515" s="2591">
        <f>'Notes- SK Template'!K442</f>
        <v>0</v>
      </c>
      <c r="L515" s="2591"/>
      <c r="M515" s="2591"/>
      <c r="N515" s="2591">
        <f>'Notes- SK Template'!N442</f>
        <v>0</v>
      </c>
      <c r="O515" s="2591"/>
      <c r="P515" s="2591"/>
      <c r="Q515" s="2591">
        <f>'Notes- SK Template'!Q442</f>
        <v>0</v>
      </c>
      <c r="R515" s="2591"/>
      <c r="S515" s="2591"/>
      <c r="T515" s="2591">
        <f>'Notes- SK Template'!T442</f>
        <v>0</v>
      </c>
      <c r="U515" s="2591"/>
      <c r="V515" s="2591"/>
      <c r="W515" s="2591">
        <f>'Notes- SK Template'!W442</f>
        <v>0</v>
      </c>
      <c r="X515" s="2591"/>
      <c r="Y515" s="2591"/>
      <c r="Z515" s="2591">
        <f>'Notes- SK Template'!Z442</f>
        <v>0</v>
      </c>
      <c r="AA515" s="2591"/>
      <c r="AB515" s="2591"/>
      <c r="AC515" s="2591">
        <f>'Notes- SK Template'!AC442</f>
        <v>0</v>
      </c>
      <c r="AD515" s="2591"/>
      <c r="AE515" s="2591"/>
      <c r="AF515" s="2186">
        <f>'Notes- SK Template'!AF442</f>
        <v>0</v>
      </c>
      <c r="AG515" s="2186"/>
      <c r="AH515" s="2186"/>
    </row>
    <row r="516" spans="1:34" s="592" customFormat="1" ht="22.5" customHeight="1" thickBot="1">
      <c r="A516" s="606"/>
      <c r="D516" s="2191" t="s">
        <v>1969</v>
      </c>
      <c r="E516" s="2191"/>
      <c r="F516" s="2191"/>
      <c r="G516" s="2191"/>
      <c r="H516" s="2596">
        <f>'Notes- SK Template'!H443</f>
        <v>387975</v>
      </c>
      <c r="I516" s="2596"/>
      <c r="J516" s="2596"/>
      <c r="K516" s="2596">
        <f>'Notes- SK Template'!K443</f>
        <v>3468426</v>
      </c>
      <c r="L516" s="2596"/>
      <c r="M516" s="2596"/>
      <c r="N516" s="2596">
        <f>'Notes- SK Template'!N443</f>
        <v>1840389</v>
      </c>
      <c r="O516" s="2596"/>
      <c r="P516" s="2596"/>
      <c r="Q516" s="2596">
        <f>'Notes- SK Template'!Q443</f>
        <v>2047</v>
      </c>
      <c r="R516" s="2596"/>
      <c r="S516" s="2596"/>
      <c r="T516" s="2596">
        <f>'Notes- SK Template'!T443</f>
        <v>0</v>
      </c>
      <c r="U516" s="2596"/>
      <c r="V516" s="2596"/>
      <c r="W516" s="2596">
        <f>'Notes- SK Template'!W443</f>
        <v>0</v>
      </c>
      <c r="X516" s="2596"/>
      <c r="Y516" s="2596"/>
      <c r="Z516" s="2596">
        <f>'Notes- SK Template'!Z443</f>
        <v>103855</v>
      </c>
      <c r="AA516" s="2596"/>
      <c r="AB516" s="2596"/>
      <c r="AC516" s="2596">
        <f>'Notes- SK Template'!AC443</f>
        <v>0</v>
      </c>
      <c r="AD516" s="2596"/>
      <c r="AE516" s="2596"/>
      <c r="AF516" s="2596">
        <f>'Notes- SK Template'!AF443</f>
        <v>5802692</v>
      </c>
      <c r="AG516" s="2596"/>
      <c r="AH516" s="2596"/>
    </row>
    <row r="517" spans="1:34" s="592" customFormat="1" ht="14.4" thickBot="1">
      <c r="A517" s="606"/>
      <c r="D517" s="2963" t="s">
        <v>1970</v>
      </c>
      <c r="E517" s="2961"/>
      <c r="F517" s="2961"/>
      <c r="G517" s="2961"/>
      <c r="H517" s="2961"/>
      <c r="I517" s="2961"/>
      <c r="J517" s="2961"/>
      <c r="K517" s="2961"/>
      <c r="L517" s="2961"/>
      <c r="M517" s="2961"/>
      <c r="N517" s="2961"/>
      <c r="O517" s="2961"/>
      <c r="P517" s="2961"/>
      <c r="Q517" s="2961"/>
      <c r="R517" s="2961"/>
      <c r="S517" s="2961"/>
      <c r="T517" s="2961"/>
      <c r="U517" s="2961"/>
      <c r="V517" s="2961"/>
      <c r="W517" s="2961"/>
      <c r="X517" s="2961"/>
      <c r="Y517" s="2961"/>
      <c r="Z517" s="2961"/>
      <c r="AA517" s="2961"/>
      <c r="AB517" s="2961"/>
      <c r="AC517" s="2961"/>
      <c r="AD517" s="2961"/>
      <c r="AE517" s="2961"/>
      <c r="AF517" s="2961"/>
      <c r="AG517" s="2961"/>
      <c r="AH517" s="2962"/>
    </row>
    <row r="518" spans="1:34" s="592" customFormat="1" ht="22.5" customHeight="1">
      <c r="A518" s="606"/>
      <c r="D518" s="2580" t="s">
        <v>1965</v>
      </c>
      <c r="E518" s="2580"/>
      <c r="F518" s="2580"/>
      <c r="G518" s="2580"/>
      <c r="H518" s="2600">
        <f>'Notes- SK Template'!H445</f>
        <v>0</v>
      </c>
      <c r="I518" s="2600"/>
      <c r="J518" s="2600"/>
      <c r="K518" s="2599">
        <f>'Notes- SK Template'!K445</f>
        <v>1587900</v>
      </c>
      <c r="L518" s="2599"/>
      <c r="M518" s="2599"/>
      <c r="N518" s="2599">
        <f>'Notes- SK Template'!N445</f>
        <v>1265256</v>
      </c>
      <c r="O518" s="2599"/>
      <c r="P518" s="2599"/>
      <c r="Q518" s="2599">
        <f>'Notes- SK Template'!Q445</f>
        <v>2047</v>
      </c>
      <c r="R518" s="2599"/>
      <c r="S518" s="2599"/>
      <c r="T518" s="2599">
        <f>'Notes- SK Template'!T445</f>
        <v>0</v>
      </c>
      <c r="U518" s="2599"/>
      <c r="V518" s="2599"/>
      <c r="W518" s="2599">
        <f>'Notes- SK Template'!W445</f>
        <v>0</v>
      </c>
      <c r="X518" s="2599"/>
      <c r="Y518" s="2599"/>
      <c r="Z518" s="2599">
        <f>'Notes- SK Template'!Z445</f>
        <v>0</v>
      </c>
      <c r="AA518" s="2599"/>
      <c r="AB518" s="2599"/>
      <c r="AC518" s="2599">
        <f>'Notes- SK Template'!AC445</f>
        <v>0</v>
      </c>
      <c r="AD518" s="2599"/>
      <c r="AE518" s="2599"/>
      <c r="AF518" s="2185">
        <f>'Notes- SK Template'!AF445</f>
        <v>2855203</v>
      </c>
      <c r="AG518" s="2185"/>
      <c r="AH518" s="2185"/>
    </row>
    <row r="519" spans="1:34" s="592" customFormat="1" ht="13.8">
      <c r="A519" s="606"/>
      <c r="D519" s="2187" t="s">
        <v>1966</v>
      </c>
      <c r="E519" s="2187"/>
      <c r="F519" s="2187"/>
      <c r="G519" s="2187"/>
      <c r="H519" s="2597">
        <f>'Notes- SK Template'!H446</f>
        <v>0</v>
      </c>
      <c r="I519" s="2597"/>
      <c r="J519" s="2597"/>
      <c r="K519" s="2591">
        <f>'Notes- SK Template'!K446</f>
        <v>147425</v>
      </c>
      <c r="L519" s="2591"/>
      <c r="M519" s="2591"/>
      <c r="N519" s="2591">
        <f>'Notes- SK Template'!N446</f>
        <v>176918</v>
      </c>
      <c r="O519" s="2591"/>
      <c r="P519" s="2591"/>
      <c r="Q519" s="2591">
        <f>'Notes- SK Template'!Q446</f>
        <v>0</v>
      </c>
      <c r="R519" s="2591"/>
      <c r="S519" s="2591"/>
      <c r="T519" s="2591">
        <f>'Notes- SK Template'!T446</f>
        <v>0</v>
      </c>
      <c r="U519" s="2591"/>
      <c r="V519" s="2591"/>
      <c r="W519" s="2591">
        <f>'Notes- SK Template'!W446</f>
        <v>0</v>
      </c>
      <c r="X519" s="2591"/>
      <c r="Y519" s="2591"/>
      <c r="Z519" s="2591">
        <f>'Notes- SK Template'!Z446</f>
        <v>0</v>
      </c>
      <c r="AA519" s="2591"/>
      <c r="AB519" s="2591"/>
      <c r="AC519" s="2591">
        <f>'Notes- SK Template'!AC446</f>
        <v>0</v>
      </c>
      <c r="AD519" s="2591"/>
      <c r="AE519" s="2591"/>
      <c r="AF519" s="2186">
        <f>'Notes- SK Template'!AF446</f>
        <v>324343</v>
      </c>
      <c r="AG519" s="2186"/>
      <c r="AH519" s="2186"/>
    </row>
    <row r="520" spans="1:34" s="592" customFormat="1" ht="13.8">
      <c r="A520" s="606"/>
      <c r="D520" s="2187" t="s">
        <v>1967</v>
      </c>
      <c r="E520" s="2187"/>
      <c r="F520" s="2187"/>
      <c r="G520" s="2187"/>
      <c r="H520" s="2597">
        <f>'Notes- SK Template'!H447</f>
        <v>0</v>
      </c>
      <c r="I520" s="2597"/>
      <c r="J520" s="2597"/>
      <c r="K520" s="2591">
        <f>'Notes- SK Template'!K447</f>
        <v>0</v>
      </c>
      <c r="L520" s="2591"/>
      <c r="M520" s="2591"/>
      <c r="N520" s="2591">
        <f>'Notes- SK Template'!N447</f>
        <v>79434</v>
      </c>
      <c r="O520" s="2591"/>
      <c r="P520" s="2591"/>
      <c r="Q520" s="2591">
        <f>'Notes- SK Template'!Q447</f>
        <v>0</v>
      </c>
      <c r="R520" s="2591"/>
      <c r="S520" s="2591"/>
      <c r="T520" s="2591">
        <f>'Notes- SK Template'!T447</f>
        <v>0</v>
      </c>
      <c r="U520" s="2591"/>
      <c r="V520" s="2591"/>
      <c r="W520" s="2591">
        <f>'Notes- SK Template'!W447</f>
        <v>0</v>
      </c>
      <c r="X520" s="2591"/>
      <c r="Y520" s="2591"/>
      <c r="Z520" s="2591">
        <f>'Notes- SK Template'!Z447</f>
        <v>0</v>
      </c>
      <c r="AA520" s="2591"/>
      <c r="AB520" s="2591"/>
      <c r="AC520" s="2591">
        <f>'Notes- SK Template'!AC447</f>
        <v>0</v>
      </c>
      <c r="AD520" s="2591"/>
      <c r="AE520" s="2591"/>
      <c r="AF520" s="2186">
        <f>'Notes- SK Template'!AF447</f>
        <v>79434</v>
      </c>
      <c r="AG520" s="2186"/>
      <c r="AH520" s="2186"/>
    </row>
    <row r="521" spans="1:34" s="592" customFormat="1" ht="13.8">
      <c r="A521" s="606"/>
      <c r="D521" s="2957" t="s">
        <v>1968</v>
      </c>
      <c r="E521" s="2187"/>
      <c r="F521" s="2187"/>
      <c r="G521" s="2187"/>
      <c r="H521" s="2597">
        <f>'Notes- SK Template'!H448</f>
        <v>0</v>
      </c>
      <c r="I521" s="2597"/>
      <c r="J521" s="2597"/>
      <c r="K521" s="2591">
        <f>'Notes- SK Template'!K448</f>
        <v>0</v>
      </c>
      <c r="L521" s="2591"/>
      <c r="M521" s="2591"/>
      <c r="N521" s="2591">
        <f>'Notes- SK Template'!N448</f>
        <v>0</v>
      </c>
      <c r="O521" s="2591"/>
      <c r="P521" s="2591"/>
      <c r="Q521" s="2591">
        <f>'Notes- SK Template'!Q448</f>
        <v>0</v>
      </c>
      <c r="R521" s="2591"/>
      <c r="S521" s="2591"/>
      <c r="T521" s="2591">
        <f>'Notes- SK Template'!T448</f>
        <v>0</v>
      </c>
      <c r="U521" s="2591"/>
      <c r="V521" s="2591"/>
      <c r="W521" s="2591">
        <f>'Notes- SK Template'!W448</f>
        <v>0</v>
      </c>
      <c r="X521" s="2591"/>
      <c r="Y521" s="2591"/>
      <c r="Z521" s="2591">
        <f>'Notes- SK Template'!Z448</f>
        <v>0</v>
      </c>
      <c r="AA521" s="2591"/>
      <c r="AB521" s="2591"/>
      <c r="AC521" s="2591">
        <f>'Notes- SK Template'!AC448</f>
        <v>0</v>
      </c>
      <c r="AD521" s="2591"/>
      <c r="AE521" s="2591"/>
      <c r="AF521" s="2186">
        <f>'Notes- SK Template'!AF448</f>
        <v>0</v>
      </c>
      <c r="AG521" s="2186"/>
      <c r="AH521" s="2186"/>
    </row>
    <row r="522" spans="1:34" s="592" customFormat="1" ht="22.5" customHeight="1" thickBot="1">
      <c r="A522" s="606"/>
      <c r="D522" s="2191" t="s">
        <v>1969</v>
      </c>
      <c r="E522" s="2191"/>
      <c r="F522" s="2191"/>
      <c r="G522" s="2191"/>
      <c r="H522" s="2596">
        <f>'Notes- SK Template'!H449</f>
        <v>0</v>
      </c>
      <c r="I522" s="2596"/>
      <c r="J522" s="2596"/>
      <c r="K522" s="2596">
        <f>'Notes- SK Template'!K449</f>
        <v>1735325</v>
      </c>
      <c r="L522" s="2596"/>
      <c r="M522" s="2596"/>
      <c r="N522" s="2596">
        <f>'Notes- SK Template'!N449</f>
        <v>1362740</v>
      </c>
      <c r="O522" s="2596"/>
      <c r="P522" s="2596"/>
      <c r="Q522" s="2596">
        <f>'Notes- SK Template'!Q449</f>
        <v>2047</v>
      </c>
      <c r="R522" s="2596"/>
      <c r="S522" s="2596"/>
      <c r="T522" s="2596">
        <f>'Notes- SK Template'!T449</f>
        <v>0</v>
      </c>
      <c r="U522" s="2596"/>
      <c r="V522" s="2596"/>
      <c r="W522" s="2596">
        <f>'Notes- SK Template'!W449</f>
        <v>0</v>
      </c>
      <c r="X522" s="2596"/>
      <c r="Y522" s="2596"/>
      <c r="Z522" s="2596">
        <f>'Notes- SK Template'!Z449</f>
        <v>0</v>
      </c>
      <c r="AA522" s="2596"/>
      <c r="AB522" s="2596"/>
      <c r="AC522" s="2596">
        <f>'Notes- SK Template'!AC449</f>
        <v>0</v>
      </c>
      <c r="AD522" s="2596"/>
      <c r="AE522" s="2596"/>
      <c r="AF522" s="2596">
        <f>'Notes- SK Template'!AF449</f>
        <v>3100112</v>
      </c>
      <c r="AG522" s="2596"/>
      <c r="AH522" s="2596"/>
    </row>
    <row r="523" spans="1:34" s="592" customFormat="1" ht="14.4" thickBot="1">
      <c r="A523" s="606"/>
      <c r="D523" s="2963" t="s">
        <v>1971</v>
      </c>
      <c r="E523" s="2961"/>
      <c r="F523" s="2961"/>
      <c r="G523" s="2961"/>
      <c r="H523" s="2961"/>
      <c r="I523" s="2961"/>
      <c r="J523" s="2961"/>
      <c r="K523" s="2961"/>
      <c r="L523" s="2961"/>
      <c r="M523" s="2961"/>
      <c r="N523" s="2961"/>
      <c r="O523" s="2961"/>
      <c r="P523" s="2961"/>
      <c r="Q523" s="2961"/>
      <c r="R523" s="2961"/>
      <c r="S523" s="2961"/>
      <c r="T523" s="2961"/>
      <c r="U523" s="2961"/>
      <c r="V523" s="2961"/>
      <c r="W523" s="2961"/>
      <c r="X523" s="2961"/>
      <c r="Y523" s="2961"/>
      <c r="Z523" s="2961"/>
      <c r="AA523" s="2961"/>
      <c r="AB523" s="2961"/>
      <c r="AC523" s="2961"/>
      <c r="AD523" s="2961"/>
      <c r="AE523" s="2961"/>
      <c r="AF523" s="2961"/>
      <c r="AG523" s="2961"/>
      <c r="AH523" s="2962"/>
    </row>
    <row r="524" spans="1:34" s="592" customFormat="1" ht="22.5" customHeight="1">
      <c r="A524" s="606"/>
      <c r="D524" s="2580" t="s">
        <v>1965</v>
      </c>
      <c r="E524" s="2580"/>
      <c r="F524" s="2580"/>
      <c r="G524" s="2580"/>
      <c r="H524" s="2600">
        <f>'Notes- SK Template'!H451</f>
        <v>0</v>
      </c>
      <c r="I524" s="2600"/>
      <c r="J524" s="2600"/>
      <c r="K524" s="2599">
        <f>'Notes- SK Template'!K451</f>
        <v>0</v>
      </c>
      <c r="L524" s="2599"/>
      <c r="M524" s="2599"/>
      <c r="N524" s="2599">
        <f>'Notes- SK Template'!N451</f>
        <v>0</v>
      </c>
      <c r="O524" s="2599"/>
      <c r="P524" s="2599"/>
      <c r="Q524" s="2599">
        <f>'Notes- SK Template'!Q451</f>
        <v>0</v>
      </c>
      <c r="R524" s="2599"/>
      <c r="S524" s="2599"/>
      <c r="T524" s="2599">
        <f>'Notes- SK Template'!T451</f>
        <v>0</v>
      </c>
      <c r="U524" s="2599"/>
      <c r="V524" s="2599"/>
      <c r="W524" s="2599">
        <f>'Notes- SK Template'!W451</f>
        <v>0</v>
      </c>
      <c r="X524" s="2599"/>
      <c r="Y524" s="2599"/>
      <c r="Z524" s="2599">
        <f>'Notes- SK Template'!Z451</f>
        <v>0</v>
      </c>
      <c r="AA524" s="2599"/>
      <c r="AB524" s="2599"/>
      <c r="AC524" s="2599">
        <f>'Notes- SK Template'!AC451</f>
        <v>0</v>
      </c>
      <c r="AD524" s="2599"/>
      <c r="AE524" s="2599"/>
      <c r="AF524" s="2185">
        <f>'Notes- SK Template'!AF451</f>
        <v>0</v>
      </c>
      <c r="AG524" s="2185"/>
      <c r="AH524" s="2185"/>
    </row>
    <row r="525" spans="1:34" s="592" customFormat="1" ht="13.8">
      <c r="A525" s="606"/>
      <c r="D525" s="2187" t="s">
        <v>1966</v>
      </c>
      <c r="E525" s="2187"/>
      <c r="F525" s="2187"/>
      <c r="G525" s="2187"/>
      <c r="H525" s="2597">
        <f>'Notes- SK Template'!H452</f>
        <v>0</v>
      </c>
      <c r="I525" s="2597"/>
      <c r="J525" s="2597"/>
      <c r="K525" s="2591">
        <f>'Notes- SK Template'!K452</f>
        <v>0</v>
      </c>
      <c r="L525" s="2591"/>
      <c r="M525" s="2591"/>
      <c r="N525" s="2591">
        <f>'Notes- SK Template'!N452</f>
        <v>0</v>
      </c>
      <c r="O525" s="2591"/>
      <c r="P525" s="2591"/>
      <c r="Q525" s="2591">
        <f>'Notes- SK Template'!Q452</f>
        <v>0</v>
      </c>
      <c r="R525" s="2591"/>
      <c r="S525" s="2591"/>
      <c r="T525" s="2591">
        <f>'Notes- SK Template'!T452</f>
        <v>0</v>
      </c>
      <c r="U525" s="2591"/>
      <c r="V525" s="2591"/>
      <c r="W525" s="2591">
        <f>'Notes- SK Template'!W452</f>
        <v>0</v>
      </c>
      <c r="X525" s="2591"/>
      <c r="Y525" s="2591"/>
      <c r="Z525" s="2591">
        <f>'Notes- SK Template'!Z452</f>
        <v>0</v>
      </c>
      <c r="AA525" s="2591"/>
      <c r="AB525" s="2591"/>
      <c r="AC525" s="2591">
        <f>'Notes- SK Template'!AC452</f>
        <v>0</v>
      </c>
      <c r="AD525" s="2591"/>
      <c r="AE525" s="2591"/>
      <c r="AF525" s="2186">
        <f>'Notes- SK Template'!AF452</f>
        <v>0</v>
      </c>
      <c r="AG525" s="2186"/>
      <c r="AH525" s="2186"/>
    </row>
    <row r="526" spans="1:34" s="592" customFormat="1" ht="13.8">
      <c r="A526" s="606"/>
      <c r="D526" s="2187" t="s">
        <v>1967</v>
      </c>
      <c r="E526" s="2187"/>
      <c r="F526" s="2187"/>
      <c r="G526" s="2187"/>
      <c r="H526" s="2597">
        <f>'Notes- SK Template'!H453</f>
        <v>0</v>
      </c>
      <c r="I526" s="2597"/>
      <c r="J526" s="2597"/>
      <c r="K526" s="2591">
        <f>'Notes- SK Template'!K453</f>
        <v>0</v>
      </c>
      <c r="L526" s="2591"/>
      <c r="M526" s="2591"/>
      <c r="N526" s="2591">
        <f>'Notes- SK Template'!N453</f>
        <v>0</v>
      </c>
      <c r="O526" s="2591"/>
      <c r="P526" s="2591"/>
      <c r="Q526" s="2591">
        <f>'Notes- SK Template'!Q453</f>
        <v>0</v>
      </c>
      <c r="R526" s="2591"/>
      <c r="S526" s="2591"/>
      <c r="T526" s="2591">
        <f>'Notes- SK Template'!T453</f>
        <v>0</v>
      </c>
      <c r="U526" s="2591"/>
      <c r="V526" s="2591"/>
      <c r="W526" s="2591">
        <f>'Notes- SK Template'!W453</f>
        <v>0</v>
      </c>
      <c r="X526" s="2591"/>
      <c r="Y526" s="2591"/>
      <c r="Z526" s="2591">
        <f>'Notes- SK Template'!Z453</f>
        <v>0</v>
      </c>
      <c r="AA526" s="2591"/>
      <c r="AB526" s="2591"/>
      <c r="AC526" s="2591">
        <f>'Notes- SK Template'!AC453</f>
        <v>0</v>
      </c>
      <c r="AD526" s="2591"/>
      <c r="AE526" s="2591"/>
      <c r="AF526" s="2186">
        <f>'Notes- SK Template'!AF453</f>
        <v>0</v>
      </c>
      <c r="AG526" s="2186"/>
      <c r="AH526" s="2186"/>
    </row>
    <row r="527" spans="1:34" s="592" customFormat="1" ht="13.8">
      <c r="A527" s="606"/>
      <c r="D527" s="2957" t="s">
        <v>1968</v>
      </c>
      <c r="E527" s="2187"/>
      <c r="F527" s="2187"/>
      <c r="G527" s="2187"/>
      <c r="H527" s="2597">
        <f>'Notes- SK Template'!H454</f>
        <v>0</v>
      </c>
      <c r="I527" s="2597"/>
      <c r="J527" s="2597"/>
      <c r="K527" s="2591">
        <f>'Notes- SK Template'!K454</f>
        <v>0</v>
      </c>
      <c r="L527" s="2591"/>
      <c r="M527" s="2591"/>
      <c r="N527" s="2591">
        <f>'Notes- SK Template'!N454</f>
        <v>0</v>
      </c>
      <c r="O527" s="2591"/>
      <c r="P527" s="2591"/>
      <c r="Q527" s="2591">
        <f>'Notes- SK Template'!Q454</f>
        <v>0</v>
      </c>
      <c r="R527" s="2591"/>
      <c r="S527" s="2591"/>
      <c r="T527" s="2591">
        <f>'Notes- SK Template'!T454</f>
        <v>0</v>
      </c>
      <c r="U527" s="2591"/>
      <c r="V527" s="2591"/>
      <c r="W527" s="2591">
        <f>'Notes- SK Template'!W454</f>
        <v>0</v>
      </c>
      <c r="X527" s="2591"/>
      <c r="Y527" s="2591"/>
      <c r="Z527" s="2591">
        <f>'Notes- SK Template'!Z454</f>
        <v>0</v>
      </c>
      <c r="AA527" s="2591"/>
      <c r="AB527" s="2591"/>
      <c r="AC527" s="2591">
        <f>'Notes- SK Template'!AC454</f>
        <v>0</v>
      </c>
      <c r="AD527" s="2591"/>
      <c r="AE527" s="2591"/>
      <c r="AF527" s="2186">
        <f>'Notes- SK Template'!AF454</f>
        <v>0</v>
      </c>
      <c r="AG527" s="2186"/>
      <c r="AH527" s="2186"/>
    </row>
    <row r="528" spans="1:34" s="592" customFormat="1" ht="22.5" customHeight="1" thickBot="1">
      <c r="A528" s="606"/>
      <c r="D528" s="2191" t="s">
        <v>1969</v>
      </c>
      <c r="E528" s="2191"/>
      <c r="F528" s="2191"/>
      <c r="G528" s="2191"/>
      <c r="H528" s="2596">
        <f>'Notes- SK Template'!H455</f>
        <v>0</v>
      </c>
      <c r="I528" s="2596"/>
      <c r="J528" s="2596"/>
      <c r="K528" s="2596">
        <f>'Notes- SK Template'!K455</f>
        <v>0</v>
      </c>
      <c r="L528" s="2596"/>
      <c r="M528" s="2596"/>
      <c r="N528" s="2596">
        <f>'Notes- SK Template'!N455</f>
        <v>0</v>
      </c>
      <c r="O528" s="2596"/>
      <c r="P528" s="2596"/>
      <c r="Q528" s="2596">
        <f>'Notes- SK Template'!Q455</f>
        <v>0</v>
      </c>
      <c r="R528" s="2596"/>
      <c r="S528" s="2596"/>
      <c r="T528" s="2596">
        <f>'Notes- SK Template'!T455</f>
        <v>0</v>
      </c>
      <c r="U528" s="2596"/>
      <c r="V528" s="2596"/>
      <c r="W528" s="2596">
        <f>'Notes- SK Template'!W455</f>
        <v>0</v>
      </c>
      <c r="X528" s="2596"/>
      <c r="Y528" s="2596"/>
      <c r="Z528" s="2596">
        <f>'Notes- SK Template'!Z455</f>
        <v>0</v>
      </c>
      <c r="AA528" s="2596"/>
      <c r="AB528" s="2596"/>
      <c r="AC528" s="2596">
        <f>'Notes- SK Template'!AC455</f>
        <v>0</v>
      </c>
      <c r="AD528" s="2596"/>
      <c r="AE528" s="2596"/>
      <c r="AF528" s="2596">
        <f>'Notes- SK Template'!AF455</f>
        <v>0</v>
      </c>
      <c r="AG528" s="2596"/>
      <c r="AH528" s="2596"/>
    </row>
    <row r="529" spans="1:34" s="592" customFormat="1" ht="14.4" thickBot="1">
      <c r="A529" s="606"/>
      <c r="D529" s="2963" t="s">
        <v>1972</v>
      </c>
      <c r="E529" s="2961"/>
      <c r="F529" s="2961"/>
      <c r="G529" s="2961"/>
      <c r="H529" s="2961"/>
      <c r="I529" s="2961"/>
      <c r="J529" s="2961"/>
      <c r="K529" s="2961"/>
      <c r="L529" s="2961"/>
      <c r="M529" s="2961"/>
      <c r="N529" s="2961"/>
      <c r="O529" s="2961"/>
      <c r="P529" s="2961"/>
      <c r="Q529" s="2961"/>
      <c r="R529" s="2961"/>
      <c r="S529" s="2961"/>
      <c r="T529" s="2961"/>
      <c r="U529" s="2961"/>
      <c r="V529" s="2961"/>
      <c r="W529" s="2961"/>
      <c r="X529" s="2961"/>
      <c r="Y529" s="2961"/>
      <c r="Z529" s="2961"/>
      <c r="AA529" s="2961"/>
      <c r="AB529" s="2961"/>
      <c r="AC529" s="2961"/>
      <c r="AD529" s="2961"/>
      <c r="AE529" s="2961"/>
      <c r="AF529" s="2961"/>
      <c r="AG529" s="2961"/>
      <c r="AH529" s="2962"/>
    </row>
    <row r="530" spans="1:34" s="592" customFormat="1" ht="22.5" customHeight="1">
      <c r="A530" s="606"/>
      <c r="D530" s="2205" t="s">
        <v>1965</v>
      </c>
      <c r="E530" s="2205"/>
      <c r="F530" s="2205"/>
      <c r="G530" s="2205"/>
      <c r="H530" s="2598">
        <f>'Notes- SK Template'!H457</f>
        <v>387975</v>
      </c>
      <c r="I530" s="2598"/>
      <c r="J530" s="2598"/>
      <c r="K530" s="2598">
        <f>'Notes- SK Template'!K457</f>
        <v>1880526</v>
      </c>
      <c r="L530" s="2598"/>
      <c r="M530" s="2598"/>
      <c r="N530" s="2598">
        <f>'Notes- SK Template'!N457</f>
        <v>518567</v>
      </c>
      <c r="O530" s="2598"/>
      <c r="P530" s="2598"/>
      <c r="Q530" s="2598">
        <f>'Notes- SK Template'!Q457</f>
        <v>0</v>
      </c>
      <c r="R530" s="2598"/>
      <c r="S530" s="2598"/>
      <c r="T530" s="2598">
        <f>'Notes- SK Template'!T457</f>
        <v>0</v>
      </c>
      <c r="U530" s="2598"/>
      <c r="V530" s="2598"/>
      <c r="W530" s="2598">
        <f>'Notes- SK Template'!W457</f>
        <v>0</v>
      </c>
      <c r="X530" s="2598"/>
      <c r="Y530" s="2598"/>
      <c r="Z530" s="2598">
        <f>'Notes- SK Template'!Z457</f>
        <v>1140</v>
      </c>
      <c r="AA530" s="2598"/>
      <c r="AB530" s="2598"/>
      <c r="AC530" s="2598">
        <f>'Notes- SK Template'!AC457</f>
        <v>0</v>
      </c>
      <c r="AD530" s="2598"/>
      <c r="AE530" s="2598"/>
      <c r="AF530" s="2598">
        <f>'Notes- SK Template'!AF457</f>
        <v>2788208</v>
      </c>
      <c r="AG530" s="2598"/>
      <c r="AH530" s="2598"/>
    </row>
    <row r="531" spans="1:34" s="592" customFormat="1" ht="22.5" customHeight="1" thickBot="1">
      <c r="A531" s="606"/>
      <c r="D531" s="2191" t="s">
        <v>1969</v>
      </c>
      <c r="E531" s="2191"/>
      <c r="F531" s="2191"/>
      <c r="G531" s="2191"/>
      <c r="H531" s="2596">
        <f>'Notes- SK Template'!H458</f>
        <v>387975</v>
      </c>
      <c r="I531" s="2596"/>
      <c r="J531" s="2596"/>
      <c r="K531" s="2596">
        <f>'Notes- SK Template'!K458</f>
        <v>1733101</v>
      </c>
      <c r="L531" s="2596"/>
      <c r="M531" s="2596"/>
      <c r="N531" s="2596">
        <f>'Notes- SK Template'!N458</f>
        <v>477649</v>
      </c>
      <c r="O531" s="2596"/>
      <c r="P531" s="2596"/>
      <c r="Q531" s="2596">
        <f>'Notes- SK Template'!Q458</f>
        <v>0</v>
      </c>
      <c r="R531" s="2596"/>
      <c r="S531" s="2596"/>
      <c r="T531" s="2596">
        <f>'Notes- SK Template'!T458</f>
        <v>0</v>
      </c>
      <c r="U531" s="2596"/>
      <c r="V531" s="2596"/>
      <c r="W531" s="2596">
        <f>'Notes- SK Template'!W458</f>
        <v>0</v>
      </c>
      <c r="X531" s="2596"/>
      <c r="Y531" s="2596"/>
      <c r="Z531" s="2596">
        <f>'Notes- SK Template'!Z458</f>
        <v>103855</v>
      </c>
      <c r="AA531" s="2596"/>
      <c r="AB531" s="2596"/>
      <c r="AC531" s="2596">
        <f>'Notes- SK Template'!AC458</f>
        <v>0</v>
      </c>
      <c r="AD531" s="2596"/>
      <c r="AE531" s="2596"/>
      <c r="AF531" s="2596">
        <f>'Notes- SK Template'!AF458</f>
        <v>2702580</v>
      </c>
      <c r="AG531" s="2596"/>
      <c r="AH531" s="2596"/>
    </row>
    <row r="532" spans="1:34" s="592" customFormat="1" ht="13.8">
      <c r="A532" s="606"/>
      <c r="D532" s="928"/>
      <c r="E532" s="927"/>
      <c r="F532" s="927"/>
      <c r="G532" s="927"/>
      <c r="H532" s="927"/>
      <c r="I532" s="927"/>
      <c r="J532" s="927"/>
      <c r="K532" s="927"/>
      <c r="L532" s="927"/>
      <c r="M532" s="927"/>
      <c r="N532" s="927"/>
      <c r="O532" s="927"/>
      <c r="P532" s="927"/>
      <c r="Q532" s="927"/>
      <c r="R532" s="927"/>
      <c r="S532" s="927"/>
      <c r="T532" s="927"/>
      <c r="U532" s="927"/>
      <c r="V532" s="927"/>
      <c r="W532" s="927"/>
      <c r="X532" s="927"/>
      <c r="Y532" s="927"/>
      <c r="Z532" s="927"/>
      <c r="AA532" s="927"/>
      <c r="AB532" s="927"/>
      <c r="AC532" s="927"/>
      <c r="AD532" s="927"/>
      <c r="AE532" s="927"/>
      <c r="AF532" s="927"/>
      <c r="AG532" s="927"/>
    </row>
    <row r="533" spans="1:34" s="592" customFormat="1" ht="14.4" thickBot="1">
      <c r="A533" s="606"/>
    </row>
    <row r="534" spans="1:34" s="592" customFormat="1" ht="29.25" customHeight="1" thickBot="1">
      <c r="A534" s="606">
        <v>6</v>
      </c>
      <c r="D534" s="1874" t="s">
        <v>1991</v>
      </c>
      <c r="E534" s="1874"/>
      <c r="F534" s="1874"/>
      <c r="G534" s="1874"/>
      <c r="H534" s="1874"/>
      <c r="I534" s="1874"/>
      <c r="J534" s="1874"/>
      <c r="K534" s="1874"/>
      <c r="L534" s="1874"/>
      <c r="M534" s="1874"/>
      <c r="N534" s="1874"/>
      <c r="O534" s="1874"/>
      <c r="P534" s="1874"/>
      <c r="Q534" s="1874"/>
      <c r="R534" s="1874"/>
      <c r="S534" s="1874" t="s">
        <v>1974</v>
      </c>
      <c r="T534" s="1874"/>
      <c r="U534" s="1874"/>
      <c r="V534" s="1874"/>
      <c r="W534" s="1874"/>
      <c r="X534" s="1874"/>
      <c r="Y534" s="1874"/>
      <c r="Z534" s="1874"/>
      <c r="AA534" s="1874"/>
      <c r="AB534" s="1874"/>
      <c r="AC534" s="1874"/>
      <c r="AD534" s="1874"/>
      <c r="AE534" s="1874"/>
      <c r="AF534" s="1874"/>
      <c r="AG534" s="1874"/>
    </row>
    <row r="535" spans="1:34" s="592" customFormat="1" ht="29.25" customHeight="1">
      <c r="A535" s="606"/>
      <c r="D535" s="2964" t="s">
        <v>2459</v>
      </c>
      <c r="E535" s="2175"/>
      <c r="F535" s="2175"/>
      <c r="G535" s="2175"/>
      <c r="H535" s="2175"/>
      <c r="I535" s="2175"/>
      <c r="J535" s="2175"/>
      <c r="K535" s="2175"/>
      <c r="L535" s="2175"/>
      <c r="M535" s="2175"/>
      <c r="N535" s="2175"/>
      <c r="O535" s="2175"/>
      <c r="P535" s="2175"/>
      <c r="Q535" s="2175"/>
      <c r="R535" s="2175"/>
      <c r="S535" s="2181">
        <f>'Notes- SK Template'!S462</f>
        <v>0</v>
      </c>
      <c r="T535" s="2181"/>
      <c r="U535" s="2181"/>
      <c r="V535" s="2181">
        <f>'Notes- SK Template'!V462</f>
        <v>0</v>
      </c>
      <c r="W535" s="2181"/>
      <c r="X535" s="2181"/>
      <c r="Y535" s="2181">
        <f>'Notes- SK Template'!Y462</f>
        <v>0</v>
      </c>
      <c r="Z535" s="2181"/>
      <c r="AA535" s="2181"/>
      <c r="AB535" s="2181">
        <f>'Notes- SK Template'!AB462</f>
        <v>0</v>
      </c>
      <c r="AC535" s="2181"/>
      <c r="AD535" s="2181"/>
      <c r="AE535" s="2181">
        <f>'Notes- SK Template'!AE462</f>
        <v>0</v>
      </c>
      <c r="AF535" s="2181"/>
      <c r="AG535" s="2181"/>
    </row>
    <row r="536" spans="1:34" s="592" customFormat="1" ht="29.25" customHeight="1" thickBot="1">
      <c r="A536" s="606"/>
      <c r="D536" s="2959" t="s">
        <v>1992</v>
      </c>
      <c r="E536" s="2019"/>
      <c r="F536" s="2019"/>
      <c r="G536" s="2019"/>
      <c r="H536" s="2019"/>
      <c r="I536" s="2019"/>
      <c r="J536" s="2019"/>
      <c r="K536" s="2019"/>
      <c r="L536" s="2019"/>
      <c r="M536" s="2019"/>
      <c r="N536" s="2019"/>
      <c r="O536" s="2019"/>
      <c r="P536" s="2019"/>
      <c r="Q536" s="2019"/>
      <c r="R536" s="2019"/>
      <c r="S536" s="2021">
        <f>'Notes- SK Template'!S463</f>
        <v>0</v>
      </c>
      <c r="T536" s="2021"/>
      <c r="U536" s="2021"/>
      <c r="V536" s="2021">
        <f>'Notes- SK Template'!V463</f>
        <v>0</v>
      </c>
      <c r="W536" s="2021"/>
      <c r="X536" s="2021"/>
      <c r="Y536" s="2021">
        <f>'Notes- SK Template'!Y463</f>
        <v>0</v>
      </c>
      <c r="Z536" s="2021"/>
      <c r="AA536" s="2021"/>
      <c r="AB536" s="2021">
        <f>'Notes- SK Template'!AB463</f>
        <v>0</v>
      </c>
      <c r="AC536" s="2021"/>
      <c r="AD536" s="2021"/>
      <c r="AE536" s="2021">
        <f>'Notes- SK Template'!AE463</f>
        <v>0</v>
      </c>
      <c r="AF536" s="2021"/>
      <c r="AG536" s="2021"/>
    </row>
    <row r="537" spans="1:34" s="592" customFormat="1" ht="13.8">
      <c r="A537" s="606"/>
    </row>
    <row r="538" spans="1:34" s="592" customFormat="1" ht="13.8">
      <c r="A538" s="606"/>
      <c r="D538" s="2206" t="s">
        <v>3096</v>
      </c>
      <c r="E538" s="2201"/>
      <c r="F538" s="2201"/>
      <c r="G538" s="2201"/>
      <c r="H538" s="2201"/>
      <c r="I538" s="2201"/>
      <c r="J538" s="2201"/>
      <c r="K538" s="2201"/>
      <c r="L538" s="2201"/>
      <c r="M538" s="2201"/>
      <c r="N538" s="2201"/>
      <c r="O538" s="2201"/>
      <c r="P538" s="2201"/>
      <c r="Q538" s="2201"/>
      <c r="R538" s="2201"/>
      <c r="S538" s="2201"/>
      <c r="T538" s="2201"/>
      <c r="U538" s="2201"/>
      <c r="V538" s="2201"/>
      <c r="W538" s="2201"/>
      <c r="X538" s="2201"/>
      <c r="Y538" s="2201"/>
      <c r="Z538" s="2201"/>
      <c r="AA538" s="2201"/>
      <c r="AB538" s="2201"/>
      <c r="AC538" s="2201"/>
      <c r="AD538" s="2201"/>
      <c r="AE538" s="2201"/>
      <c r="AF538" s="2201"/>
      <c r="AG538" s="2201"/>
    </row>
    <row r="539" spans="1:34" s="592" customFormat="1" ht="13.8">
      <c r="A539" s="606"/>
      <c r="D539" s="2201"/>
      <c r="E539" s="2201"/>
      <c r="F539" s="2201"/>
      <c r="G539" s="2201"/>
      <c r="H539" s="2201"/>
      <c r="I539" s="2201"/>
      <c r="J539" s="2201"/>
      <c r="K539" s="2201"/>
      <c r="L539" s="2201"/>
      <c r="M539" s="2201"/>
      <c r="N539" s="2201"/>
      <c r="O539" s="2201"/>
      <c r="P539" s="2201"/>
      <c r="Q539" s="2201"/>
      <c r="R539" s="2201"/>
      <c r="S539" s="2201"/>
      <c r="T539" s="2201"/>
      <c r="U539" s="2201"/>
      <c r="V539" s="2201"/>
      <c r="W539" s="2201"/>
      <c r="X539" s="2201"/>
      <c r="Y539" s="2201"/>
      <c r="Z539" s="2201"/>
      <c r="AA539" s="2201"/>
      <c r="AB539" s="2201"/>
      <c r="AC539" s="2201"/>
      <c r="AD539" s="2201"/>
      <c r="AE539" s="2201"/>
      <c r="AF539" s="2201"/>
      <c r="AG539" s="2201"/>
    </row>
    <row r="540" spans="1:34" s="592" customFormat="1" ht="13.8">
      <c r="A540" s="606"/>
      <c r="D540" s="2201"/>
      <c r="E540" s="2201"/>
      <c r="F540" s="2201"/>
      <c r="G540" s="2201"/>
      <c r="H540" s="2201"/>
      <c r="I540" s="2201"/>
      <c r="J540" s="2201"/>
      <c r="K540" s="2201"/>
      <c r="L540" s="2201"/>
      <c r="M540" s="2201"/>
      <c r="N540" s="2201"/>
      <c r="O540" s="2201"/>
      <c r="P540" s="2201"/>
      <c r="Q540" s="2201"/>
      <c r="R540" s="2201"/>
      <c r="S540" s="2201"/>
      <c r="T540" s="2201"/>
      <c r="U540" s="2201"/>
      <c r="V540" s="2201"/>
      <c r="W540" s="2201"/>
      <c r="X540" s="2201"/>
      <c r="Y540" s="2201"/>
      <c r="Z540" s="2201"/>
      <c r="AA540" s="2201"/>
      <c r="AB540" s="2201"/>
      <c r="AC540" s="2201"/>
      <c r="AD540" s="2201"/>
      <c r="AE540" s="2201"/>
      <c r="AF540" s="2201"/>
      <c r="AG540" s="2201"/>
    </row>
    <row r="541" spans="1:34" s="592" customFormat="1" ht="13.8">
      <c r="A541" s="606"/>
    </row>
    <row r="542" spans="1:34" s="592" customFormat="1" ht="28.5" customHeight="1">
      <c r="A542" s="606"/>
      <c r="D542" s="2206" t="s">
        <v>3097</v>
      </c>
      <c r="E542" s="2201"/>
      <c r="F542" s="2201"/>
      <c r="G542" s="2201"/>
      <c r="H542" s="2201"/>
      <c r="I542" s="2201"/>
      <c r="J542" s="2201"/>
      <c r="K542" s="2201"/>
      <c r="L542" s="2201"/>
      <c r="M542" s="2201"/>
      <c r="N542" s="2201"/>
      <c r="O542" s="2201"/>
      <c r="P542" s="2201"/>
      <c r="Q542" s="2201"/>
      <c r="R542" s="2201"/>
      <c r="S542" s="2201"/>
      <c r="T542" s="2201"/>
      <c r="U542" s="2201"/>
      <c r="V542" s="2201"/>
      <c r="W542" s="2201"/>
      <c r="X542" s="2201"/>
      <c r="Y542" s="2201"/>
      <c r="Z542" s="2201"/>
      <c r="AA542" s="2201"/>
      <c r="AB542" s="2201"/>
      <c r="AC542" s="2201"/>
      <c r="AD542" s="2201"/>
      <c r="AE542" s="2201"/>
      <c r="AF542" s="2201"/>
      <c r="AG542" s="2201"/>
    </row>
    <row r="543" spans="1:34" s="592" customFormat="1" ht="13.8">
      <c r="A543" s="606"/>
    </row>
    <row r="544" spans="1:34" s="592" customFormat="1" ht="13.8">
      <c r="A544" s="606"/>
      <c r="D544" s="2206" t="s">
        <v>3098</v>
      </c>
      <c r="E544" s="2201"/>
      <c r="F544" s="2201"/>
      <c r="G544" s="2201"/>
      <c r="H544" s="2201"/>
      <c r="I544" s="2201"/>
      <c r="J544" s="2201"/>
      <c r="K544" s="2201"/>
      <c r="L544" s="2201"/>
      <c r="M544" s="2201"/>
      <c r="N544" s="2201"/>
      <c r="O544" s="2201"/>
      <c r="P544" s="2201"/>
      <c r="Q544" s="2201"/>
      <c r="R544" s="2201"/>
      <c r="S544" s="2201"/>
      <c r="T544" s="2201"/>
      <c r="U544" s="2201"/>
      <c r="V544" s="2201"/>
      <c r="W544" s="2201"/>
      <c r="X544" s="2201"/>
      <c r="Y544" s="2201"/>
      <c r="Z544" s="2201"/>
      <c r="AA544" s="2201"/>
      <c r="AB544" s="2201"/>
      <c r="AC544" s="2201"/>
      <c r="AD544" s="2201"/>
      <c r="AE544" s="2201"/>
      <c r="AF544" s="2201"/>
      <c r="AG544" s="2201"/>
    </row>
    <row r="545" spans="1:33" s="592" customFormat="1" ht="13.8">
      <c r="A545" s="606"/>
      <c r="D545" s="2201"/>
      <c r="E545" s="2201"/>
      <c r="F545" s="2201"/>
      <c r="G545" s="2201"/>
      <c r="H545" s="2201"/>
      <c r="I545" s="2201"/>
      <c r="J545" s="2201"/>
      <c r="K545" s="2201"/>
      <c r="L545" s="2201"/>
      <c r="M545" s="2201"/>
      <c r="N545" s="2201"/>
      <c r="O545" s="2201"/>
      <c r="P545" s="2201"/>
      <c r="Q545" s="2201"/>
      <c r="R545" s="2201"/>
      <c r="S545" s="2201"/>
      <c r="T545" s="2201"/>
      <c r="U545" s="2201"/>
      <c r="V545" s="2201"/>
      <c r="W545" s="2201"/>
      <c r="X545" s="2201"/>
      <c r="Y545" s="2201"/>
      <c r="Z545" s="2201"/>
      <c r="AA545" s="2201"/>
      <c r="AB545" s="2201"/>
      <c r="AC545" s="2201"/>
      <c r="AD545" s="2201"/>
      <c r="AE545" s="2201"/>
      <c r="AF545" s="2201"/>
      <c r="AG545" s="2201"/>
    </row>
    <row r="546" spans="1:33" s="592" customFormat="1" ht="13.8">
      <c r="A546" s="606"/>
      <c r="D546" s="2201"/>
      <c r="E546" s="2201"/>
      <c r="F546" s="2201"/>
      <c r="G546" s="2201"/>
      <c r="H546" s="2201"/>
      <c r="I546" s="2201"/>
      <c r="J546" s="2201"/>
      <c r="K546" s="2201"/>
      <c r="L546" s="2201"/>
      <c r="M546" s="2201"/>
      <c r="N546" s="2201"/>
      <c r="O546" s="2201"/>
      <c r="P546" s="2201"/>
      <c r="Q546" s="2201"/>
      <c r="R546" s="2201"/>
      <c r="S546" s="2201"/>
      <c r="T546" s="2201"/>
      <c r="U546" s="2201"/>
      <c r="V546" s="2201"/>
      <c r="W546" s="2201"/>
      <c r="X546" s="2201"/>
      <c r="Y546" s="2201"/>
      <c r="Z546" s="2201"/>
      <c r="AA546" s="2201"/>
      <c r="AB546" s="2201"/>
      <c r="AC546" s="2201"/>
      <c r="AD546" s="2201"/>
      <c r="AE546" s="2201"/>
      <c r="AF546" s="2201"/>
      <c r="AG546" s="2201"/>
    </row>
    <row r="547" spans="1:33" s="592" customFormat="1" ht="13.8">
      <c r="A547" s="606"/>
      <c r="D547" s="2201"/>
      <c r="E547" s="2201"/>
      <c r="F547" s="2201"/>
      <c r="G547" s="2201"/>
      <c r="H547" s="2201"/>
      <c r="I547" s="2201"/>
      <c r="J547" s="2201"/>
      <c r="K547" s="2201"/>
      <c r="L547" s="2201"/>
      <c r="M547" s="2201"/>
      <c r="N547" s="2201"/>
      <c r="O547" s="2201"/>
      <c r="P547" s="2201"/>
      <c r="Q547" s="2201"/>
      <c r="R547" s="2201"/>
      <c r="S547" s="2201"/>
      <c r="T547" s="2201"/>
      <c r="U547" s="2201"/>
      <c r="V547" s="2201"/>
      <c r="W547" s="2201"/>
      <c r="X547" s="2201"/>
      <c r="Y547" s="2201"/>
      <c r="Z547" s="2201"/>
      <c r="AA547" s="2201"/>
      <c r="AB547" s="2201"/>
      <c r="AC547" s="2201"/>
      <c r="AD547" s="2201"/>
      <c r="AE547" s="2201"/>
      <c r="AF547" s="2201"/>
      <c r="AG547" s="2201"/>
    </row>
    <row r="548" spans="1:33" s="592" customFormat="1" ht="13.8">
      <c r="A548" s="606"/>
      <c r="D548" s="2206" t="s">
        <v>1993</v>
      </c>
      <c r="E548" s="2201"/>
      <c r="F548" s="2201"/>
      <c r="G548" s="2201"/>
      <c r="H548" s="2201"/>
      <c r="I548" s="2201"/>
      <c r="J548" s="2201"/>
      <c r="K548" s="2201"/>
      <c r="L548" s="2201"/>
      <c r="M548" s="2201"/>
      <c r="N548" s="2201"/>
      <c r="O548" s="2201"/>
      <c r="P548" s="2201"/>
      <c r="Q548" s="2201"/>
      <c r="R548" s="2201"/>
      <c r="S548" s="2201"/>
      <c r="T548" s="2201"/>
      <c r="U548" s="2201"/>
      <c r="V548" s="2201"/>
      <c r="W548" s="2201"/>
      <c r="X548" s="2201"/>
      <c r="Y548" s="2201"/>
      <c r="Z548" s="2201"/>
      <c r="AA548" s="2201"/>
      <c r="AB548" s="2201"/>
      <c r="AC548" s="2201"/>
      <c r="AD548" s="2201"/>
      <c r="AE548" s="2201"/>
      <c r="AF548" s="2201"/>
      <c r="AG548" s="2201"/>
    </row>
    <row r="549" spans="1:33" s="592" customFormat="1" ht="13.8">
      <c r="A549" s="606"/>
    </row>
    <row r="550" spans="1:33" s="592" customFormat="1" ht="13.8">
      <c r="A550" s="606"/>
      <c r="D550" s="590" t="s">
        <v>2460</v>
      </c>
    </row>
    <row r="551" spans="1:33" s="592" customFormat="1" ht="13.8">
      <c r="A551" s="606"/>
    </row>
    <row r="552" spans="1:33" s="592" customFormat="1" ht="13.8">
      <c r="A552" s="606"/>
      <c r="D552" s="2206" t="s">
        <v>1994</v>
      </c>
      <c r="E552" s="2201"/>
      <c r="F552" s="2201"/>
      <c r="G552" s="2201"/>
      <c r="H552" s="2201"/>
      <c r="I552" s="2201"/>
      <c r="J552" s="2201"/>
      <c r="K552" s="2201"/>
      <c r="L552" s="2201"/>
      <c r="M552" s="2201"/>
      <c r="N552" s="2201"/>
      <c r="O552" s="2201"/>
      <c r="P552" s="2201"/>
      <c r="Q552" s="2201"/>
      <c r="R552" s="2201"/>
      <c r="S552" s="2201"/>
      <c r="T552" s="2201"/>
      <c r="U552" s="2201"/>
      <c r="V552" s="2201"/>
      <c r="W552" s="2201"/>
      <c r="X552" s="2201"/>
      <c r="Y552" s="2201"/>
      <c r="Z552" s="2201"/>
      <c r="AA552" s="2201"/>
      <c r="AB552" s="2201"/>
      <c r="AC552" s="2201"/>
      <c r="AD552" s="2201"/>
      <c r="AE552" s="2201"/>
      <c r="AF552" s="2201"/>
      <c r="AG552" s="2201"/>
    </row>
    <row r="553" spans="1:33" s="592" customFormat="1" ht="13.8">
      <c r="A553" s="606"/>
      <c r="D553" s="2201"/>
      <c r="E553" s="2201"/>
      <c r="F553" s="2201"/>
      <c r="G553" s="2201"/>
      <c r="H553" s="2201"/>
      <c r="I553" s="2201"/>
      <c r="J553" s="2201"/>
      <c r="K553" s="2201"/>
      <c r="L553" s="2201"/>
      <c r="M553" s="2201"/>
      <c r="N553" s="2201"/>
      <c r="O553" s="2201"/>
      <c r="P553" s="2201"/>
      <c r="Q553" s="2201"/>
      <c r="R553" s="2201"/>
      <c r="S553" s="2201"/>
      <c r="T553" s="2201"/>
      <c r="U553" s="2201"/>
      <c r="V553" s="2201"/>
      <c r="W553" s="2201"/>
      <c r="X553" s="2201"/>
      <c r="Y553" s="2201"/>
      <c r="Z553" s="2201"/>
      <c r="AA553" s="2201"/>
      <c r="AB553" s="2201"/>
      <c r="AC553" s="2201"/>
      <c r="AD553" s="2201"/>
      <c r="AE553" s="2201"/>
      <c r="AF553" s="2201"/>
      <c r="AG553" s="2201"/>
    </row>
    <row r="554" spans="1:33" s="592" customFormat="1" ht="13.8">
      <c r="A554" s="606"/>
      <c r="D554" s="2201"/>
      <c r="E554" s="2201"/>
      <c r="F554" s="2201"/>
      <c r="G554" s="2201"/>
      <c r="H554" s="2201"/>
      <c r="I554" s="2201"/>
      <c r="J554" s="2201"/>
      <c r="K554" s="2201"/>
      <c r="L554" s="2201"/>
      <c r="M554" s="2201"/>
      <c r="N554" s="2201"/>
      <c r="O554" s="2201"/>
      <c r="P554" s="2201"/>
      <c r="Q554" s="2201"/>
      <c r="R554" s="2201"/>
      <c r="S554" s="2201"/>
      <c r="T554" s="2201"/>
      <c r="U554" s="2201"/>
      <c r="V554" s="2201"/>
      <c r="W554" s="2201"/>
      <c r="X554" s="2201"/>
      <c r="Y554" s="2201"/>
      <c r="Z554" s="2201"/>
      <c r="AA554" s="2201"/>
      <c r="AB554" s="2201"/>
      <c r="AC554" s="2201"/>
      <c r="AD554" s="2201"/>
      <c r="AE554" s="2201"/>
      <c r="AF554" s="2201"/>
      <c r="AG554" s="2201"/>
    </row>
    <row r="555" spans="1:33" s="592" customFormat="1" ht="13.8">
      <c r="A555" s="606"/>
      <c r="D555" s="927"/>
      <c r="E555" s="927"/>
      <c r="F555" s="927"/>
      <c r="G555" s="927"/>
      <c r="H555" s="927"/>
      <c r="I555" s="927"/>
      <c r="J555" s="927"/>
      <c r="K555" s="927"/>
      <c r="L555" s="927"/>
      <c r="M555" s="927"/>
      <c r="N555" s="927"/>
      <c r="O555" s="927"/>
      <c r="P555" s="927"/>
      <c r="Q555" s="927"/>
      <c r="R555" s="927"/>
      <c r="S555" s="927"/>
      <c r="T555" s="927"/>
      <c r="U555" s="927"/>
      <c r="V555" s="927"/>
      <c r="W555" s="927"/>
      <c r="X555" s="927"/>
      <c r="Y555" s="927"/>
      <c r="Z555" s="927"/>
      <c r="AA555" s="927"/>
      <c r="AB555" s="927"/>
      <c r="AC555" s="927"/>
      <c r="AD555" s="927"/>
      <c r="AE555" s="927"/>
      <c r="AF555" s="927"/>
      <c r="AG555" s="927"/>
    </row>
    <row r="556" spans="1:33" s="592" customFormat="1" ht="13.8">
      <c r="A556" s="606"/>
      <c r="D556" s="927"/>
      <c r="E556" s="927"/>
      <c r="F556" s="927"/>
      <c r="G556" s="927"/>
      <c r="H556" s="927"/>
      <c r="I556" s="927"/>
      <c r="J556" s="927"/>
      <c r="K556" s="927"/>
      <c r="L556" s="927"/>
      <c r="M556" s="927"/>
      <c r="N556" s="927"/>
      <c r="O556" s="927"/>
      <c r="P556" s="927"/>
      <c r="Q556" s="927"/>
      <c r="R556" s="927"/>
      <c r="S556" s="927"/>
      <c r="T556" s="927"/>
      <c r="U556" s="927"/>
      <c r="V556" s="927"/>
      <c r="W556" s="927"/>
      <c r="X556" s="927"/>
      <c r="Y556" s="927"/>
      <c r="Z556" s="927"/>
      <c r="AA556" s="927"/>
      <c r="AB556" s="927"/>
      <c r="AC556" s="927"/>
      <c r="AD556" s="927"/>
      <c r="AE556" s="927"/>
      <c r="AF556" s="927"/>
      <c r="AG556" s="927"/>
    </row>
    <row r="557" spans="1:33" s="592" customFormat="1" ht="13.8">
      <c r="A557" s="606"/>
      <c r="D557" s="590" t="s">
        <v>1995</v>
      </c>
      <c r="E557" s="927"/>
      <c r="F557" s="927"/>
    </row>
    <row r="558" spans="1:33" s="786" customFormat="1" ht="13.8">
      <c r="A558" s="797"/>
      <c r="E558" s="798"/>
      <c r="F558" s="798"/>
    </row>
    <row r="559" spans="1:33" s="592" customFormat="1" ht="13.8">
      <c r="A559" s="606"/>
      <c r="D559" s="926" t="s">
        <v>2461</v>
      </c>
      <c r="E559" s="927"/>
      <c r="F559" s="927"/>
    </row>
    <row r="560" spans="1:33" s="592" customFormat="1" ht="14.4" thickBot="1">
      <c r="A560" s="606"/>
      <c r="D560" s="928"/>
      <c r="E560" s="927"/>
      <c r="F560" s="927"/>
      <c r="G560" s="927"/>
      <c r="H560" s="927"/>
      <c r="I560" s="927"/>
      <c r="J560" s="927"/>
      <c r="K560" s="927"/>
      <c r="L560" s="927"/>
      <c r="M560" s="927"/>
      <c r="N560" s="927"/>
      <c r="O560" s="927"/>
      <c r="P560" s="927"/>
      <c r="Q560" s="927"/>
      <c r="R560" s="927"/>
      <c r="S560" s="927"/>
      <c r="T560" s="927"/>
      <c r="U560" s="927"/>
      <c r="V560" s="927"/>
      <c r="W560" s="927"/>
      <c r="X560" s="927"/>
      <c r="Y560" s="927"/>
      <c r="Z560" s="927"/>
      <c r="AA560" s="927"/>
      <c r="AB560" s="927"/>
      <c r="AC560" s="927"/>
      <c r="AD560" s="927"/>
      <c r="AE560" s="927"/>
      <c r="AF560" s="927"/>
      <c r="AG560" s="927"/>
    </row>
    <row r="561" spans="1:34" s="592" customFormat="1" ht="15" customHeight="1" thickBot="1">
      <c r="A561" s="606" t="s">
        <v>1482</v>
      </c>
      <c r="D561" s="2133" t="s">
        <v>1996</v>
      </c>
      <c r="E561" s="2134"/>
      <c r="F561" s="2134"/>
      <c r="G561" s="2137"/>
      <c r="H561" s="1973" t="s">
        <v>1829</v>
      </c>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5"/>
    </row>
    <row r="562" spans="1:34" s="592" customFormat="1" ht="80.25" customHeight="1" thickBot="1">
      <c r="A562" s="606"/>
      <c r="D562" s="2135"/>
      <c r="E562" s="2136"/>
      <c r="F562" s="2136"/>
      <c r="G562" s="2138"/>
      <c r="H562" s="1939" t="s">
        <v>1997</v>
      </c>
      <c r="I562" s="1940"/>
      <c r="J562" s="1941"/>
      <c r="K562" s="1939" t="s">
        <v>1998</v>
      </c>
      <c r="L562" s="1940"/>
      <c r="M562" s="1941"/>
      <c r="N562" s="1939" t="s">
        <v>1999</v>
      </c>
      <c r="O562" s="1940"/>
      <c r="P562" s="1941"/>
      <c r="Q562" s="1939" t="s">
        <v>2000</v>
      </c>
      <c r="R562" s="1940"/>
      <c r="S562" s="1941"/>
      <c r="T562" s="1939" t="s">
        <v>2001</v>
      </c>
      <c r="U562" s="1940"/>
      <c r="V562" s="1941"/>
      <c r="W562" s="1939" t="s">
        <v>2002</v>
      </c>
      <c r="X562" s="1940"/>
      <c r="Y562" s="1941"/>
      <c r="Z562" s="1939" t="s">
        <v>2003</v>
      </c>
      <c r="AA562" s="1940"/>
      <c r="AB562" s="1941"/>
      <c r="AC562" s="1939" t="s">
        <v>2004</v>
      </c>
      <c r="AD562" s="1940"/>
      <c r="AE562" s="1941"/>
      <c r="AF562" s="1939" t="s">
        <v>1841</v>
      </c>
      <c r="AG562" s="1940"/>
      <c r="AH562" s="1941"/>
    </row>
    <row r="563" spans="1:34" s="592" customFormat="1" ht="14.4" thickBot="1">
      <c r="A563" s="606"/>
      <c r="D563" s="2963" t="s">
        <v>1964</v>
      </c>
      <c r="E563" s="2961"/>
      <c r="F563" s="2961"/>
      <c r="G563" s="2961"/>
      <c r="H563" s="2961"/>
      <c r="I563" s="2961"/>
      <c r="J563" s="2961"/>
      <c r="K563" s="2961"/>
      <c r="L563" s="2961"/>
      <c r="M563" s="2961"/>
      <c r="N563" s="2961"/>
      <c r="O563" s="2961"/>
      <c r="P563" s="2961"/>
      <c r="Q563" s="2961"/>
      <c r="R563" s="2961"/>
      <c r="S563" s="2961"/>
      <c r="T563" s="2961"/>
      <c r="U563" s="2961"/>
      <c r="V563" s="2961"/>
      <c r="W563" s="2961"/>
      <c r="X563" s="2961"/>
      <c r="Y563" s="2961"/>
      <c r="Z563" s="2961"/>
      <c r="AA563" s="2961"/>
      <c r="AB563" s="2961"/>
      <c r="AC563" s="2961"/>
      <c r="AD563" s="2961"/>
      <c r="AE563" s="2961"/>
      <c r="AF563" s="2961"/>
      <c r="AG563" s="2961"/>
      <c r="AH563" s="2962"/>
    </row>
    <row r="564" spans="1:34" s="592" customFormat="1" ht="22.5" customHeight="1">
      <c r="A564" s="606"/>
      <c r="D564" s="2139" t="s">
        <v>1965</v>
      </c>
      <c r="E564" s="2140"/>
      <c r="F564" s="2140"/>
      <c r="G564" s="2141"/>
      <c r="H564" s="2965">
        <f>'Notes- SK Template'!H494</f>
        <v>0</v>
      </c>
      <c r="I564" s="2966"/>
      <c r="J564" s="2967"/>
      <c r="K564" s="2601">
        <f>'Notes- SK Template'!K494</f>
        <v>0</v>
      </c>
      <c r="L564" s="2602"/>
      <c r="M564" s="2603"/>
      <c r="N564" s="2601">
        <f>'Notes- SK Template'!N494</f>
        <v>0</v>
      </c>
      <c r="O564" s="2602"/>
      <c r="P564" s="2603"/>
      <c r="Q564" s="2601">
        <f>'Notes- SK Template'!Q494</f>
        <v>0</v>
      </c>
      <c r="R564" s="2602"/>
      <c r="S564" s="2603"/>
      <c r="T564" s="2601">
        <f>'Notes- SK Template'!T494</f>
        <v>0</v>
      </c>
      <c r="U564" s="2602"/>
      <c r="V564" s="2603"/>
      <c r="W564" s="2601">
        <f>'Notes- SK Template'!W494</f>
        <v>0</v>
      </c>
      <c r="X564" s="2602"/>
      <c r="Y564" s="2603"/>
      <c r="Z564" s="2601">
        <f>'Notes- SK Template'!Z494</f>
        <v>0</v>
      </c>
      <c r="AA564" s="2602"/>
      <c r="AB564" s="2603"/>
      <c r="AC564" s="2601">
        <f>'Notes- SK Template'!AC494</f>
        <v>0</v>
      </c>
      <c r="AD564" s="2602"/>
      <c r="AE564" s="2603"/>
      <c r="AF564" s="2192">
        <f>'Notes- SK Template'!AF494</f>
        <v>0</v>
      </c>
      <c r="AG564" s="2193"/>
      <c r="AH564" s="2194"/>
    </row>
    <row r="565" spans="1:34" s="592" customFormat="1" ht="13.8">
      <c r="A565" s="606"/>
      <c r="D565" s="2968" t="s">
        <v>1966</v>
      </c>
      <c r="E565" s="2203"/>
      <c r="F565" s="2203"/>
      <c r="G565" s="2204"/>
      <c r="H565" s="2969">
        <f>'Notes- SK Template'!H495</f>
        <v>0</v>
      </c>
      <c r="I565" s="2970"/>
      <c r="J565" s="2971"/>
      <c r="K565" s="2972">
        <f>'Notes- SK Template'!K495</f>
        <v>0</v>
      </c>
      <c r="L565" s="2973"/>
      <c r="M565" s="2974"/>
      <c r="N565" s="2972">
        <f>'Notes- SK Template'!N495</f>
        <v>0</v>
      </c>
      <c r="O565" s="2973"/>
      <c r="P565" s="2974"/>
      <c r="Q565" s="2972">
        <f>'Notes- SK Template'!Q495</f>
        <v>0</v>
      </c>
      <c r="R565" s="2973"/>
      <c r="S565" s="2974"/>
      <c r="T565" s="2972">
        <f>'Notes- SK Template'!T495</f>
        <v>0</v>
      </c>
      <c r="U565" s="2973"/>
      <c r="V565" s="2974"/>
      <c r="W565" s="2972">
        <f>'Notes- SK Template'!W495</f>
        <v>0</v>
      </c>
      <c r="X565" s="2973"/>
      <c r="Y565" s="2974"/>
      <c r="Z565" s="2972">
        <f>'Notes- SK Template'!Z495</f>
        <v>0</v>
      </c>
      <c r="AA565" s="2973"/>
      <c r="AB565" s="2974"/>
      <c r="AC565" s="2645">
        <f>'Notes- SK Template'!AC495</f>
        <v>0</v>
      </c>
      <c r="AD565" s="2646"/>
      <c r="AE565" s="2647"/>
      <c r="AF565" s="2195">
        <f>'Notes- SK Template'!AF495</f>
        <v>0</v>
      </c>
      <c r="AG565" s="2196"/>
      <c r="AH565" s="2197"/>
    </row>
    <row r="566" spans="1:34" s="592" customFormat="1" ht="13.8">
      <c r="A566" s="606"/>
      <c r="D566" s="2968" t="s">
        <v>1967</v>
      </c>
      <c r="E566" s="2203"/>
      <c r="F566" s="2203"/>
      <c r="G566" s="2204"/>
      <c r="H566" s="2969">
        <f>'Notes- SK Template'!H496</f>
        <v>0</v>
      </c>
      <c r="I566" s="2970"/>
      <c r="J566" s="2971"/>
      <c r="K566" s="2972">
        <f>'Notes- SK Template'!K496</f>
        <v>0</v>
      </c>
      <c r="L566" s="2973"/>
      <c r="M566" s="2974"/>
      <c r="N566" s="2972">
        <f>'Notes- SK Template'!N496</f>
        <v>0</v>
      </c>
      <c r="O566" s="2973"/>
      <c r="P566" s="2974"/>
      <c r="Q566" s="2972">
        <f>'Notes- SK Template'!Q496</f>
        <v>0</v>
      </c>
      <c r="R566" s="2973"/>
      <c r="S566" s="2974"/>
      <c r="T566" s="2972">
        <f>'Notes- SK Template'!T496</f>
        <v>0</v>
      </c>
      <c r="U566" s="2973"/>
      <c r="V566" s="2974"/>
      <c r="W566" s="2972">
        <f>'Notes- SK Template'!W496</f>
        <v>0</v>
      </c>
      <c r="X566" s="2973"/>
      <c r="Y566" s="2974"/>
      <c r="Z566" s="2972">
        <f>'Notes- SK Template'!Z496</f>
        <v>0</v>
      </c>
      <c r="AA566" s="2973"/>
      <c r="AB566" s="2974"/>
      <c r="AC566" s="2645">
        <f>'Notes- SK Template'!AC496</f>
        <v>0</v>
      </c>
      <c r="AD566" s="2646"/>
      <c r="AE566" s="2647"/>
      <c r="AF566" s="2195">
        <f>'Notes- SK Template'!AF496</f>
        <v>0</v>
      </c>
      <c r="AG566" s="2196"/>
      <c r="AH566" s="2197"/>
    </row>
    <row r="567" spans="1:34" s="592" customFormat="1" ht="13.8">
      <c r="A567" s="606"/>
      <c r="D567" s="2968" t="s">
        <v>1968</v>
      </c>
      <c r="E567" s="2203"/>
      <c r="F567" s="2203"/>
      <c r="G567" s="2204"/>
      <c r="H567" s="2969">
        <f>'Notes- SK Template'!H497</f>
        <v>0</v>
      </c>
      <c r="I567" s="2970"/>
      <c r="J567" s="2971"/>
      <c r="K567" s="2972">
        <f>'Notes- SK Template'!K497</f>
        <v>0</v>
      </c>
      <c r="L567" s="2973"/>
      <c r="M567" s="2974"/>
      <c r="N567" s="2972">
        <f>'Notes- SK Template'!N497</f>
        <v>0</v>
      </c>
      <c r="O567" s="2973"/>
      <c r="P567" s="2974"/>
      <c r="Q567" s="2972">
        <f>'Notes- SK Template'!Q497</f>
        <v>0</v>
      </c>
      <c r="R567" s="2973"/>
      <c r="S567" s="2974"/>
      <c r="T567" s="2972">
        <f>'Notes- SK Template'!T497</f>
        <v>0</v>
      </c>
      <c r="U567" s="2973"/>
      <c r="V567" s="2974"/>
      <c r="W567" s="2972">
        <f>'Notes- SK Template'!W497</f>
        <v>0</v>
      </c>
      <c r="X567" s="2973"/>
      <c r="Y567" s="2974"/>
      <c r="Z567" s="2972">
        <f>'Notes- SK Template'!Z497</f>
        <v>0</v>
      </c>
      <c r="AA567" s="2973"/>
      <c r="AB567" s="2974"/>
      <c r="AC567" s="2645">
        <f>'Notes- SK Template'!AC497</f>
        <v>0</v>
      </c>
      <c r="AD567" s="2646"/>
      <c r="AE567" s="2647"/>
      <c r="AF567" s="2195">
        <f>'Notes- SK Template'!AF497</f>
        <v>0</v>
      </c>
      <c r="AG567" s="2196"/>
      <c r="AH567" s="2197"/>
    </row>
    <row r="568" spans="1:34" s="592" customFormat="1" ht="22.5" customHeight="1" thickBot="1">
      <c r="A568" s="606"/>
      <c r="D568" s="2198" t="s">
        <v>1969</v>
      </c>
      <c r="E568" s="2199"/>
      <c r="F568" s="2199"/>
      <c r="G568" s="2200"/>
      <c r="H568" s="2573">
        <f>'Notes- SK Template'!H498</f>
        <v>0</v>
      </c>
      <c r="I568" s="2574"/>
      <c r="J568" s="2575"/>
      <c r="K568" s="2573">
        <f>'Notes- SK Template'!K498</f>
        <v>0</v>
      </c>
      <c r="L568" s="2574"/>
      <c r="M568" s="2575"/>
      <c r="N568" s="2573">
        <f>'Notes- SK Template'!N498</f>
        <v>0</v>
      </c>
      <c r="O568" s="2574"/>
      <c r="P568" s="2575"/>
      <c r="Q568" s="2573">
        <f>'Notes- SK Template'!Q498</f>
        <v>0</v>
      </c>
      <c r="R568" s="2574"/>
      <c r="S568" s="2575"/>
      <c r="T568" s="2573">
        <f>'Notes- SK Template'!T498</f>
        <v>0</v>
      </c>
      <c r="U568" s="2574"/>
      <c r="V568" s="2575"/>
      <c r="W568" s="2573">
        <f>'Notes- SK Template'!W498</f>
        <v>0</v>
      </c>
      <c r="X568" s="2574"/>
      <c r="Y568" s="2575"/>
      <c r="Z568" s="2573">
        <f>'Notes- SK Template'!Z498</f>
        <v>0</v>
      </c>
      <c r="AA568" s="2574"/>
      <c r="AB568" s="2575"/>
      <c r="AC568" s="2573">
        <f>'Notes- SK Template'!AC498</f>
        <v>0</v>
      </c>
      <c r="AD568" s="2574"/>
      <c r="AE568" s="2575"/>
      <c r="AF568" s="2573">
        <f>'Notes- SK Template'!AF498</f>
        <v>0</v>
      </c>
      <c r="AG568" s="2574"/>
      <c r="AH568" s="2575"/>
    </row>
    <row r="569" spans="1:34" s="592" customFormat="1" ht="14.4" thickBot="1">
      <c r="A569" s="606"/>
      <c r="D569" s="2963" t="s">
        <v>1971</v>
      </c>
      <c r="E569" s="2961"/>
      <c r="F569" s="2961"/>
      <c r="G569" s="2961"/>
      <c r="H569" s="2961"/>
      <c r="I569" s="2961"/>
      <c r="J569" s="2961"/>
      <c r="K569" s="2961"/>
      <c r="L569" s="2961"/>
      <c r="M569" s="2961"/>
      <c r="N569" s="2961"/>
      <c r="O569" s="2961"/>
      <c r="P569" s="2961"/>
      <c r="Q569" s="2961"/>
      <c r="R569" s="2961"/>
      <c r="S569" s="2961"/>
      <c r="T569" s="2961"/>
      <c r="U569" s="2961"/>
      <c r="V569" s="2961"/>
      <c r="W569" s="2961"/>
      <c r="X569" s="2961"/>
      <c r="Y569" s="2961"/>
      <c r="Z569" s="2961"/>
      <c r="AA569" s="2961"/>
      <c r="AB569" s="2961"/>
      <c r="AC569" s="2961"/>
      <c r="AD569" s="2961"/>
      <c r="AE569" s="2961"/>
      <c r="AF569" s="2961"/>
      <c r="AG569" s="2961"/>
      <c r="AH569" s="2962"/>
    </row>
    <row r="570" spans="1:34" s="592" customFormat="1" ht="22.5" customHeight="1">
      <c r="A570" s="606"/>
      <c r="D570" s="2139" t="s">
        <v>1965</v>
      </c>
      <c r="E570" s="2140"/>
      <c r="F570" s="2140"/>
      <c r="G570" s="2141"/>
      <c r="H570" s="2965">
        <f>'Notes- SK Template'!H500</f>
        <v>0</v>
      </c>
      <c r="I570" s="2966"/>
      <c r="J570" s="2967"/>
      <c r="K570" s="2601">
        <f>'Notes- SK Template'!K500</f>
        <v>0</v>
      </c>
      <c r="L570" s="2602"/>
      <c r="M570" s="2603"/>
      <c r="N570" s="2601">
        <f>'Notes- SK Template'!N500</f>
        <v>0</v>
      </c>
      <c r="O570" s="2602"/>
      <c r="P570" s="2603"/>
      <c r="Q570" s="2601">
        <f>'Notes- SK Template'!Q500</f>
        <v>0</v>
      </c>
      <c r="R570" s="2602"/>
      <c r="S570" s="2603"/>
      <c r="T570" s="2601">
        <f>'Notes- SK Template'!T500</f>
        <v>0</v>
      </c>
      <c r="U570" s="2602"/>
      <c r="V570" s="2603"/>
      <c r="W570" s="2601">
        <f>'Notes- SK Template'!W500</f>
        <v>0</v>
      </c>
      <c r="X570" s="2602"/>
      <c r="Y570" s="2603"/>
      <c r="Z570" s="2601">
        <f>'Notes- SK Template'!Z500</f>
        <v>0</v>
      </c>
      <c r="AA570" s="2602"/>
      <c r="AB570" s="2603"/>
      <c r="AC570" s="2601">
        <f>'Notes- SK Template'!AC500</f>
        <v>0</v>
      </c>
      <c r="AD570" s="2602"/>
      <c r="AE570" s="2603"/>
      <c r="AF570" s="2192">
        <f>'Notes- SK Template'!AF500</f>
        <v>0</v>
      </c>
      <c r="AG570" s="2193"/>
      <c r="AH570" s="2194"/>
    </row>
    <row r="571" spans="1:34" s="592" customFormat="1" ht="13.8">
      <c r="A571" s="606"/>
      <c r="D571" s="2202" t="s">
        <v>1966</v>
      </c>
      <c r="E571" s="2203"/>
      <c r="F571" s="2203"/>
      <c r="G571" s="2204"/>
      <c r="H571" s="2969">
        <f>'Notes- SK Template'!H501</f>
        <v>0</v>
      </c>
      <c r="I571" s="2970"/>
      <c r="J571" s="2971"/>
      <c r="K571" s="2972">
        <f>'Notes- SK Template'!K501</f>
        <v>0</v>
      </c>
      <c r="L571" s="2973"/>
      <c r="M571" s="2974"/>
      <c r="N571" s="2972">
        <f>'Notes- SK Template'!N501</f>
        <v>0</v>
      </c>
      <c r="O571" s="2973"/>
      <c r="P571" s="2974"/>
      <c r="Q571" s="2972">
        <f>'Notes- SK Template'!Q501</f>
        <v>0</v>
      </c>
      <c r="R571" s="2973"/>
      <c r="S571" s="2974"/>
      <c r="T571" s="2972">
        <f>'Notes- SK Template'!T501</f>
        <v>0</v>
      </c>
      <c r="U571" s="2973"/>
      <c r="V571" s="2974"/>
      <c r="W571" s="2972">
        <f>'Notes- SK Template'!W501</f>
        <v>0</v>
      </c>
      <c r="X571" s="2973"/>
      <c r="Y571" s="2974"/>
      <c r="Z571" s="2972">
        <f>'Notes- SK Template'!Z501</f>
        <v>0</v>
      </c>
      <c r="AA571" s="2973"/>
      <c r="AB571" s="2974"/>
      <c r="AC571" s="2645">
        <f>'Notes- SK Template'!AC501</f>
        <v>0</v>
      </c>
      <c r="AD571" s="2646"/>
      <c r="AE571" s="2647"/>
      <c r="AF571" s="2195">
        <f>'Notes- SK Template'!AF501</f>
        <v>0</v>
      </c>
      <c r="AG571" s="2196"/>
      <c r="AH571" s="2197"/>
    </row>
    <row r="572" spans="1:34" s="592" customFormat="1" ht="13.8">
      <c r="A572" s="606"/>
      <c r="D572" s="2202" t="s">
        <v>1967</v>
      </c>
      <c r="E572" s="2203"/>
      <c r="F572" s="2203"/>
      <c r="G572" s="2204"/>
      <c r="H572" s="2969">
        <f>'Notes- SK Template'!H502</f>
        <v>0</v>
      </c>
      <c r="I572" s="2970"/>
      <c r="J572" s="2971"/>
      <c r="K572" s="2972">
        <f>'Notes- SK Template'!K502</f>
        <v>0</v>
      </c>
      <c r="L572" s="2973"/>
      <c r="M572" s="2974"/>
      <c r="N572" s="2972">
        <f>'Notes- SK Template'!N502</f>
        <v>0</v>
      </c>
      <c r="O572" s="2973"/>
      <c r="P572" s="2974"/>
      <c r="Q572" s="2972">
        <f>'Notes- SK Template'!Q502</f>
        <v>0</v>
      </c>
      <c r="R572" s="2973"/>
      <c r="S572" s="2974"/>
      <c r="T572" s="2972">
        <f>'Notes- SK Template'!T502</f>
        <v>0</v>
      </c>
      <c r="U572" s="2973"/>
      <c r="V572" s="2974"/>
      <c r="W572" s="2972">
        <f>'Notes- SK Template'!W502</f>
        <v>0</v>
      </c>
      <c r="X572" s="2973"/>
      <c r="Y572" s="2974"/>
      <c r="Z572" s="2972">
        <f>'Notes- SK Template'!Z502</f>
        <v>0</v>
      </c>
      <c r="AA572" s="2973"/>
      <c r="AB572" s="2974"/>
      <c r="AC572" s="2645">
        <f>'Notes- SK Template'!AC502</f>
        <v>0</v>
      </c>
      <c r="AD572" s="2646"/>
      <c r="AE572" s="2647"/>
      <c r="AF572" s="2195">
        <f>'Notes- SK Template'!AF502</f>
        <v>0</v>
      </c>
      <c r="AG572" s="2196"/>
      <c r="AH572" s="2197"/>
    </row>
    <row r="573" spans="1:34" s="592" customFormat="1" ht="15" customHeight="1">
      <c r="A573" s="606"/>
      <c r="D573" s="2202" t="s">
        <v>1968</v>
      </c>
      <c r="E573" s="2203"/>
      <c r="F573" s="2203"/>
      <c r="G573" s="2204"/>
      <c r="H573" s="2969">
        <f>'Notes- SK Template'!H503</f>
        <v>0</v>
      </c>
      <c r="I573" s="2970"/>
      <c r="J573" s="2971"/>
      <c r="K573" s="2972">
        <f>'Notes- SK Template'!K503</f>
        <v>0</v>
      </c>
      <c r="L573" s="2973"/>
      <c r="M573" s="2974"/>
      <c r="N573" s="2972">
        <f>'Notes- SK Template'!N503</f>
        <v>0</v>
      </c>
      <c r="O573" s="2973"/>
      <c r="P573" s="2974"/>
      <c r="Q573" s="2972">
        <f>'Notes- SK Template'!Q503</f>
        <v>0</v>
      </c>
      <c r="R573" s="2973"/>
      <c r="S573" s="2974"/>
      <c r="T573" s="2972">
        <f>'Notes- SK Template'!T503</f>
        <v>0</v>
      </c>
      <c r="U573" s="2973"/>
      <c r="V573" s="2974"/>
      <c r="W573" s="2972">
        <f>'Notes- SK Template'!W503</f>
        <v>0</v>
      </c>
      <c r="X573" s="2973"/>
      <c r="Y573" s="2974"/>
      <c r="Z573" s="2972">
        <f>'Notes- SK Template'!Z503</f>
        <v>0</v>
      </c>
      <c r="AA573" s="2973"/>
      <c r="AB573" s="2974"/>
      <c r="AC573" s="2645">
        <f>'Notes- SK Template'!AC503</f>
        <v>0</v>
      </c>
      <c r="AD573" s="2646"/>
      <c r="AE573" s="2647"/>
      <c r="AF573" s="2195">
        <f>'Notes- SK Template'!AF503</f>
        <v>0</v>
      </c>
      <c r="AG573" s="2196"/>
      <c r="AH573" s="2197"/>
    </row>
    <row r="574" spans="1:34" s="592" customFormat="1" ht="22.5" customHeight="1" thickBot="1">
      <c r="A574" s="606"/>
      <c r="D574" s="2198" t="s">
        <v>1969</v>
      </c>
      <c r="E574" s="2199"/>
      <c r="F574" s="2199"/>
      <c r="G574" s="2200"/>
      <c r="H574" s="2573">
        <f>'Notes- SK Template'!H504</f>
        <v>0</v>
      </c>
      <c r="I574" s="2574"/>
      <c r="J574" s="2575"/>
      <c r="K574" s="2573">
        <f>'Notes- SK Template'!K504</f>
        <v>0</v>
      </c>
      <c r="L574" s="2574"/>
      <c r="M574" s="2575"/>
      <c r="N574" s="2573">
        <f>'Notes- SK Template'!N504</f>
        <v>0</v>
      </c>
      <c r="O574" s="2574"/>
      <c r="P574" s="2575"/>
      <c r="Q574" s="2573">
        <f>'Notes- SK Template'!Q504</f>
        <v>0</v>
      </c>
      <c r="R574" s="2574"/>
      <c r="S574" s="2575"/>
      <c r="T574" s="2573">
        <f>'Notes- SK Template'!T504</f>
        <v>0</v>
      </c>
      <c r="U574" s="2574"/>
      <c r="V574" s="2575"/>
      <c r="W574" s="2573">
        <f>'Notes- SK Template'!W504</f>
        <v>0</v>
      </c>
      <c r="X574" s="2574"/>
      <c r="Y574" s="2575"/>
      <c r="Z574" s="2573">
        <f>'Notes- SK Template'!Z504</f>
        <v>0</v>
      </c>
      <c r="AA574" s="2574"/>
      <c r="AB574" s="2575"/>
      <c r="AC574" s="2573">
        <f>'Notes- SK Template'!AC504</f>
        <v>0</v>
      </c>
      <c r="AD574" s="2574"/>
      <c r="AE574" s="2575"/>
      <c r="AF574" s="2573">
        <f>'Notes- SK Template'!AF504</f>
        <v>0</v>
      </c>
      <c r="AG574" s="2574"/>
      <c r="AH574" s="2575"/>
    </row>
    <row r="575" spans="1:34" s="592" customFormat="1" ht="14.25" customHeight="1" thickBot="1">
      <c r="A575" s="606"/>
      <c r="D575" s="2963" t="s">
        <v>1972</v>
      </c>
      <c r="E575" s="2961"/>
      <c r="F575" s="2961"/>
      <c r="G575" s="2961"/>
      <c r="H575" s="2961"/>
      <c r="I575" s="2961"/>
      <c r="J575" s="2961"/>
      <c r="K575" s="2961"/>
      <c r="L575" s="2961"/>
      <c r="M575" s="2961"/>
      <c r="N575" s="2961"/>
      <c r="O575" s="2961"/>
      <c r="P575" s="2961"/>
      <c r="Q575" s="2961"/>
      <c r="R575" s="2961"/>
      <c r="S575" s="2961"/>
      <c r="T575" s="2961"/>
      <c r="U575" s="2961"/>
      <c r="V575" s="2961"/>
      <c r="W575" s="2961"/>
      <c r="X575" s="2961"/>
      <c r="Y575" s="2961"/>
      <c r="Z575" s="2961"/>
      <c r="AA575" s="2961"/>
      <c r="AB575" s="2961"/>
      <c r="AC575" s="2961"/>
      <c r="AD575" s="2961"/>
      <c r="AE575" s="2961"/>
      <c r="AF575" s="2961"/>
      <c r="AG575" s="2961"/>
      <c r="AH575" s="2962"/>
    </row>
    <row r="576" spans="1:34" s="592" customFormat="1" ht="22.5" customHeight="1">
      <c r="A576" s="606"/>
      <c r="D576" s="2139" t="s">
        <v>1965</v>
      </c>
      <c r="E576" s="2140"/>
      <c r="F576" s="2140"/>
      <c r="G576" s="2141"/>
      <c r="H576" s="2975">
        <f>'Notes- SK Template'!H506</f>
        <v>0</v>
      </c>
      <c r="I576" s="2976"/>
      <c r="J576" s="2977"/>
      <c r="K576" s="2975">
        <f>'Notes- SK Template'!K506</f>
        <v>0</v>
      </c>
      <c r="L576" s="2976"/>
      <c r="M576" s="2977"/>
      <c r="N576" s="2975">
        <f>'Notes- SK Template'!N506</f>
        <v>0</v>
      </c>
      <c r="O576" s="2976"/>
      <c r="P576" s="2977"/>
      <c r="Q576" s="2975">
        <f>'Notes- SK Template'!Q506</f>
        <v>0</v>
      </c>
      <c r="R576" s="2976"/>
      <c r="S576" s="2977"/>
      <c r="T576" s="2975">
        <f>'Notes- SK Template'!T506</f>
        <v>0</v>
      </c>
      <c r="U576" s="2976"/>
      <c r="V576" s="2977"/>
      <c r="W576" s="2975">
        <f>'Notes- SK Template'!W506</f>
        <v>0</v>
      </c>
      <c r="X576" s="2976"/>
      <c r="Y576" s="2977"/>
      <c r="Z576" s="2975">
        <f>'Notes- SK Template'!Z506</f>
        <v>0</v>
      </c>
      <c r="AA576" s="2976"/>
      <c r="AB576" s="2977"/>
      <c r="AC576" s="2975">
        <f>'Notes- SK Template'!AC506</f>
        <v>0</v>
      </c>
      <c r="AD576" s="2976"/>
      <c r="AE576" s="2977"/>
      <c r="AF576" s="2975">
        <f>'Notes- SK Template'!AF506</f>
        <v>0</v>
      </c>
      <c r="AG576" s="2976"/>
      <c r="AH576" s="2977"/>
    </row>
    <row r="577" spans="1:34" s="592" customFormat="1" ht="22.5" customHeight="1" thickBot="1">
      <c r="A577" s="606"/>
      <c r="D577" s="2198" t="s">
        <v>1969</v>
      </c>
      <c r="E577" s="2199"/>
      <c r="F577" s="2199"/>
      <c r="G577" s="2200"/>
      <c r="H577" s="2573">
        <f>'Notes- SK Template'!H507</f>
        <v>0</v>
      </c>
      <c r="I577" s="2574"/>
      <c r="J577" s="2575"/>
      <c r="K577" s="2573">
        <f>'Notes- SK Template'!K507</f>
        <v>0</v>
      </c>
      <c r="L577" s="2574"/>
      <c r="M577" s="2575"/>
      <c r="N577" s="2573">
        <f>'Notes- SK Template'!N507</f>
        <v>0</v>
      </c>
      <c r="O577" s="2574"/>
      <c r="P577" s="2575"/>
      <c r="Q577" s="2573">
        <f>'Notes- SK Template'!Q507</f>
        <v>0</v>
      </c>
      <c r="R577" s="2574"/>
      <c r="S577" s="2575"/>
      <c r="T577" s="2573">
        <f>'Notes- SK Template'!T507</f>
        <v>0</v>
      </c>
      <c r="U577" s="2574"/>
      <c r="V577" s="2575"/>
      <c r="W577" s="2573">
        <f>'Notes- SK Template'!W507</f>
        <v>0</v>
      </c>
      <c r="X577" s="2574"/>
      <c r="Y577" s="2575"/>
      <c r="Z577" s="2573">
        <f>'Notes- SK Template'!Z507</f>
        <v>0</v>
      </c>
      <c r="AA577" s="2574"/>
      <c r="AB577" s="2575"/>
      <c r="AC577" s="2573">
        <f>'Notes- SK Template'!AC507</f>
        <v>0</v>
      </c>
      <c r="AD577" s="2574"/>
      <c r="AE577" s="2575"/>
      <c r="AF577" s="2573">
        <f>'Notes- SK Template'!AF507</f>
        <v>0</v>
      </c>
      <c r="AG577" s="2574"/>
      <c r="AH577" s="2575"/>
    </row>
    <row r="578" spans="1:34" s="592" customFormat="1" ht="15" customHeight="1">
      <c r="A578" s="606"/>
      <c r="D578" s="928"/>
      <c r="E578" s="927"/>
      <c r="F578" s="927"/>
      <c r="G578" s="927"/>
      <c r="H578" s="927"/>
      <c r="I578" s="927"/>
      <c r="J578" s="927"/>
      <c r="K578" s="927"/>
      <c r="L578" s="927"/>
      <c r="M578" s="927"/>
      <c r="N578" s="927"/>
      <c r="O578" s="927"/>
      <c r="P578" s="927"/>
      <c r="Q578" s="927"/>
      <c r="R578" s="927"/>
      <c r="S578" s="927"/>
      <c r="T578" s="927"/>
      <c r="U578" s="927"/>
      <c r="V578" s="927"/>
      <c r="W578" s="927"/>
      <c r="X578" s="927"/>
      <c r="Y578" s="927"/>
      <c r="Z578" s="927"/>
      <c r="AA578" s="927"/>
      <c r="AB578" s="927"/>
      <c r="AC578" s="927"/>
      <c r="AD578" s="927"/>
      <c r="AE578" s="927"/>
      <c r="AF578" s="927"/>
      <c r="AG578" s="927"/>
    </row>
    <row r="579" spans="1:34" s="592" customFormat="1" ht="14.4" thickBot="1">
      <c r="A579" s="606"/>
      <c r="D579" s="928"/>
      <c r="E579" s="927"/>
      <c r="F579" s="927"/>
      <c r="G579" s="927"/>
      <c r="H579" s="927"/>
      <c r="I579" s="927"/>
      <c r="J579" s="927"/>
      <c r="K579" s="927"/>
      <c r="L579" s="927"/>
      <c r="M579" s="927"/>
      <c r="N579" s="927"/>
      <c r="O579" s="927"/>
      <c r="P579" s="927"/>
      <c r="Q579" s="927"/>
      <c r="R579" s="927"/>
      <c r="S579" s="927"/>
      <c r="T579" s="927"/>
      <c r="U579" s="927"/>
      <c r="V579" s="927"/>
      <c r="W579" s="927"/>
      <c r="X579" s="927"/>
      <c r="Y579" s="927"/>
      <c r="Z579" s="927"/>
      <c r="AA579" s="927"/>
      <c r="AB579" s="927"/>
      <c r="AC579" s="927"/>
      <c r="AD579" s="927"/>
      <c r="AE579" s="927"/>
      <c r="AF579" s="927"/>
      <c r="AG579" s="927"/>
    </row>
    <row r="580" spans="1:34" s="592" customFormat="1" ht="15" customHeight="1" thickBot="1">
      <c r="A580" s="606" t="s">
        <v>1483</v>
      </c>
      <c r="D580" s="2133" t="s">
        <v>1996</v>
      </c>
      <c r="E580" s="2134"/>
      <c r="F580" s="2134"/>
      <c r="G580" s="2137"/>
      <c r="H580" s="1973" t="s">
        <v>1973</v>
      </c>
      <c r="I580" s="1974"/>
      <c r="J580" s="1974"/>
      <c r="K580" s="1974"/>
      <c r="L580" s="1974"/>
      <c r="M580" s="1974"/>
      <c r="N580" s="1974"/>
      <c r="O580" s="1974"/>
      <c r="P580" s="1974"/>
      <c r="Q580" s="1974"/>
      <c r="R580" s="1974"/>
      <c r="S580" s="1974"/>
      <c r="T580" s="1974"/>
      <c r="U580" s="1974"/>
      <c r="V580" s="1974"/>
      <c r="W580" s="1974"/>
      <c r="X580" s="1974"/>
      <c r="Y580" s="1974"/>
      <c r="Z580" s="1974"/>
      <c r="AA580" s="1974"/>
      <c r="AB580" s="1974"/>
      <c r="AC580" s="1974"/>
      <c r="AD580" s="1974"/>
      <c r="AE580" s="1974"/>
      <c r="AF580" s="1974"/>
      <c r="AG580" s="1974"/>
      <c r="AH580" s="1975"/>
    </row>
    <row r="581" spans="1:34" s="592" customFormat="1" ht="80.25" customHeight="1" thickBot="1">
      <c r="A581" s="606"/>
      <c r="D581" s="2135"/>
      <c r="E581" s="2136"/>
      <c r="F581" s="2136"/>
      <c r="G581" s="2138"/>
      <c r="H581" s="1939" t="s">
        <v>1997</v>
      </c>
      <c r="I581" s="1940"/>
      <c r="J581" s="1941"/>
      <c r="K581" s="1939" t="s">
        <v>1998</v>
      </c>
      <c r="L581" s="1940"/>
      <c r="M581" s="1941"/>
      <c r="N581" s="1939" t="s">
        <v>1999</v>
      </c>
      <c r="O581" s="1940"/>
      <c r="P581" s="1941"/>
      <c r="Q581" s="1939" t="s">
        <v>2000</v>
      </c>
      <c r="R581" s="1940"/>
      <c r="S581" s="1941"/>
      <c r="T581" s="1939" t="s">
        <v>2001</v>
      </c>
      <c r="U581" s="1940"/>
      <c r="V581" s="1941"/>
      <c r="W581" s="1939" t="s">
        <v>2002</v>
      </c>
      <c r="X581" s="1940"/>
      <c r="Y581" s="1941"/>
      <c r="Z581" s="1939" t="s">
        <v>2003</v>
      </c>
      <c r="AA581" s="1940"/>
      <c r="AB581" s="1941"/>
      <c r="AC581" s="1939" t="s">
        <v>2004</v>
      </c>
      <c r="AD581" s="1940"/>
      <c r="AE581" s="1941"/>
      <c r="AF581" s="1939" t="s">
        <v>1841</v>
      </c>
      <c r="AG581" s="1940"/>
      <c r="AH581" s="1941"/>
    </row>
    <row r="582" spans="1:34" s="592" customFormat="1" ht="14.4" thickBot="1">
      <c r="A582" s="606"/>
      <c r="D582" s="2963" t="s">
        <v>1964</v>
      </c>
      <c r="E582" s="2961"/>
      <c r="F582" s="2961"/>
      <c r="G582" s="2961"/>
      <c r="H582" s="2961"/>
      <c r="I582" s="2961"/>
      <c r="J582" s="2961"/>
      <c r="K582" s="2961"/>
      <c r="L582" s="2961"/>
      <c r="M582" s="2961"/>
      <c r="N582" s="2961"/>
      <c r="O582" s="2961"/>
      <c r="P582" s="2961"/>
      <c r="Q582" s="2961"/>
      <c r="R582" s="2961"/>
      <c r="S582" s="2961"/>
      <c r="T582" s="2961"/>
      <c r="U582" s="2961"/>
      <c r="V582" s="2961"/>
      <c r="W582" s="2961"/>
      <c r="X582" s="2961"/>
      <c r="Y582" s="2961"/>
      <c r="Z582" s="2961"/>
      <c r="AA582" s="2961"/>
      <c r="AB582" s="2961"/>
      <c r="AC582" s="2961"/>
      <c r="AD582" s="2961"/>
      <c r="AE582" s="2961"/>
      <c r="AF582" s="2961"/>
      <c r="AG582" s="2961"/>
      <c r="AH582" s="2962"/>
    </row>
    <row r="583" spans="1:34" s="592" customFormat="1" ht="22.5" customHeight="1">
      <c r="A583" s="606"/>
      <c r="D583" s="2139" t="s">
        <v>1965</v>
      </c>
      <c r="E583" s="2140"/>
      <c r="F583" s="2140"/>
      <c r="G583" s="2141"/>
      <c r="H583" s="2987">
        <f>'Notes- SK Template'!H513</f>
        <v>0</v>
      </c>
      <c r="I583" s="2988"/>
      <c r="J583" s="2989"/>
      <c r="K583" s="2978">
        <f>'Notes- SK Template'!K513</f>
        <v>0</v>
      </c>
      <c r="L583" s="2979"/>
      <c r="M583" s="2980"/>
      <c r="N583" s="2978">
        <f>'Notes- SK Template'!N513</f>
        <v>0</v>
      </c>
      <c r="O583" s="2979"/>
      <c r="P583" s="2980"/>
      <c r="Q583" s="2978">
        <f>'Notes- SK Template'!Q513</f>
        <v>0</v>
      </c>
      <c r="R583" s="2979"/>
      <c r="S583" s="2980"/>
      <c r="T583" s="2978">
        <f>'Notes- SK Template'!T513</f>
        <v>0</v>
      </c>
      <c r="U583" s="2979"/>
      <c r="V583" s="2980"/>
      <c r="W583" s="2978">
        <f>'Notes- SK Template'!W513</f>
        <v>0</v>
      </c>
      <c r="X583" s="2979"/>
      <c r="Y583" s="2980"/>
      <c r="Z583" s="2978">
        <f>'Notes- SK Template'!Z513</f>
        <v>0</v>
      </c>
      <c r="AA583" s="2979"/>
      <c r="AB583" s="2980"/>
      <c r="AC583" s="2978">
        <f>'Notes- SK Template'!AC513</f>
        <v>0</v>
      </c>
      <c r="AD583" s="2979"/>
      <c r="AE583" s="2980"/>
      <c r="AF583" s="2192">
        <f>'Notes- SK Template'!AF513</f>
        <v>0</v>
      </c>
      <c r="AG583" s="2193"/>
      <c r="AH583" s="2194"/>
    </row>
    <row r="584" spans="1:34" s="592" customFormat="1" ht="13.8">
      <c r="A584" s="606"/>
      <c r="D584" s="2968" t="s">
        <v>1966</v>
      </c>
      <c r="E584" s="2203"/>
      <c r="F584" s="2203"/>
      <c r="G584" s="2204"/>
      <c r="H584" s="2981">
        <f>'Notes- SK Template'!H514</f>
        <v>0</v>
      </c>
      <c r="I584" s="2982"/>
      <c r="J584" s="2983"/>
      <c r="K584" s="2984">
        <f>'Notes- SK Template'!K514</f>
        <v>0</v>
      </c>
      <c r="L584" s="2985"/>
      <c r="M584" s="2986"/>
      <c r="N584" s="2984">
        <f>'Notes- SK Template'!N514</f>
        <v>0</v>
      </c>
      <c r="O584" s="2985"/>
      <c r="P584" s="2986"/>
      <c r="Q584" s="2984">
        <f>'Notes- SK Template'!Q514</f>
        <v>0</v>
      </c>
      <c r="R584" s="2985"/>
      <c r="S584" s="2986"/>
      <c r="T584" s="2984">
        <f>'Notes- SK Template'!T514</f>
        <v>0</v>
      </c>
      <c r="U584" s="2985"/>
      <c r="V584" s="2986"/>
      <c r="W584" s="2984">
        <f>'Notes- SK Template'!W514</f>
        <v>0</v>
      </c>
      <c r="X584" s="2985"/>
      <c r="Y584" s="2986"/>
      <c r="Z584" s="2984">
        <f>'Notes- SK Template'!Z514</f>
        <v>0</v>
      </c>
      <c r="AA584" s="2985"/>
      <c r="AB584" s="2986"/>
      <c r="AC584" s="2984">
        <f>'Notes- SK Template'!AC514</f>
        <v>0</v>
      </c>
      <c r="AD584" s="2985"/>
      <c r="AE584" s="2986"/>
      <c r="AF584" s="2195">
        <f>'Notes- SK Template'!AF514</f>
        <v>0</v>
      </c>
      <c r="AG584" s="2196"/>
      <c r="AH584" s="2197"/>
    </row>
    <row r="585" spans="1:34" s="592" customFormat="1" ht="13.8">
      <c r="A585" s="606"/>
      <c r="D585" s="2968" t="s">
        <v>1967</v>
      </c>
      <c r="E585" s="2203"/>
      <c r="F585" s="2203"/>
      <c r="G585" s="2204"/>
      <c r="H585" s="2981">
        <f>'Notes- SK Template'!H515</f>
        <v>0</v>
      </c>
      <c r="I585" s="2982"/>
      <c r="J585" s="2983"/>
      <c r="K585" s="2984">
        <f>'Notes- SK Template'!K515</f>
        <v>0</v>
      </c>
      <c r="L585" s="2985"/>
      <c r="M585" s="2986"/>
      <c r="N585" s="2984">
        <f>'Notes- SK Template'!N515</f>
        <v>0</v>
      </c>
      <c r="O585" s="2985"/>
      <c r="P585" s="2986"/>
      <c r="Q585" s="2984">
        <f>'Notes- SK Template'!Q515</f>
        <v>0</v>
      </c>
      <c r="R585" s="2985"/>
      <c r="S585" s="2986"/>
      <c r="T585" s="2984">
        <f>'Notes- SK Template'!T515</f>
        <v>0</v>
      </c>
      <c r="U585" s="2985"/>
      <c r="V585" s="2986"/>
      <c r="W585" s="2984">
        <f>'Notes- SK Template'!W515</f>
        <v>0</v>
      </c>
      <c r="X585" s="2985"/>
      <c r="Y585" s="2986"/>
      <c r="Z585" s="2984">
        <f>'Notes- SK Template'!Z515</f>
        <v>0</v>
      </c>
      <c r="AA585" s="2985"/>
      <c r="AB585" s="2986"/>
      <c r="AC585" s="2984">
        <f>'Notes- SK Template'!AC515</f>
        <v>0</v>
      </c>
      <c r="AD585" s="2985"/>
      <c r="AE585" s="2986"/>
      <c r="AF585" s="2195">
        <f>'Notes- SK Template'!AF515</f>
        <v>0</v>
      </c>
      <c r="AG585" s="2196"/>
      <c r="AH585" s="2197"/>
    </row>
    <row r="586" spans="1:34" s="592" customFormat="1" ht="13.8">
      <c r="A586" s="606"/>
      <c r="D586" s="2968" t="s">
        <v>1968</v>
      </c>
      <c r="E586" s="2203"/>
      <c r="F586" s="2203"/>
      <c r="G586" s="2204"/>
      <c r="H586" s="2981">
        <f>'Notes- SK Template'!H516</f>
        <v>0</v>
      </c>
      <c r="I586" s="2982"/>
      <c r="J586" s="2983"/>
      <c r="K586" s="2984">
        <f>'Notes- SK Template'!K516</f>
        <v>0</v>
      </c>
      <c r="L586" s="2985"/>
      <c r="M586" s="2986"/>
      <c r="N586" s="2984">
        <f>'Notes- SK Template'!N516</f>
        <v>0</v>
      </c>
      <c r="O586" s="2985"/>
      <c r="P586" s="2986"/>
      <c r="Q586" s="2984">
        <f>'Notes- SK Template'!Q516</f>
        <v>0</v>
      </c>
      <c r="R586" s="2985"/>
      <c r="S586" s="2986"/>
      <c r="T586" s="2984">
        <f>'Notes- SK Template'!T516</f>
        <v>0</v>
      </c>
      <c r="U586" s="2985"/>
      <c r="V586" s="2986"/>
      <c r="W586" s="2984">
        <f>'Notes- SK Template'!W516</f>
        <v>0</v>
      </c>
      <c r="X586" s="2985"/>
      <c r="Y586" s="2986"/>
      <c r="Z586" s="2984">
        <f>'Notes- SK Template'!Z516</f>
        <v>0</v>
      </c>
      <c r="AA586" s="2985"/>
      <c r="AB586" s="2986"/>
      <c r="AC586" s="2984">
        <f>'Notes- SK Template'!AC516</f>
        <v>0</v>
      </c>
      <c r="AD586" s="2985"/>
      <c r="AE586" s="2986"/>
      <c r="AF586" s="2195">
        <f>'Notes- SK Template'!AF516</f>
        <v>0</v>
      </c>
      <c r="AG586" s="2196"/>
      <c r="AH586" s="2197"/>
    </row>
    <row r="587" spans="1:34" s="592" customFormat="1" ht="22.5" customHeight="1" thickBot="1">
      <c r="A587" s="606"/>
      <c r="D587" s="2198" t="s">
        <v>1969</v>
      </c>
      <c r="E587" s="2199"/>
      <c r="F587" s="2199"/>
      <c r="G587" s="2200"/>
      <c r="H587" s="2573">
        <f>'Notes- SK Template'!H517</f>
        <v>0</v>
      </c>
      <c r="I587" s="2574"/>
      <c r="J587" s="2575"/>
      <c r="K587" s="2573">
        <f>'Notes- SK Template'!K517</f>
        <v>0</v>
      </c>
      <c r="L587" s="2574"/>
      <c r="M587" s="2575"/>
      <c r="N587" s="2573">
        <f>'Notes- SK Template'!N517</f>
        <v>0</v>
      </c>
      <c r="O587" s="2574"/>
      <c r="P587" s="2575"/>
      <c r="Q587" s="2573">
        <f>'Notes- SK Template'!Q517</f>
        <v>0</v>
      </c>
      <c r="R587" s="2574"/>
      <c r="S587" s="2575"/>
      <c r="T587" s="2573">
        <f>'Notes- SK Template'!T517</f>
        <v>0</v>
      </c>
      <c r="U587" s="2574"/>
      <c r="V587" s="2575"/>
      <c r="W587" s="2573">
        <f>'Notes- SK Template'!W517</f>
        <v>0</v>
      </c>
      <c r="X587" s="2574"/>
      <c r="Y587" s="2575"/>
      <c r="Z587" s="2573">
        <f>'Notes- SK Template'!Z517</f>
        <v>0</v>
      </c>
      <c r="AA587" s="2574"/>
      <c r="AB587" s="2575"/>
      <c r="AC587" s="2573">
        <f>'Notes- SK Template'!AC517</f>
        <v>0</v>
      </c>
      <c r="AD587" s="2574"/>
      <c r="AE587" s="2575"/>
      <c r="AF587" s="2573">
        <f>'Notes- SK Template'!AF517</f>
        <v>0</v>
      </c>
      <c r="AG587" s="2574"/>
      <c r="AH587" s="2575"/>
    </row>
    <row r="588" spans="1:34" s="592" customFormat="1" ht="14.25" customHeight="1" thickBot="1">
      <c r="A588" s="606"/>
      <c r="D588" s="2963" t="s">
        <v>1971</v>
      </c>
      <c r="E588" s="2961"/>
      <c r="F588" s="2961"/>
      <c r="G588" s="2961"/>
      <c r="H588" s="2961"/>
      <c r="I588" s="2961"/>
      <c r="J588" s="2961"/>
      <c r="K588" s="2961"/>
      <c r="L588" s="2961"/>
      <c r="M588" s="2961"/>
      <c r="N588" s="2961"/>
      <c r="O588" s="2961"/>
      <c r="P588" s="2961"/>
      <c r="Q588" s="2961"/>
      <c r="R588" s="2961"/>
      <c r="S588" s="2961"/>
      <c r="T588" s="2961"/>
      <c r="U588" s="2961"/>
      <c r="V588" s="2961"/>
      <c r="W588" s="2961"/>
      <c r="X588" s="2961"/>
      <c r="Y588" s="2961"/>
      <c r="Z588" s="2961"/>
      <c r="AA588" s="2961"/>
      <c r="AB588" s="2961"/>
      <c r="AC588" s="2961"/>
      <c r="AD588" s="2961"/>
      <c r="AE588" s="2961"/>
      <c r="AF588" s="2961"/>
      <c r="AG588" s="2961"/>
      <c r="AH588" s="2962"/>
    </row>
    <row r="589" spans="1:34" s="592" customFormat="1" ht="22.5" customHeight="1">
      <c r="A589" s="606"/>
      <c r="D589" s="2139" t="s">
        <v>1965</v>
      </c>
      <c r="E589" s="2140"/>
      <c r="F589" s="2140"/>
      <c r="G589" s="2141"/>
      <c r="H589" s="2987">
        <f>'Notes- SK Template'!H519</f>
        <v>0</v>
      </c>
      <c r="I589" s="2988"/>
      <c r="J589" s="2989"/>
      <c r="K589" s="2978">
        <f>'Notes- SK Template'!K519</f>
        <v>0</v>
      </c>
      <c r="L589" s="2979"/>
      <c r="M589" s="2980"/>
      <c r="N589" s="2978">
        <f>'Notes- SK Template'!N519</f>
        <v>0</v>
      </c>
      <c r="O589" s="2979"/>
      <c r="P589" s="2980"/>
      <c r="Q589" s="2978">
        <f>'Notes- SK Template'!Q519</f>
        <v>0</v>
      </c>
      <c r="R589" s="2979"/>
      <c r="S589" s="2980"/>
      <c r="T589" s="2978">
        <f>'Notes- SK Template'!T519</f>
        <v>0</v>
      </c>
      <c r="U589" s="2979"/>
      <c r="V589" s="2980"/>
      <c r="W589" s="2978">
        <f>'Notes- SK Template'!W519</f>
        <v>0</v>
      </c>
      <c r="X589" s="2979"/>
      <c r="Y589" s="2980"/>
      <c r="Z589" s="2978">
        <f>'Notes- SK Template'!Z519</f>
        <v>0</v>
      </c>
      <c r="AA589" s="2979"/>
      <c r="AB589" s="2980"/>
      <c r="AC589" s="2978">
        <f>'Notes- SK Template'!AC519</f>
        <v>0</v>
      </c>
      <c r="AD589" s="2979"/>
      <c r="AE589" s="2980"/>
      <c r="AF589" s="2993">
        <f>'Notes- SK Template'!AF519</f>
        <v>0</v>
      </c>
      <c r="AG589" s="2994"/>
      <c r="AH589" s="2995"/>
    </row>
    <row r="590" spans="1:34" s="592" customFormat="1" ht="13.8">
      <c r="A590" s="606"/>
      <c r="D590" s="2202" t="s">
        <v>1966</v>
      </c>
      <c r="E590" s="2203"/>
      <c r="F590" s="2203"/>
      <c r="G590" s="2204"/>
      <c r="H590" s="2981">
        <f>'Notes- SK Template'!H520</f>
        <v>0</v>
      </c>
      <c r="I590" s="2982"/>
      <c r="J590" s="2983"/>
      <c r="K590" s="2984">
        <f>'Notes- SK Template'!K520</f>
        <v>0</v>
      </c>
      <c r="L590" s="2985"/>
      <c r="M590" s="2986"/>
      <c r="N590" s="2984">
        <f>'Notes- SK Template'!N520</f>
        <v>0</v>
      </c>
      <c r="O590" s="2985"/>
      <c r="P590" s="2986"/>
      <c r="Q590" s="2984">
        <f>'Notes- SK Template'!Q520</f>
        <v>0</v>
      </c>
      <c r="R590" s="2985"/>
      <c r="S590" s="2986"/>
      <c r="T590" s="2984">
        <f>'Notes- SK Template'!T520</f>
        <v>0</v>
      </c>
      <c r="U590" s="2985"/>
      <c r="V590" s="2986"/>
      <c r="W590" s="2984">
        <f>'Notes- SK Template'!W520</f>
        <v>0</v>
      </c>
      <c r="X590" s="2985"/>
      <c r="Y590" s="2986"/>
      <c r="Z590" s="2984">
        <f>'Notes- SK Template'!Z520</f>
        <v>0</v>
      </c>
      <c r="AA590" s="2985"/>
      <c r="AB590" s="2986"/>
      <c r="AC590" s="2984">
        <f>'Notes- SK Template'!AC520</f>
        <v>0</v>
      </c>
      <c r="AD590" s="2985"/>
      <c r="AE590" s="2986"/>
      <c r="AF590" s="2990">
        <f>'Notes- SK Template'!AF520</f>
        <v>0</v>
      </c>
      <c r="AG590" s="2991"/>
      <c r="AH590" s="2992"/>
    </row>
    <row r="591" spans="1:34" s="592" customFormat="1" ht="13.8">
      <c r="A591" s="606"/>
      <c r="D591" s="2202" t="s">
        <v>1967</v>
      </c>
      <c r="E591" s="2203"/>
      <c r="F591" s="2203"/>
      <c r="G591" s="2204"/>
      <c r="H591" s="2981">
        <f>'Notes- SK Template'!H521</f>
        <v>0</v>
      </c>
      <c r="I591" s="2982"/>
      <c r="J591" s="2983"/>
      <c r="K591" s="2984">
        <f>'Notes- SK Template'!K521</f>
        <v>0</v>
      </c>
      <c r="L591" s="2985"/>
      <c r="M591" s="2986"/>
      <c r="N591" s="2984">
        <f>'Notes- SK Template'!N521</f>
        <v>0</v>
      </c>
      <c r="O591" s="2985"/>
      <c r="P591" s="2986"/>
      <c r="Q591" s="2984">
        <f>'Notes- SK Template'!Q521</f>
        <v>0</v>
      </c>
      <c r="R591" s="2985"/>
      <c r="S591" s="2986"/>
      <c r="T591" s="2984">
        <f>'Notes- SK Template'!T521</f>
        <v>0</v>
      </c>
      <c r="U591" s="2985"/>
      <c r="V591" s="2986"/>
      <c r="W591" s="2984">
        <f>'Notes- SK Template'!W521</f>
        <v>0</v>
      </c>
      <c r="X591" s="2985"/>
      <c r="Y591" s="2986"/>
      <c r="Z591" s="2984">
        <f>'Notes- SK Template'!Z521</f>
        <v>0</v>
      </c>
      <c r="AA591" s="2985"/>
      <c r="AB591" s="2986"/>
      <c r="AC591" s="2984">
        <f>'Notes- SK Template'!AC521</f>
        <v>0</v>
      </c>
      <c r="AD591" s="2985"/>
      <c r="AE591" s="2986"/>
      <c r="AF591" s="2990">
        <f>'Notes- SK Template'!AF521</f>
        <v>0</v>
      </c>
      <c r="AG591" s="2991"/>
      <c r="AH591" s="2992"/>
    </row>
    <row r="592" spans="1:34" s="592" customFormat="1" ht="15" customHeight="1">
      <c r="A592" s="606"/>
      <c r="D592" s="2202" t="s">
        <v>1968</v>
      </c>
      <c r="E592" s="2203"/>
      <c r="F592" s="2203"/>
      <c r="G592" s="2204"/>
      <c r="H592" s="2981">
        <f>'Notes- SK Template'!H522</f>
        <v>0</v>
      </c>
      <c r="I592" s="2982"/>
      <c r="J592" s="2983"/>
      <c r="K592" s="2984">
        <f>'Notes- SK Template'!K522</f>
        <v>0</v>
      </c>
      <c r="L592" s="2985"/>
      <c r="M592" s="2986"/>
      <c r="N592" s="2984">
        <f>'Notes- SK Template'!N522</f>
        <v>0</v>
      </c>
      <c r="O592" s="2985"/>
      <c r="P592" s="2986"/>
      <c r="Q592" s="2984">
        <f>'Notes- SK Template'!Q522</f>
        <v>0</v>
      </c>
      <c r="R592" s="2985"/>
      <c r="S592" s="2986"/>
      <c r="T592" s="2984">
        <f>'Notes- SK Template'!T522</f>
        <v>0</v>
      </c>
      <c r="U592" s="2985"/>
      <c r="V592" s="2986"/>
      <c r="W592" s="2984">
        <f>'Notes- SK Template'!W522</f>
        <v>0</v>
      </c>
      <c r="X592" s="2985"/>
      <c r="Y592" s="2986"/>
      <c r="Z592" s="2984">
        <f>'Notes- SK Template'!Z522</f>
        <v>0</v>
      </c>
      <c r="AA592" s="2985"/>
      <c r="AB592" s="2986"/>
      <c r="AC592" s="2984">
        <f>'Notes- SK Template'!AC522</f>
        <v>0</v>
      </c>
      <c r="AD592" s="2985"/>
      <c r="AE592" s="2986"/>
      <c r="AF592" s="2990">
        <f>'Notes- SK Template'!AF522</f>
        <v>0</v>
      </c>
      <c r="AG592" s="2991"/>
      <c r="AH592" s="2992"/>
    </row>
    <row r="593" spans="1:34" s="592" customFormat="1" ht="22.5" customHeight="1" thickBot="1">
      <c r="A593" s="606"/>
      <c r="D593" s="2198" t="s">
        <v>1969</v>
      </c>
      <c r="E593" s="2199"/>
      <c r="F593" s="2199"/>
      <c r="G593" s="2200"/>
      <c r="H593" s="2996">
        <f>'Notes- SK Template'!H523</f>
        <v>0</v>
      </c>
      <c r="I593" s="2997"/>
      <c r="J593" s="2998"/>
      <c r="K593" s="2996">
        <f>'Notes- SK Template'!K523</f>
        <v>0</v>
      </c>
      <c r="L593" s="2997"/>
      <c r="M593" s="2998"/>
      <c r="N593" s="2996">
        <f>'Notes- SK Template'!N523</f>
        <v>0</v>
      </c>
      <c r="O593" s="2997"/>
      <c r="P593" s="2998"/>
      <c r="Q593" s="2996">
        <f>'Notes- SK Template'!Q523</f>
        <v>0</v>
      </c>
      <c r="R593" s="2997"/>
      <c r="S593" s="2998"/>
      <c r="T593" s="2996">
        <f>'Notes- SK Template'!T523</f>
        <v>0</v>
      </c>
      <c r="U593" s="2997"/>
      <c r="V593" s="2998"/>
      <c r="W593" s="2996">
        <f>'Notes- SK Template'!W523</f>
        <v>0</v>
      </c>
      <c r="X593" s="2997"/>
      <c r="Y593" s="2998"/>
      <c r="Z593" s="2996">
        <f>'Notes- SK Template'!Z523</f>
        <v>0</v>
      </c>
      <c r="AA593" s="2997"/>
      <c r="AB593" s="2998"/>
      <c r="AC593" s="2996">
        <f>'Notes- SK Template'!AC523</f>
        <v>0</v>
      </c>
      <c r="AD593" s="2997"/>
      <c r="AE593" s="2998"/>
      <c r="AF593" s="2996">
        <f>'Notes- SK Template'!AF523</f>
        <v>0</v>
      </c>
      <c r="AG593" s="2997"/>
      <c r="AH593" s="2998"/>
    </row>
    <row r="594" spans="1:34" s="592" customFormat="1" ht="15" customHeight="1" thickBot="1">
      <c r="A594" s="606"/>
      <c r="D594" s="2963" t="s">
        <v>1972</v>
      </c>
      <c r="E594" s="2961"/>
      <c r="F594" s="2961"/>
      <c r="G594" s="2961"/>
      <c r="H594" s="2961"/>
      <c r="I594" s="2961"/>
      <c r="J594" s="2961"/>
      <c r="K594" s="2961"/>
      <c r="L594" s="2961"/>
      <c r="M594" s="2961"/>
      <c r="N594" s="2961"/>
      <c r="O594" s="2961"/>
      <c r="P594" s="2961"/>
      <c r="Q594" s="2961"/>
      <c r="R594" s="2961"/>
      <c r="S594" s="2961"/>
      <c r="T594" s="2961"/>
      <c r="U594" s="2961"/>
      <c r="V594" s="2961"/>
      <c r="W594" s="2961"/>
      <c r="X594" s="2961"/>
      <c r="Y594" s="2961"/>
      <c r="Z594" s="2961"/>
      <c r="AA594" s="2961"/>
      <c r="AB594" s="2961"/>
      <c r="AC594" s="2961"/>
      <c r="AD594" s="2961"/>
      <c r="AE594" s="2961"/>
      <c r="AF594" s="2961"/>
      <c r="AG594" s="2961"/>
      <c r="AH594" s="2962"/>
    </row>
    <row r="595" spans="1:34" s="592" customFormat="1" ht="22.5" customHeight="1">
      <c r="A595" s="606"/>
      <c r="D595" s="2139" t="s">
        <v>1965</v>
      </c>
      <c r="E595" s="2140"/>
      <c r="F595" s="2140"/>
      <c r="G595" s="2141"/>
      <c r="H595" s="2975">
        <f>'Notes- SK Template'!H525</f>
        <v>0</v>
      </c>
      <c r="I595" s="2976"/>
      <c r="J595" s="2977"/>
      <c r="K595" s="2975">
        <f>'Notes- SK Template'!K525</f>
        <v>0</v>
      </c>
      <c r="L595" s="2976"/>
      <c r="M595" s="2977"/>
      <c r="N595" s="2975">
        <f>'Notes- SK Template'!N525</f>
        <v>0</v>
      </c>
      <c r="O595" s="2976"/>
      <c r="P595" s="2977"/>
      <c r="Q595" s="2975">
        <f>'Notes- SK Template'!Q525</f>
        <v>0</v>
      </c>
      <c r="R595" s="2976"/>
      <c r="S595" s="2977"/>
      <c r="T595" s="2975">
        <f>'Notes- SK Template'!T525</f>
        <v>0</v>
      </c>
      <c r="U595" s="2976"/>
      <c r="V595" s="2977"/>
      <c r="W595" s="2975">
        <f>'Notes- SK Template'!W525</f>
        <v>0</v>
      </c>
      <c r="X595" s="2976"/>
      <c r="Y595" s="2977"/>
      <c r="Z595" s="2975">
        <f>'Notes- SK Template'!Z525</f>
        <v>0</v>
      </c>
      <c r="AA595" s="2976"/>
      <c r="AB595" s="2977"/>
      <c r="AC595" s="2975">
        <f>'Notes- SK Template'!AC525</f>
        <v>0</v>
      </c>
      <c r="AD595" s="2976"/>
      <c r="AE595" s="2977"/>
      <c r="AF595" s="2975">
        <f>'Notes- SK Template'!AF525</f>
        <v>0</v>
      </c>
      <c r="AG595" s="2976"/>
      <c r="AH595" s="2977"/>
    </row>
    <row r="596" spans="1:34" s="592" customFormat="1" ht="22.5" customHeight="1" thickBot="1">
      <c r="A596" s="606"/>
      <c r="D596" s="2198" t="s">
        <v>1969</v>
      </c>
      <c r="E596" s="2199"/>
      <c r="F596" s="2199"/>
      <c r="G596" s="2200"/>
      <c r="H596" s="2573">
        <f>'Notes- SK Template'!H526</f>
        <v>0</v>
      </c>
      <c r="I596" s="2574"/>
      <c r="J596" s="2575"/>
      <c r="K596" s="2573">
        <f>'Notes- SK Template'!K526</f>
        <v>0</v>
      </c>
      <c r="L596" s="2574"/>
      <c r="M596" s="2575"/>
      <c r="N596" s="2573">
        <f>'Notes- SK Template'!N526</f>
        <v>0</v>
      </c>
      <c r="O596" s="2574"/>
      <c r="P596" s="2575"/>
      <c r="Q596" s="2573">
        <f>'Notes- SK Template'!Q526</f>
        <v>0</v>
      </c>
      <c r="R596" s="2574"/>
      <c r="S596" s="2575"/>
      <c r="T596" s="2573">
        <f>'Notes- SK Template'!T526</f>
        <v>0</v>
      </c>
      <c r="U596" s="2574"/>
      <c r="V596" s="2575"/>
      <c r="W596" s="2573">
        <f>'Notes- SK Template'!W526</f>
        <v>0</v>
      </c>
      <c r="X596" s="2574"/>
      <c r="Y596" s="2575"/>
      <c r="Z596" s="2573">
        <f>'Notes- SK Template'!Z526</f>
        <v>0</v>
      </c>
      <c r="AA596" s="2574"/>
      <c r="AB596" s="2575"/>
      <c r="AC596" s="2573">
        <f>'Notes- SK Template'!AC526</f>
        <v>0</v>
      </c>
      <c r="AD596" s="2574"/>
      <c r="AE596" s="2575"/>
      <c r="AF596" s="2573">
        <f>'Notes- SK Template'!AF526</f>
        <v>0</v>
      </c>
      <c r="AG596" s="2574"/>
      <c r="AH596" s="2575"/>
    </row>
    <row r="597" spans="1:34" s="592" customFormat="1" ht="13.8">
      <c r="A597" s="606"/>
      <c r="D597" s="787"/>
      <c r="E597" s="927"/>
      <c r="F597" s="927"/>
    </row>
    <row r="598" spans="1:34" s="592" customFormat="1" ht="13.8">
      <c r="A598" s="606"/>
      <c r="D598" s="787"/>
      <c r="E598" s="927"/>
      <c r="F598" s="927"/>
    </row>
    <row r="599" spans="1:34" s="592" customFormat="1" ht="14.25" customHeight="1" thickBot="1">
      <c r="A599" s="606"/>
      <c r="D599" s="787"/>
      <c r="E599" s="927"/>
      <c r="F599" s="927"/>
    </row>
    <row r="600" spans="1:34" s="592" customFormat="1" ht="29.25" customHeight="1" thickBot="1">
      <c r="A600" s="606">
        <v>8</v>
      </c>
      <c r="D600" s="1973" t="s">
        <v>1996</v>
      </c>
      <c r="E600" s="1974"/>
      <c r="F600" s="1974"/>
      <c r="G600" s="1974"/>
      <c r="H600" s="1974"/>
      <c r="I600" s="1974"/>
      <c r="J600" s="1974"/>
      <c r="K600" s="1974"/>
      <c r="L600" s="1974"/>
      <c r="M600" s="1974"/>
      <c r="N600" s="1974"/>
      <c r="O600" s="1974"/>
      <c r="P600" s="1974"/>
      <c r="Q600" s="1974"/>
      <c r="R600" s="1975"/>
      <c r="S600" s="1973" t="s">
        <v>1974</v>
      </c>
      <c r="T600" s="1974"/>
      <c r="U600" s="1974"/>
      <c r="V600" s="1974"/>
      <c r="W600" s="1974"/>
      <c r="X600" s="1974"/>
      <c r="Y600" s="1974"/>
      <c r="Z600" s="1974"/>
      <c r="AA600" s="1974"/>
      <c r="AB600" s="1974"/>
      <c r="AC600" s="1974"/>
      <c r="AD600" s="1974"/>
      <c r="AE600" s="1974"/>
      <c r="AF600" s="1974"/>
      <c r="AG600" s="1975"/>
    </row>
    <row r="601" spans="1:34" s="592" customFormat="1" ht="29.25" customHeight="1">
      <c r="A601" s="606"/>
      <c r="D601" s="3007" t="s">
        <v>2462</v>
      </c>
      <c r="E601" s="2291"/>
      <c r="F601" s="2291"/>
      <c r="G601" s="2291"/>
      <c r="H601" s="2291"/>
      <c r="I601" s="2291"/>
      <c r="J601" s="2291"/>
      <c r="K601" s="2291"/>
      <c r="L601" s="2291"/>
      <c r="M601" s="2291"/>
      <c r="N601" s="2291"/>
      <c r="O601" s="2291"/>
      <c r="P601" s="2291"/>
      <c r="Q601" s="2291"/>
      <c r="R601" s="2292"/>
      <c r="S601" s="1908">
        <f>'Notes- SK Template'!S531</f>
        <v>0</v>
      </c>
      <c r="T601" s="1909"/>
      <c r="U601" s="1909"/>
      <c r="V601" s="1909">
        <f>'Notes- SK Template'!V531</f>
        <v>0</v>
      </c>
      <c r="W601" s="1909"/>
      <c r="X601" s="1909"/>
      <c r="Y601" s="1909">
        <f>'Notes- SK Template'!Y531</f>
        <v>0</v>
      </c>
      <c r="Z601" s="1909"/>
      <c r="AA601" s="1909"/>
      <c r="AB601" s="1909">
        <f>'Notes- SK Template'!AB531</f>
        <v>0</v>
      </c>
      <c r="AC601" s="1909"/>
      <c r="AD601" s="1909"/>
      <c r="AE601" s="1909">
        <f>'Notes- SK Template'!AE531</f>
        <v>0</v>
      </c>
      <c r="AF601" s="1909"/>
      <c r="AG601" s="1910"/>
    </row>
    <row r="602" spans="1:34" s="592" customFormat="1" ht="29.25" customHeight="1" thickBot="1">
      <c r="A602" s="606"/>
      <c r="D602" s="3008" t="s">
        <v>2005</v>
      </c>
      <c r="E602" s="2016"/>
      <c r="F602" s="2016"/>
      <c r="G602" s="2016"/>
      <c r="H602" s="2016"/>
      <c r="I602" s="2016"/>
      <c r="J602" s="2016"/>
      <c r="K602" s="2016"/>
      <c r="L602" s="2016"/>
      <c r="M602" s="2016"/>
      <c r="N602" s="2016"/>
      <c r="O602" s="2016"/>
      <c r="P602" s="2016"/>
      <c r="Q602" s="2016"/>
      <c r="R602" s="2017"/>
      <c r="S602" s="1895">
        <f>'Notes- SK Template'!S532</f>
        <v>0</v>
      </c>
      <c r="T602" s="1896"/>
      <c r="U602" s="1896"/>
      <c r="V602" s="1896">
        <f>'Notes- SK Template'!V532</f>
        <v>0</v>
      </c>
      <c r="W602" s="1896"/>
      <c r="X602" s="1896"/>
      <c r="Y602" s="1896">
        <f>'Notes- SK Template'!Y532</f>
        <v>0</v>
      </c>
      <c r="Z602" s="1896"/>
      <c r="AA602" s="1896"/>
      <c r="AB602" s="1896">
        <f>'Notes- SK Template'!AB532</f>
        <v>0</v>
      </c>
      <c r="AC602" s="1896"/>
      <c r="AD602" s="1896"/>
      <c r="AE602" s="1896">
        <f>'Notes- SK Template'!AE532</f>
        <v>0</v>
      </c>
      <c r="AF602" s="1896"/>
      <c r="AG602" s="1897"/>
    </row>
    <row r="603" spans="1:34" s="592" customFormat="1" ht="13.8">
      <c r="A603" s="606"/>
    </row>
    <row r="604" spans="1:34" s="592" customFormat="1" ht="14.25" customHeight="1">
      <c r="A604" s="606"/>
      <c r="D604" s="2206" t="s">
        <v>2006</v>
      </c>
      <c r="E604" s="2201"/>
      <c r="F604" s="2201"/>
      <c r="G604" s="2201"/>
      <c r="H604" s="2201"/>
      <c r="I604" s="2201"/>
      <c r="J604" s="2201"/>
      <c r="K604" s="2201"/>
      <c r="L604" s="2201"/>
      <c r="M604" s="2201"/>
      <c r="N604" s="2201"/>
      <c r="O604" s="2201"/>
      <c r="P604" s="2201"/>
      <c r="Q604" s="2201"/>
      <c r="R604" s="2201"/>
      <c r="S604" s="2201"/>
      <c r="T604" s="2201"/>
      <c r="U604" s="2201"/>
      <c r="V604" s="2201"/>
      <c r="W604" s="2201"/>
      <c r="X604" s="2201"/>
      <c r="Y604" s="2201"/>
      <c r="Z604" s="2201"/>
      <c r="AA604" s="2201"/>
      <c r="AB604" s="2201"/>
      <c r="AC604" s="2201"/>
      <c r="AD604" s="2201"/>
      <c r="AE604" s="2201"/>
      <c r="AF604" s="2201"/>
      <c r="AG604" s="2201"/>
    </row>
    <row r="605" spans="1:34" s="592" customFormat="1" ht="15" customHeight="1">
      <c r="A605" s="606"/>
      <c r="D605" s="2201"/>
      <c r="E605" s="2201"/>
      <c r="F605" s="2201"/>
      <c r="G605" s="2201"/>
      <c r="H605" s="2201"/>
      <c r="I605" s="2201"/>
      <c r="J605" s="2201"/>
      <c r="K605" s="2201"/>
      <c r="L605" s="2201"/>
      <c r="M605" s="2201"/>
      <c r="N605" s="2201"/>
      <c r="O605" s="2201"/>
      <c r="P605" s="2201"/>
      <c r="Q605" s="2201"/>
      <c r="R605" s="2201"/>
      <c r="S605" s="2201"/>
      <c r="T605" s="2201"/>
      <c r="U605" s="2201"/>
      <c r="V605" s="2201"/>
      <c r="W605" s="2201"/>
      <c r="X605" s="2201"/>
      <c r="Y605" s="2201"/>
      <c r="Z605" s="2201"/>
      <c r="AA605" s="2201"/>
      <c r="AB605" s="2201"/>
      <c r="AC605" s="2201"/>
      <c r="AD605" s="2201"/>
      <c r="AE605" s="2201"/>
      <c r="AF605" s="2201"/>
      <c r="AG605" s="2201"/>
    </row>
    <row r="606" spans="1:34" s="592" customFormat="1" ht="15" customHeight="1">
      <c r="A606" s="606"/>
      <c r="D606" s="927"/>
      <c r="E606" s="927"/>
      <c r="F606" s="927"/>
      <c r="G606" s="927"/>
      <c r="H606" s="927"/>
      <c r="I606" s="927"/>
      <c r="J606" s="927"/>
      <c r="K606" s="927"/>
      <c r="L606" s="927"/>
      <c r="M606" s="927"/>
      <c r="N606" s="927"/>
      <c r="O606" s="927"/>
      <c r="P606" s="927"/>
      <c r="Q606" s="927"/>
      <c r="R606" s="927"/>
      <c r="S606" s="927"/>
      <c r="T606" s="927"/>
      <c r="U606" s="927"/>
      <c r="V606" s="927"/>
      <c r="W606" s="927"/>
      <c r="X606" s="927"/>
      <c r="Y606" s="927"/>
      <c r="Z606" s="927"/>
      <c r="AA606" s="927"/>
      <c r="AB606" s="927"/>
      <c r="AC606" s="927"/>
      <c r="AD606" s="927"/>
      <c r="AE606" s="927"/>
      <c r="AF606" s="927"/>
      <c r="AG606" s="927"/>
    </row>
    <row r="607" spans="1:34" s="592" customFormat="1" ht="13.8">
      <c r="A607" s="606"/>
      <c r="D607" s="2206" t="s">
        <v>2007</v>
      </c>
      <c r="E607" s="2201"/>
      <c r="F607" s="2201"/>
      <c r="G607" s="2201"/>
      <c r="H607" s="2201"/>
      <c r="I607" s="2201"/>
      <c r="J607" s="2201"/>
      <c r="K607" s="2201"/>
      <c r="L607" s="2201"/>
      <c r="M607" s="2201"/>
      <c r="N607" s="2201"/>
      <c r="O607" s="2201"/>
      <c r="P607" s="2201"/>
      <c r="Q607" s="2201"/>
      <c r="R607" s="2201"/>
      <c r="S607" s="2201"/>
      <c r="T607" s="2201"/>
      <c r="U607" s="2201"/>
      <c r="V607" s="2201"/>
      <c r="W607" s="2201"/>
      <c r="X607" s="2201"/>
      <c r="Y607" s="2201"/>
      <c r="Z607" s="2201"/>
      <c r="AA607" s="2201"/>
      <c r="AB607" s="2201"/>
      <c r="AC607" s="2201"/>
      <c r="AD607" s="2201"/>
      <c r="AE607" s="2201"/>
      <c r="AF607" s="2201"/>
      <c r="AG607" s="2201"/>
    </row>
    <row r="608" spans="1:34" s="592" customFormat="1" ht="13.8">
      <c r="A608" s="606"/>
    </row>
    <row r="609" spans="1:33" s="592" customFormat="1" ht="13.8">
      <c r="A609" s="606"/>
    </row>
    <row r="610" spans="1:33" s="592" customFormat="1" ht="13.8">
      <c r="A610" s="606"/>
      <c r="D610" s="2206" t="s">
        <v>2008</v>
      </c>
      <c r="E610" s="2201"/>
      <c r="F610" s="2201"/>
      <c r="G610" s="2201"/>
      <c r="H610" s="2201"/>
      <c r="I610" s="2201"/>
      <c r="J610" s="2201"/>
      <c r="K610" s="2201"/>
      <c r="L610" s="2201"/>
      <c r="M610" s="2201"/>
      <c r="N610" s="2201"/>
      <c r="O610" s="2201"/>
      <c r="P610" s="2201"/>
      <c r="Q610" s="2201"/>
      <c r="R610" s="2201"/>
      <c r="S610" s="2201"/>
      <c r="T610" s="2201"/>
      <c r="U610" s="2201"/>
      <c r="V610" s="2201"/>
      <c r="W610" s="2201"/>
      <c r="X610" s="2201"/>
      <c r="Y610" s="2201"/>
      <c r="Z610" s="2201"/>
      <c r="AA610" s="2201"/>
      <c r="AB610" s="2201"/>
      <c r="AC610" s="2201"/>
      <c r="AD610" s="2201"/>
      <c r="AE610" s="2201"/>
      <c r="AF610" s="2201"/>
      <c r="AG610" s="2201"/>
    </row>
    <row r="611" spans="1:33" s="592" customFormat="1" ht="14.4" thickBot="1">
      <c r="A611" s="606"/>
    </row>
    <row r="612" spans="1:33" s="592" customFormat="1" ht="15.75" customHeight="1" thickBot="1">
      <c r="A612" s="606">
        <v>9</v>
      </c>
      <c r="D612" s="1997" t="s">
        <v>2009</v>
      </c>
      <c r="E612" s="1997"/>
      <c r="F612" s="1997"/>
      <c r="G612" s="1997"/>
      <c r="H612" s="1997"/>
      <c r="I612" s="1997"/>
      <c r="J612" s="1997"/>
      <c r="K612" s="1997" t="s">
        <v>1829</v>
      </c>
      <c r="L612" s="1997"/>
      <c r="M612" s="1997"/>
      <c r="N612" s="1997"/>
      <c r="O612" s="1997"/>
      <c r="P612" s="1997"/>
      <c r="Q612" s="1997"/>
      <c r="R612" s="1997"/>
      <c r="S612" s="1997"/>
      <c r="T612" s="1997"/>
      <c r="U612" s="1997"/>
      <c r="V612" s="1997"/>
      <c r="W612" s="1997"/>
      <c r="X612" s="1997"/>
      <c r="Y612" s="1997"/>
      <c r="Z612" s="1997"/>
      <c r="AA612" s="1997"/>
      <c r="AB612" s="1997"/>
      <c r="AC612" s="1997"/>
      <c r="AD612" s="1997"/>
      <c r="AE612" s="1997"/>
      <c r="AF612" s="1997"/>
      <c r="AG612" s="1997"/>
    </row>
    <row r="613" spans="1:33" s="592" customFormat="1" ht="54" customHeight="1" thickBot="1">
      <c r="A613" s="606"/>
      <c r="D613" s="1997"/>
      <c r="E613" s="1997"/>
      <c r="F613" s="1997"/>
      <c r="G613" s="1997"/>
      <c r="H613" s="1997"/>
      <c r="I613" s="1997"/>
      <c r="J613" s="1997"/>
      <c r="K613" s="1997" t="s">
        <v>2010</v>
      </c>
      <c r="L613" s="1997"/>
      <c r="M613" s="1997"/>
      <c r="N613" s="1997"/>
      <c r="O613" s="1997" t="s">
        <v>2011</v>
      </c>
      <c r="P613" s="1997"/>
      <c r="Q613" s="1997"/>
      <c r="R613" s="1997"/>
      <c r="S613" s="1997" t="s">
        <v>2012</v>
      </c>
      <c r="T613" s="1997"/>
      <c r="U613" s="1997"/>
      <c r="V613" s="1997"/>
      <c r="W613" s="1997"/>
      <c r="X613" s="1997" t="s">
        <v>2013</v>
      </c>
      <c r="Y613" s="1997"/>
      <c r="Z613" s="1997"/>
      <c r="AA613" s="1997"/>
      <c r="AB613" s="1997"/>
      <c r="AC613" s="1997" t="s">
        <v>2014</v>
      </c>
      <c r="AD613" s="1997"/>
      <c r="AE613" s="1997"/>
      <c r="AF613" s="1997"/>
      <c r="AG613" s="1997"/>
    </row>
    <row r="614" spans="1:33" s="592" customFormat="1" ht="14.4" thickBot="1">
      <c r="A614" s="606"/>
      <c r="D614" s="2999" t="s">
        <v>2015</v>
      </c>
      <c r="E614" s="2999"/>
      <c r="F614" s="2999"/>
      <c r="G614" s="2999"/>
      <c r="H614" s="2999"/>
      <c r="I614" s="2999"/>
      <c r="J614" s="2999"/>
      <c r="K614" s="2999"/>
      <c r="L614" s="2999"/>
      <c r="M614" s="2999"/>
      <c r="N614" s="2999"/>
      <c r="O614" s="2999"/>
      <c r="P614" s="2999"/>
      <c r="Q614" s="2999"/>
      <c r="R614" s="2999"/>
      <c r="S614" s="2999"/>
      <c r="T614" s="2999"/>
      <c r="U614" s="2999"/>
      <c r="V614" s="2999"/>
      <c r="W614" s="2999"/>
      <c r="X614" s="2999"/>
      <c r="Y614" s="2999"/>
      <c r="Z614" s="2999"/>
      <c r="AA614" s="2999"/>
      <c r="AB614" s="2999"/>
      <c r="AC614" s="2999"/>
      <c r="AD614" s="2999"/>
      <c r="AE614" s="2999"/>
      <c r="AF614" s="2999"/>
      <c r="AG614" s="2999"/>
    </row>
    <row r="615" spans="1:33" s="592" customFormat="1" ht="13.8">
      <c r="A615" s="606"/>
      <c r="D615" s="3000">
        <f>'Notes- SK Template'!D545</f>
        <v>0</v>
      </c>
      <c r="E615" s="3001"/>
      <c r="F615" s="3001"/>
      <c r="G615" s="3001">
        <f>'Notes- SK Template'!G545</f>
        <v>0</v>
      </c>
      <c r="H615" s="3001"/>
      <c r="I615" s="3001"/>
      <c r="J615" s="3002">
        <f>'Notes- SK Template'!J545</f>
        <v>0</v>
      </c>
      <c r="K615" s="3003">
        <f>'Notes- SK Template'!K545</f>
        <v>0</v>
      </c>
      <c r="L615" s="3004"/>
      <c r="M615" s="3004">
        <f>'Notes- SK Template'!M545</f>
        <v>0</v>
      </c>
      <c r="N615" s="3004"/>
      <c r="O615" s="3004">
        <f>'Notes- SK Template'!O545</f>
        <v>0</v>
      </c>
      <c r="P615" s="3004"/>
      <c r="Q615" s="3004">
        <f>'Notes- SK Template'!Q545</f>
        <v>0</v>
      </c>
      <c r="R615" s="3004"/>
      <c r="S615" s="3005">
        <f>'Notes- SK Template'!S545</f>
        <v>0</v>
      </c>
      <c r="T615" s="3005"/>
      <c r="U615" s="3005"/>
      <c r="V615" s="3005">
        <f>'Notes- SK Template'!V545</f>
        <v>0</v>
      </c>
      <c r="W615" s="3005"/>
      <c r="X615" s="3005">
        <f>'Notes- SK Template'!X545</f>
        <v>0</v>
      </c>
      <c r="Y615" s="3005"/>
      <c r="Z615" s="3005"/>
      <c r="AA615" s="3005">
        <f>'Notes- SK Template'!AA545</f>
        <v>0</v>
      </c>
      <c r="AB615" s="3005"/>
      <c r="AC615" s="3005">
        <f>'Notes- SK Template'!AC545</f>
        <v>0</v>
      </c>
      <c r="AD615" s="3005"/>
      <c r="AE615" s="3005"/>
      <c r="AF615" s="3005">
        <f>'Notes- SK Template'!AF545</f>
        <v>0</v>
      </c>
      <c r="AG615" s="3006"/>
    </row>
    <row r="616" spans="1:33" s="592" customFormat="1" ht="13.8">
      <c r="A616" s="606"/>
      <c r="D616" s="3019">
        <f>'Notes- SK Template'!D546</f>
        <v>0</v>
      </c>
      <c r="E616" s="3020"/>
      <c r="F616" s="3020"/>
      <c r="G616" s="3020">
        <f>'Notes- SK Template'!G546</f>
        <v>0</v>
      </c>
      <c r="H616" s="3020"/>
      <c r="I616" s="3020"/>
      <c r="J616" s="3021">
        <f>'Notes- SK Template'!J546</f>
        <v>0</v>
      </c>
      <c r="K616" s="3022">
        <f>'Notes- SK Template'!K546</f>
        <v>0</v>
      </c>
      <c r="L616" s="3023"/>
      <c r="M616" s="3023">
        <f>'Notes- SK Template'!M546</f>
        <v>0</v>
      </c>
      <c r="N616" s="3023"/>
      <c r="O616" s="3023">
        <f>'Notes- SK Template'!O546</f>
        <v>0</v>
      </c>
      <c r="P616" s="3023"/>
      <c r="Q616" s="3023">
        <f>'Notes- SK Template'!Q546</f>
        <v>0</v>
      </c>
      <c r="R616" s="3023"/>
      <c r="S616" s="3024">
        <f>'Notes- SK Template'!S546</f>
        <v>0</v>
      </c>
      <c r="T616" s="3024"/>
      <c r="U616" s="3024"/>
      <c r="V616" s="3024">
        <f>'Notes- SK Template'!V546</f>
        <v>0</v>
      </c>
      <c r="W616" s="3024"/>
      <c r="X616" s="3024">
        <f>'Notes- SK Template'!X546</f>
        <v>0</v>
      </c>
      <c r="Y616" s="3024"/>
      <c r="Z616" s="3024"/>
      <c r="AA616" s="3024">
        <f>'Notes- SK Template'!AA546</f>
        <v>0</v>
      </c>
      <c r="AB616" s="3024"/>
      <c r="AC616" s="3024">
        <f>'Notes- SK Template'!AC546</f>
        <v>0</v>
      </c>
      <c r="AD616" s="3024"/>
      <c r="AE616" s="3024"/>
      <c r="AF616" s="3024">
        <f>'Notes- SK Template'!AF546</f>
        <v>0</v>
      </c>
      <c r="AG616" s="3025"/>
    </row>
    <row r="617" spans="1:33" s="592" customFormat="1" ht="14.4" thickBot="1">
      <c r="A617" s="606"/>
      <c r="D617" s="3012">
        <f>'Notes- SK Template'!D547</f>
        <v>0</v>
      </c>
      <c r="E617" s="3013"/>
      <c r="F617" s="3013"/>
      <c r="G617" s="3013">
        <f>'Notes- SK Template'!G547</f>
        <v>0</v>
      </c>
      <c r="H617" s="3013"/>
      <c r="I617" s="3013"/>
      <c r="J617" s="3014">
        <f>'Notes- SK Template'!J547</f>
        <v>0</v>
      </c>
      <c r="K617" s="3015">
        <f>'Notes- SK Template'!K547</f>
        <v>0</v>
      </c>
      <c r="L617" s="3016"/>
      <c r="M617" s="3016">
        <f>'Notes- SK Template'!M547</f>
        <v>0</v>
      </c>
      <c r="N617" s="3016"/>
      <c r="O617" s="3016">
        <f>'Notes- SK Template'!O547</f>
        <v>0</v>
      </c>
      <c r="P617" s="3016"/>
      <c r="Q617" s="3016">
        <f>'Notes- SK Template'!Q547</f>
        <v>0</v>
      </c>
      <c r="R617" s="3016"/>
      <c r="S617" s="3017">
        <f>'Notes- SK Template'!S547</f>
        <v>0</v>
      </c>
      <c r="T617" s="3017"/>
      <c r="U617" s="3017"/>
      <c r="V617" s="3017">
        <f>'Notes- SK Template'!V547</f>
        <v>0</v>
      </c>
      <c r="W617" s="3017"/>
      <c r="X617" s="3017">
        <f>'Notes- SK Template'!X547</f>
        <v>0</v>
      </c>
      <c r="Y617" s="3017"/>
      <c r="Z617" s="3017"/>
      <c r="AA617" s="3017">
        <f>'Notes- SK Template'!AA547</f>
        <v>0</v>
      </c>
      <c r="AB617" s="3017"/>
      <c r="AC617" s="3017">
        <f>'Notes- SK Template'!AC547</f>
        <v>0</v>
      </c>
      <c r="AD617" s="3017"/>
      <c r="AE617" s="3017"/>
      <c r="AF617" s="3017">
        <f>'Notes- SK Template'!AF547</f>
        <v>0</v>
      </c>
      <c r="AG617" s="3018"/>
    </row>
    <row r="618" spans="1:33" s="592" customFormat="1" ht="14.4" thickBot="1">
      <c r="A618" s="606"/>
      <c r="D618" s="3009" t="s">
        <v>2016</v>
      </c>
      <c r="E618" s="3010"/>
      <c r="F618" s="3010"/>
      <c r="G618" s="3010"/>
      <c r="H618" s="3010"/>
      <c r="I618" s="3010"/>
      <c r="J618" s="3010"/>
      <c r="K618" s="3010"/>
      <c r="L618" s="3010"/>
      <c r="M618" s="3010"/>
      <c r="N618" s="3010"/>
      <c r="O618" s="3010"/>
      <c r="P618" s="3010"/>
      <c r="Q618" s="3010"/>
      <c r="R618" s="3010"/>
      <c r="S618" s="3010"/>
      <c r="T618" s="3010"/>
      <c r="U618" s="3010"/>
      <c r="V618" s="3010"/>
      <c r="W618" s="3010"/>
      <c r="X618" s="3010"/>
      <c r="Y618" s="3010"/>
      <c r="Z618" s="3010"/>
      <c r="AA618" s="3010"/>
      <c r="AB618" s="3010"/>
      <c r="AC618" s="3010"/>
      <c r="AD618" s="3010"/>
      <c r="AE618" s="3010"/>
      <c r="AF618" s="3010"/>
      <c r="AG618" s="3011"/>
    </row>
    <row r="619" spans="1:33" s="592" customFormat="1" ht="13.8">
      <c r="A619" s="606"/>
      <c r="D619" s="3000">
        <f>'Notes- SK Template'!D549</f>
        <v>0</v>
      </c>
      <c r="E619" s="3001"/>
      <c r="F619" s="3001"/>
      <c r="G619" s="3001">
        <f>'Notes- SK Template'!G549</f>
        <v>0</v>
      </c>
      <c r="H619" s="3001"/>
      <c r="I619" s="3001"/>
      <c r="J619" s="3002">
        <f>'Notes- SK Template'!J549</f>
        <v>0</v>
      </c>
      <c r="K619" s="3003">
        <f>'Notes- SK Template'!K549</f>
        <v>0</v>
      </c>
      <c r="L619" s="3004"/>
      <c r="M619" s="3004">
        <f>'Notes- SK Template'!M549</f>
        <v>0</v>
      </c>
      <c r="N619" s="3004"/>
      <c r="O619" s="3004">
        <f>'Notes- SK Template'!O549</f>
        <v>0</v>
      </c>
      <c r="P619" s="3004"/>
      <c r="Q619" s="3004">
        <f>'Notes- SK Template'!Q549</f>
        <v>0</v>
      </c>
      <c r="R619" s="3004"/>
      <c r="S619" s="3005">
        <f>'Notes- SK Template'!S549</f>
        <v>0</v>
      </c>
      <c r="T619" s="3005"/>
      <c r="U619" s="3005"/>
      <c r="V619" s="3005">
        <f>'Notes- SK Template'!V549</f>
        <v>0</v>
      </c>
      <c r="W619" s="3005"/>
      <c r="X619" s="3005">
        <f>'Notes- SK Template'!X549</f>
        <v>0</v>
      </c>
      <c r="Y619" s="3005"/>
      <c r="Z619" s="3005"/>
      <c r="AA619" s="3005">
        <f>'Notes- SK Template'!AA549</f>
        <v>0</v>
      </c>
      <c r="AB619" s="3005"/>
      <c r="AC619" s="3005">
        <f>'Notes- SK Template'!AC549</f>
        <v>0</v>
      </c>
      <c r="AD619" s="3005"/>
      <c r="AE619" s="3005"/>
      <c r="AF619" s="3005">
        <f>'Notes- SK Template'!AF549</f>
        <v>0</v>
      </c>
      <c r="AG619" s="3006"/>
    </row>
    <row r="620" spans="1:33" s="592" customFormat="1" ht="13.8">
      <c r="A620" s="606"/>
      <c r="D620" s="3019">
        <f>'Notes- SK Template'!D550</f>
        <v>0</v>
      </c>
      <c r="E620" s="3020"/>
      <c r="F620" s="3020"/>
      <c r="G620" s="3020">
        <f>'Notes- SK Template'!G550</f>
        <v>0</v>
      </c>
      <c r="H620" s="3020"/>
      <c r="I620" s="3020"/>
      <c r="J620" s="3021">
        <f>'Notes- SK Template'!J550</f>
        <v>0</v>
      </c>
      <c r="K620" s="3022">
        <f>'Notes- SK Template'!K550</f>
        <v>0</v>
      </c>
      <c r="L620" s="3023"/>
      <c r="M620" s="3023">
        <f>'Notes- SK Template'!M550</f>
        <v>0</v>
      </c>
      <c r="N620" s="3023"/>
      <c r="O620" s="3023">
        <f>'Notes- SK Template'!O550</f>
        <v>0</v>
      </c>
      <c r="P620" s="3023"/>
      <c r="Q620" s="3023">
        <f>'Notes- SK Template'!Q550</f>
        <v>0</v>
      </c>
      <c r="R620" s="3023"/>
      <c r="S620" s="3024">
        <f>'Notes- SK Template'!S550</f>
        <v>0</v>
      </c>
      <c r="T620" s="3024"/>
      <c r="U620" s="3024"/>
      <c r="V620" s="3024">
        <f>'Notes- SK Template'!V550</f>
        <v>0</v>
      </c>
      <c r="W620" s="3024"/>
      <c r="X620" s="3024">
        <f>'Notes- SK Template'!X550</f>
        <v>0</v>
      </c>
      <c r="Y620" s="3024"/>
      <c r="Z620" s="3024"/>
      <c r="AA620" s="3024">
        <f>'Notes- SK Template'!AA550</f>
        <v>0</v>
      </c>
      <c r="AB620" s="3024"/>
      <c r="AC620" s="3024">
        <f>'Notes- SK Template'!AC550</f>
        <v>0</v>
      </c>
      <c r="AD620" s="3024"/>
      <c r="AE620" s="3024"/>
      <c r="AF620" s="3024">
        <f>'Notes- SK Template'!AF550</f>
        <v>0</v>
      </c>
      <c r="AG620" s="3025"/>
    </row>
    <row r="621" spans="1:33" s="592" customFormat="1" ht="14.4" thickBot="1">
      <c r="A621" s="606"/>
      <c r="D621" s="3012">
        <f>'Notes- SK Template'!D551</f>
        <v>0</v>
      </c>
      <c r="E621" s="3013"/>
      <c r="F621" s="3013"/>
      <c r="G621" s="3013">
        <f>'Notes- SK Template'!G551</f>
        <v>0</v>
      </c>
      <c r="H621" s="3013"/>
      <c r="I621" s="3013"/>
      <c r="J621" s="3014">
        <f>'Notes- SK Template'!J551</f>
        <v>0</v>
      </c>
      <c r="K621" s="3015">
        <f>'Notes- SK Template'!K551</f>
        <v>0</v>
      </c>
      <c r="L621" s="3016"/>
      <c r="M621" s="3016">
        <f>'Notes- SK Template'!M551</f>
        <v>0</v>
      </c>
      <c r="N621" s="3016"/>
      <c r="O621" s="3016">
        <f>'Notes- SK Template'!O551</f>
        <v>0</v>
      </c>
      <c r="P621" s="3016"/>
      <c r="Q621" s="3016">
        <f>'Notes- SK Template'!Q551</f>
        <v>0</v>
      </c>
      <c r="R621" s="3016"/>
      <c r="S621" s="3017">
        <f>'Notes- SK Template'!S551</f>
        <v>0</v>
      </c>
      <c r="T621" s="3017"/>
      <c r="U621" s="3017"/>
      <c r="V621" s="3017">
        <f>'Notes- SK Template'!V551</f>
        <v>0</v>
      </c>
      <c r="W621" s="3017"/>
      <c r="X621" s="3017">
        <f>'Notes- SK Template'!X551</f>
        <v>0</v>
      </c>
      <c r="Y621" s="3017"/>
      <c r="Z621" s="3017"/>
      <c r="AA621" s="3017">
        <f>'Notes- SK Template'!AA551</f>
        <v>0</v>
      </c>
      <c r="AB621" s="3017"/>
      <c r="AC621" s="3017">
        <f>'Notes- SK Template'!AC551</f>
        <v>0</v>
      </c>
      <c r="AD621" s="3017"/>
      <c r="AE621" s="3017"/>
      <c r="AF621" s="3017">
        <f>'Notes- SK Template'!AF551</f>
        <v>0</v>
      </c>
      <c r="AG621" s="3018"/>
    </row>
    <row r="622" spans="1:33" s="592" customFormat="1" ht="14.4" thickBot="1">
      <c r="A622" s="606"/>
      <c r="D622" s="3009" t="s">
        <v>2017</v>
      </c>
      <c r="E622" s="3010"/>
      <c r="F622" s="3010"/>
      <c r="G622" s="3010"/>
      <c r="H622" s="3010"/>
      <c r="I622" s="3010"/>
      <c r="J622" s="3010"/>
      <c r="K622" s="3010"/>
      <c r="L622" s="3010"/>
      <c r="M622" s="3010"/>
      <c r="N622" s="3010"/>
      <c r="O622" s="3010"/>
      <c r="P622" s="3010"/>
      <c r="Q622" s="3010"/>
      <c r="R622" s="3010"/>
      <c r="S622" s="3010"/>
      <c r="T622" s="3010"/>
      <c r="U622" s="3010"/>
      <c r="V622" s="3010"/>
      <c r="W622" s="3010"/>
      <c r="X622" s="3010"/>
      <c r="Y622" s="3010"/>
      <c r="Z622" s="3010"/>
      <c r="AA622" s="3010"/>
      <c r="AB622" s="3010"/>
      <c r="AC622" s="3010"/>
      <c r="AD622" s="3010"/>
      <c r="AE622" s="3010"/>
      <c r="AF622" s="3010"/>
      <c r="AG622" s="3011"/>
    </row>
    <row r="623" spans="1:33" s="592" customFormat="1" ht="13.8">
      <c r="A623" s="606"/>
      <c r="D623" s="3000">
        <f>'Notes- SK Template'!D553</f>
        <v>0</v>
      </c>
      <c r="E623" s="3001"/>
      <c r="F623" s="3001"/>
      <c r="G623" s="3001">
        <f>'Notes- SK Template'!G553</f>
        <v>0</v>
      </c>
      <c r="H623" s="3001"/>
      <c r="I623" s="3001"/>
      <c r="J623" s="3002">
        <f>'Notes- SK Template'!J553</f>
        <v>0</v>
      </c>
      <c r="K623" s="3003">
        <f>'Notes- SK Template'!K553</f>
        <v>0</v>
      </c>
      <c r="L623" s="3004"/>
      <c r="M623" s="3004">
        <f>'Notes- SK Template'!M553</f>
        <v>0</v>
      </c>
      <c r="N623" s="3004"/>
      <c r="O623" s="3004">
        <f>'Notes- SK Template'!O553</f>
        <v>0</v>
      </c>
      <c r="P623" s="3004"/>
      <c r="Q623" s="3004">
        <f>'Notes- SK Template'!Q553</f>
        <v>0</v>
      </c>
      <c r="R623" s="3004"/>
      <c r="S623" s="3005">
        <f>'Notes- SK Template'!S553</f>
        <v>0</v>
      </c>
      <c r="T623" s="3005"/>
      <c r="U623" s="3005"/>
      <c r="V623" s="3005">
        <f>'Notes- SK Template'!V553</f>
        <v>0</v>
      </c>
      <c r="W623" s="3005"/>
      <c r="X623" s="3005">
        <f>'Notes- SK Template'!X553</f>
        <v>0</v>
      </c>
      <c r="Y623" s="3005"/>
      <c r="Z623" s="3005"/>
      <c r="AA623" s="3005">
        <f>'Notes- SK Template'!AA553</f>
        <v>0</v>
      </c>
      <c r="AB623" s="3005"/>
      <c r="AC623" s="3005">
        <f>'Notes- SK Template'!AC553</f>
        <v>0</v>
      </c>
      <c r="AD623" s="3005"/>
      <c r="AE623" s="3005"/>
      <c r="AF623" s="3005">
        <f>'Notes- SK Template'!AF553</f>
        <v>0</v>
      </c>
      <c r="AG623" s="3006"/>
    </row>
    <row r="624" spans="1:33" s="592" customFormat="1" ht="13.8">
      <c r="A624" s="606"/>
      <c r="D624" s="3019">
        <f>'Notes- SK Template'!D554</f>
        <v>0</v>
      </c>
      <c r="E624" s="3020"/>
      <c r="F624" s="3020"/>
      <c r="G624" s="3020">
        <f>'Notes- SK Template'!G554</f>
        <v>0</v>
      </c>
      <c r="H624" s="3020"/>
      <c r="I624" s="3020"/>
      <c r="J624" s="3021">
        <f>'Notes- SK Template'!J554</f>
        <v>0</v>
      </c>
      <c r="K624" s="3022">
        <f>'Notes- SK Template'!K554</f>
        <v>0</v>
      </c>
      <c r="L624" s="3023"/>
      <c r="M624" s="3023">
        <f>'Notes- SK Template'!M554</f>
        <v>0</v>
      </c>
      <c r="N624" s="3023"/>
      <c r="O624" s="3023">
        <f>'Notes- SK Template'!O554</f>
        <v>0</v>
      </c>
      <c r="P624" s="3023"/>
      <c r="Q624" s="3023">
        <f>'Notes- SK Template'!Q554</f>
        <v>0</v>
      </c>
      <c r="R624" s="3023"/>
      <c r="S624" s="3024">
        <f>'Notes- SK Template'!S554</f>
        <v>0</v>
      </c>
      <c r="T624" s="3024"/>
      <c r="U624" s="3024"/>
      <c r="V624" s="3024">
        <f>'Notes- SK Template'!V554</f>
        <v>0</v>
      </c>
      <c r="W624" s="3024"/>
      <c r="X624" s="3024">
        <f>'Notes- SK Template'!X554</f>
        <v>0</v>
      </c>
      <c r="Y624" s="3024"/>
      <c r="Z624" s="3024"/>
      <c r="AA624" s="3024">
        <f>'Notes- SK Template'!AA554</f>
        <v>0</v>
      </c>
      <c r="AB624" s="3024"/>
      <c r="AC624" s="3024">
        <f>'Notes- SK Template'!AC554</f>
        <v>0</v>
      </c>
      <c r="AD624" s="3024"/>
      <c r="AE624" s="3024"/>
      <c r="AF624" s="3024">
        <f>'Notes- SK Template'!AF554</f>
        <v>0</v>
      </c>
      <c r="AG624" s="3025"/>
    </row>
    <row r="625" spans="1:33" s="592" customFormat="1" ht="14.4" thickBot="1">
      <c r="A625" s="606"/>
      <c r="D625" s="3012">
        <f>'Notes- SK Template'!D555</f>
        <v>0</v>
      </c>
      <c r="E625" s="3013"/>
      <c r="F625" s="3013"/>
      <c r="G625" s="3013">
        <f>'Notes- SK Template'!G555</f>
        <v>0</v>
      </c>
      <c r="H625" s="3013"/>
      <c r="I625" s="3013"/>
      <c r="J625" s="3014">
        <f>'Notes- SK Template'!J555</f>
        <v>0</v>
      </c>
      <c r="K625" s="3015">
        <f>'Notes- SK Template'!K555</f>
        <v>0</v>
      </c>
      <c r="L625" s="3016"/>
      <c r="M625" s="3016">
        <f>'Notes- SK Template'!M555</f>
        <v>0</v>
      </c>
      <c r="N625" s="3016"/>
      <c r="O625" s="3016">
        <f>'Notes- SK Template'!O555</f>
        <v>0</v>
      </c>
      <c r="P625" s="3016"/>
      <c r="Q625" s="3016">
        <f>'Notes- SK Template'!Q555</f>
        <v>0</v>
      </c>
      <c r="R625" s="3016"/>
      <c r="S625" s="3017">
        <f>'Notes- SK Template'!S555</f>
        <v>0</v>
      </c>
      <c r="T625" s="3017"/>
      <c r="U625" s="3017"/>
      <c r="V625" s="3017">
        <f>'Notes- SK Template'!V555</f>
        <v>0</v>
      </c>
      <c r="W625" s="3017"/>
      <c r="X625" s="3017">
        <f>'Notes- SK Template'!X555</f>
        <v>0</v>
      </c>
      <c r="Y625" s="3017"/>
      <c r="Z625" s="3017"/>
      <c r="AA625" s="3017">
        <f>'Notes- SK Template'!AA555</f>
        <v>0</v>
      </c>
      <c r="AB625" s="3017"/>
      <c r="AC625" s="3017">
        <f>'Notes- SK Template'!AC555</f>
        <v>0</v>
      </c>
      <c r="AD625" s="3017"/>
      <c r="AE625" s="3017"/>
      <c r="AF625" s="3017">
        <f>'Notes- SK Template'!AF555</f>
        <v>0</v>
      </c>
      <c r="AG625" s="3018"/>
    </row>
    <row r="626" spans="1:33" s="592" customFormat="1" ht="14.4" thickBot="1">
      <c r="A626" s="606"/>
      <c r="D626" s="3009" t="s">
        <v>2018</v>
      </c>
      <c r="E626" s="3010"/>
      <c r="F626" s="3010"/>
      <c r="G626" s="3010"/>
      <c r="H626" s="3010"/>
      <c r="I626" s="3010"/>
      <c r="J626" s="3010"/>
      <c r="K626" s="3010"/>
      <c r="L626" s="3010"/>
      <c r="M626" s="3010"/>
      <c r="N626" s="3010"/>
      <c r="O626" s="3010"/>
      <c r="P626" s="3010"/>
      <c r="Q626" s="3010"/>
      <c r="R626" s="3010"/>
      <c r="S626" s="3010"/>
      <c r="T626" s="3010"/>
      <c r="U626" s="3010"/>
      <c r="V626" s="3010"/>
      <c r="W626" s="3010"/>
      <c r="X626" s="3010"/>
      <c r="Y626" s="3010"/>
      <c r="Z626" s="3010"/>
      <c r="AA626" s="3010"/>
      <c r="AB626" s="3010"/>
      <c r="AC626" s="3010"/>
      <c r="AD626" s="3010"/>
      <c r="AE626" s="3010"/>
      <c r="AF626" s="3010"/>
      <c r="AG626" s="3011"/>
    </row>
    <row r="627" spans="1:33" s="592" customFormat="1" ht="13.8">
      <c r="A627" s="606"/>
      <c r="D627" s="3000">
        <f>'Notes- SK Template'!D557</f>
        <v>0</v>
      </c>
      <c r="E627" s="3001"/>
      <c r="F627" s="3001"/>
      <c r="G627" s="3001">
        <f>'Notes- SK Template'!G557</f>
        <v>0</v>
      </c>
      <c r="H627" s="3001"/>
      <c r="I627" s="3001"/>
      <c r="J627" s="3002">
        <f>'Notes- SK Template'!J557</f>
        <v>0</v>
      </c>
      <c r="K627" s="3003">
        <f>'Notes- SK Template'!K557</f>
        <v>0</v>
      </c>
      <c r="L627" s="3004"/>
      <c r="M627" s="3004">
        <f>'Notes- SK Template'!M557</f>
        <v>0</v>
      </c>
      <c r="N627" s="3004"/>
      <c r="O627" s="3004">
        <f>'Notes- SK Template'!O557</f>
        <v>0</v>
      </c>
      <c r="P627" s="3004"/>
      <c r="Q627" s="3004">
        <f>'Notes- SK Template'!Q557</f>
        <v>0</v>
      </c>
      <c r="R627" s="3004"/>
      <c r="S627" s="3005">
        <f>'Notes- SK Template'!S557</f>
        <v>0</v>
      </c>
      <c r="T627" s="3005"/>
      <c r="U627" s="3005"/>
      <c r="V627" s="3005">
        <f>'Notes- SK Template'!V557</f>
        <v>0</v>
      </c>
      <c r="W627" s="3005"/>
      <c r="X627" s="3005">
        <f>'Notes- SK Template'!X557</f>
        <v>0</v>
      </c>
      <c r="Y627" s="3005"/>
      <c r="Z627" s="3005"/>
      <c r="AA627" s="3005">
        <f>'Notes- SK Template'!AA557</f>
        <v>0</v>
      </c>
      <c r="AB627" s="3005"/>
      <c r="AC627" s="3005">
        <f>'Notes- SK Template'!AC557</f>
        <v>0</v>
      </c>
      <c r="AD627" s="3005"/>
      <c r="AE627" s="3005"/>
      <c r="AF627" s="3005">
        <f>'Notes- SK Template'!AF557</f>
        <v>0</v>
      </c>
      <c r="AG627" s="3006"/>
    </row>
    <row r="628" spans="1:33" s="592" customFormat="1" ht="14.4" thickBot="1">
      <c r="A628" s="606"/>
      <c r="D628" s="3033">
        <f>'Notes- SK Template'!D558</f>
        <v>0</v>
      </c>
      <c r="E628" s="3034"/>
      <c r="F628" s="3034"/>
      <c r="G628" s="3034">
        <f>'Notes- SK Template'!G558</f>
        <v>0</v>
      </c>
      <c r="H628" s="3034"/>
      <c r="I628" s="3034"/>
      <c r="J628" s="3035">
        <f>'Notes- SK Template'!J558</f>
        <v>0</v>
      </c>
      <c r="K628" s="3036">
        <f>'Notes- SK Template'!K558</f>
        <v>0</v>
      </c>
      <c r="L628" s="3037"/>
      <c r="M628" s="3037">
        <f>'Notes- SK Template'!M558</f>
        <v>0</v>
      </c>
      <c r="N628" s="3037"/>
      <c r="O628" s="3037">
        <f>'Notes- SK Template'!O558</f>
        <v>0</v>
      </c>
      <c r="P628" s="3037"/>
      <c r="Q628" s="3037">
        <f>'Notes- SK Template'!Q558</f>
        <v>0</v>
      </c>
      <c r="R628" s="3037"/>
      <c r="S628" s="3038">
        <f>'Notes- SK Template'!S558</f>
        <v>0</v>
      </c>
      <c r="T628" s="3038"/>
      <c r="U628" s="3038"/>
      <c r="V628" s="3038">
        <f>'Notes- SK Template'!V558</f>
        <v>0</v>
      </c>
      <c r="W628" s="3038"/>
      <c r="X628" s="3038">
        <f>'Notes- SK Template'!X558</f>
        <v>0</v>
      </c>
      <c r="Y628" s="3038"/>
      <c r="Z628" s="3038"/>
      <c r="AA628" s="3038">
        <f>'Notes- SK Template'!AA558</f>
        <v>0</v>
      </c>
      <c r="AB628" s="3038"/>
      <c r="AC628" s="3038">
        <f>'Notes- SK Template'!AC558</f>
        <v>0</v>
      </c>
      <c r="AD628" s="3038"/>
      <c r="AE628" s="3038"/>
      <c r="AF628" s="3038">
        <f>'Notes- SK Template'!AF558</f>
        <v>0</v>
      </c>
      <c r="AG628" s="3039"/>
    </row>
    <row r="629" spans="1:33" s="592" customFormat="1" ht="29.25" customHeight="1" thickBot="1">
      <c r="A629" s="606"/>
      <c r="D629" s="3026" t="s">
        <v>2019</v>
      </c>
      <c r="E629" s="3027"/>
      <c r="F629" s="3027"/>
      <c r="G629" s="3027"/>
      <c r="H629" s="3027"/>
      <c r="I629" s="3027"/>
      <c r="J629" s="3028"/>
      <c r="K629" s="3029" t="str">
        <f>'Notes- SK Template'!K559</f>
        <v>x</v>
      </c>
      <c r="L629" s="3030"/>
      <c r="M629" s="3030"/>
      <c r="N629" s="3030"/>
      <c r="O629" s="3030" t="str">
        <f>'Notes- SK Template'!O559</f>
        <v>x</v>
      </c>
      <c r="P629" s="3030"/>
      <c r="Q629" s="3030"/>
      <c r="R629" s="3030"/>
      <c r="S629" s="3030" t="str">
        <f>'Notes- SK Template'!S559</f>
        <v>x</v>
      </c>
      <c r="T629" s="3030"/>
      <c r="U629" s="3030"/>
      <c r="V629" s="3030"/>
      <c r="W629" s="3030"/>
      <c r="X629" s="3031" t="str">
        <f>'Notes- SK Template'!X559</f>
        <v>x</v>
      </c>
      <c r="Y629" s="3032"/>
      <c r="Z629" s="3032"/>
      <c r="AA629" s="3032"/>
      <c r="AB629" s="3029"/>
      <c r="AC629" s="2372">
        <f>'Notes- SK Template'!AC559</f>
        <v>0</v>
      </c>
      <c r="AD629" s="2373"/>
      <c r="AE629" s="2373"/>
      <c r="AF629" s="2373"/>
      <c r="AG629" s="2374"/>
    </row>
    <row r="630" spans="1:33" s="592" customFormat="1" ht="13.8">
      <c r="A630" s="606"/>
    </row>
    <row r="631" spans="1:33" s="592" customFormat="1" ht="13.8">
      <c r="A631" s="606"/>
      <c r="D631" s="2206" t="s">
        <v>2020</v>
      </c>
      <c r="E631" s="2201"/>
      <c r="F631" s="2201"/>
      <c r="G631" s="2201"/>
      <c r="H631" s="2201"/>
      <c r="I631" s="2201"/>
      <c r="J631" s="2201"/>
      <c r="K631" s="2201"/>
      <c r="L631" s="2201"/>
      <c r="M631" s="2201"/>
      <c r="N631" s="2201"/>
      <c r="O631" s="2201"/>
      <c r="P631" s="2201"/>
      <c r="Q631" s="2201"/>
      <c r="R631" s="2201"/>
      <c r="S631" s="2201"/>
      <c r="T631" s="2201"/>
      <c r="U631" s="2201"/>
      <c r="V631" s="2201"/>
      <c r="W631" s="2201"/>
      <c r="X631" s="2201"/>
      <c r="Y631" s="2201"/>
      <c r="Z631" s="2201"/>
      <c r="AA631" s="2201"/>
      <c r="AB631" s="2201"/>
      <c r="AC631" s="2201"/>
      <c r="AD631" s="2201"/>
      <c r="AE631" s="2201"/>
      <c r="AF631" s="2201"/>
      <c r="AG631" s="2201"/>
    </row>
    <row r="632" spans="1:33" s="592" customFormat="1" ht="13.8">
      <c r="A632" s="606"/>
      <c r="D632" s="2201"/>
      <c r="E632" s="2201"/>
      <c r="F632" s="2201"/>
      <c r="G632" s="2201"/>
      <c r="H632" s="2201"/>
      <c r="I632" s="2201"/>
      <c r="J632" s="2201"/>
      <c r="K632" s="2201"/>
      <c r="L632" s="2201"/>
      <c r="M632" s="2201"/>
      <c r="N632" s="2201"/>
      <c r="O632" s="2201"/>
      <c r="P632" s="2201"/>
      <c r="Q632" s="2201"/>
      <c r="R632" s="2201"/>
      <c r="S632" s="2201"/>
      <c r="T632" s="2201"/>
      <c r="U632" s="2201"/>
      <c r="V632" s="2201"/>
      <c r="W632" s="2201"/>
      <c r="X632" s="2201"/>
      <c r="Y632" s="2201"/>
      <c r="Z632" s="2201"/>
      <c r="AA632" s="2201"/>
      <c r="AB632" s="2201"/>
      <c r="AC632" s="2201"/>
      <c r="AD632" s="2201"/>
      <c r="AE632" s="2201"/>
      <c r="AF632" s="2201"/>
      <c r="AG632" s="2201"/>
    </row>
    <row r="633" spans="1:33" s="592" customFormat="1" ht="13.8">
      <c r="A633" s="606"/>
    </row>
    <row r="634" spans="1:33" s="592" customFormat="1" ht="13.8">
      <c r="A634" s="606"/>
      <c r="D634" s="2206" t="s">
        <v>2021</v>
      </c>
      <c r="E634" s="2201"/>
      <c r="F634" s="2201"/>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1"/>
      <c r="AE634" s="2201"/>
      <c r="AF634" s="2201"/>
      <c r="AG634" s="2201"/>
    </row>
    <row r="635" spans="1:33" s="592" customFormat="1" ht="13.8">
      <c r="A635" s="606"/>
      <c r="D635" s="2201"/>
      <c r="E635" s="2201"/>
      <c r="F635" s="2201"/>
      <c r="G635" s="2201"/>
      <c r="H635" s="2201"/>
      <c r="I635" s="2201"/>
      <c r="J635" s="2201"/>
      <c r="K635" s="2201"/>
      <c r="L635" s="2201"/>
      <c r="M635" s="2201"/>
      <c r="N635" s="2201"/>
      <c r="O635" s="2201"/>
      <c r="P635" s="2201"/>
      <c r="Q635" s="2201"/>
      <c r="R635" s="2201"/>
      <c r="S635" s="2201"/>
      <c r="T635" s="2201"/>
      <c r="U635" s="2201"/>
      <c r="V635" s="2201"/>
      <c r="W635" s="2201"/>
      <c r="X635" s="2201"/>
      <c r="Y635" s="2201"/>
      <c r="Z635" s="2201"/>
      <c r="AA635" s="2201"/>
      <c r="AB635" s="2201"/>
      <c r="AC635" s="2201"/>
      <c r="AD635" s="2201"/>
      <c r="AE635" s="2201"/>
      <c r="AF635" s="2201"/>
      <c r="AG635" s="2201"/>
    </row>
    <row r="636" spans="1:33" s="592" customFormat="1" ht="13.8">
      <c r="A636" s="606"/>
    </row>
    <row r="637" spans="1:33" s="592" customFormat="1" ht="13.8">
      <c r="A637" s="606"/>
      <c r="D637" s="2206" t="s">
        <v>2022</v>
      </c>
      <c r="E637" s="2201"/>
      <c r="F637" s="2201"/>
      <c r="G637" s="2201"/>
      <c r="H637" s="2201"/>
      <c r="I637" s="2201"/>
      <c r="J637" s="2201"/>
      <c r="K637" s="2201"/>
      <c r="L637" s="2201"/>
      <c r="M637" s="2201"/>
      <c r="N637" s="2201"/>
      <c r="O637" s="2201"/>
      <c r="P637" s="2201"/>
      <c r="Q637" s="2201"/>
      <c r="R637" s="2201"/>
      <c r="S637" s="2201"/>
      <c r="T637" s="2201"/>
      <c r="U637" s="2201"/>
      <c r="V637" s="2201"/>
      <c r="W637" s="2201"/>
      <c r="X637" s="2201"/>
      <c r="Y637" s="2201"/>
      <c r="Z637" s="2201"/>
      <c r="AA637" s="2201"/>
      <c r="AB637" s="2201"/>
      <c r="AC637" s="2201"/>
      <c r="AD637" s="2201"/>
      <c r="AE637" s="2201"/>
      <c r="AF637" s="2201"/>
      <c r="AG637" s="2201"/>
    </row>
    <row r="638" spans="1:33" s="592" customFormat="1" ht="14.4" thickBot="1">
      <c r="A638" s="606"/>
    </row>
    <row r="639" spans="1:33" s="616" customFormat="1" ht="69.75" customHeight="1" thickBot="1">
      <c r="A639" s="930">
        <v>10</v>
      </c>
      <c r="D639" s="1997" t="s">
        <v>2023</v>
      </c>
      <c r="E639" s="1997"/>
      <c r="F639" s="1997"/>
      <c r="G639" s="1997"/>
      <c r="H639" s="1997"/>
      <c r="I639" s="1997"/>
      <c r="J639" s="1939" t="s">
        <v>2024</v>
      </c>
      <c r="K639" s="1940"/>
      <c r="L639" s="1940"/>
      <c r="M639" s="1940"/>
      <c r="N639" s="1939" t="s">
        <v>1965</v>
      </c>
      <c r="O639" s="1940"/>
      <c r="P639" s="1940"/>
      <c r="Q639" s="1941"/>
      <c r="R639" s="1939" t="s">
        <v>2025</v>
      </c>
      <c r="S639" s="1940"/>
      <c r="T639" s="1940"/>
      <c r="U639" s="1941"/>
      <c r="V639" s="1997" t="s">
        <v>2026</v>
      </c>
      <c r="W639" s="1997"/>
      <c r="X639" s="1997"/>
      <c r="Y639" s="1997"/>
      <c r="Z639" s="1997" t="s">
        <v>2027</v>
      </c>
      <c r="AA639" s="1997"/>
      <c r="AB639" s="1997"/>
      <c r="AC639" s="1997"/>
      <c r="AD639" s="1997" t="s">
        <v>1969</v>
      </c>
      <c r="AE639" s="1997"/>
      <c r="AF639" s="1997"/>
      <c r="AG639" s="1997"/>
    </row>
    <row r="640" spans="1:33" s="616" customFormat="1" ht="33.75" customHeight="1" thickBot="1">
      <c r="A640" s="930"/>
      <c r="D640" s="3040" t="s">
        <v>2028</v>
      </c>
      <c r="E640" s="3041"/>
      <c r="F640" s="3041"/>
      <c r="G640" s="3041"/>
      <c r="H640" s="3041"/>
      <c r="I640" s="3041"/>
      <c r="J640" s="3045">
        <f>'Notes- SK Template'!J570</f>
        <v>0</v>
      </c>
      <c r="K640" s="3046"/>
      <c r="L640" s="3046">
        <f>'Notes- SK Template'!L570</f>
        <v>0</v>
      </c>
      <c r="M640" s="3046"/>
      <c r="N640" s="3047">
        <f>'Notes- SK Template'!N570</f>
        <v>0</v>
      </c>
      <c r="O640" s="1909"/>
      <c r="P640" s="1909">
        <f>'Notes- SK Template'!P570</f>
        <v>0</v>
      </c>
      <c r="Q640" s="3048"/>
      <c r="R640" s="3049">
        <f>'Notes- SK Template'!R570</f>
        <v>0</v>
      </c>
      <c r="S640" s="3050"/>
      <c r="T640" s="3050">
        <f>'Notes- SK Template'!T570</f>
        <v>0</v>
      </c>
      <c r="U640" s="3051"/>
      <c r="V640" s="2294">
        <f>'Notes- SK Template'!V570</f>
        <v>0</v>
      </c>
      <c r="W640" s="2294"/>
      <c r="X640" s="2294">
        <f>'Notes- SK Template'!X570</f>
        <v>0</v>
      </c>
      <c r="Y640" s="2294"/>
      <c r="Z640" s="2294">
        <f>'Notes- SK Template'!Z570</f>
        <v>0</v>
      </c>
      <c r="AA640" s="2294"/>
      <c r="AB640" s="2294">
        <f>'Notes- SK Template'!AB570</f>
        <v>0</v>
      </c>
      <c r="AC640" s="2294"/>
      <c r="AD640" s="2287">
        <f>'Notes- SK Template'!AD570</f>
        <v>0</v>
      </c>
      <c r="AE640" s="2287"/>
      <c r="AF640" s="2287">
        <f>'Notes- SK Template'!AF570</f>
        <v>0</v>
      </c>
      <c r="AG640" s="2288"/>
    </row>
    <row r="641" spans="1:33" s="616" customFormat="1" ht="33.75" customHeight="1" thickBot="1">
      <c r="A641" s="930"/>
      <c r="D641" s="3040" t="s">
        <v>2029</v>
      </c>
      <c r="E641" s="3041"/>
      <c r="F641" s="3041"/>
      <c r="G641" s="3041"/>
      <c r="H641" s="3041"/>
      <c r="I641" s="3041"/>
      <c r="J641" s="3042">
        <f>'Notes- SK Template'!J571</f>
        <v>0</v>
      </c>
      <c r="K641" s="3043"/>
      <c r="L641" s="3043">
        <f>'Notes- SK Template'!L571</f>
        <v>0</v>
      </c>
      <c r="M641" s="3043"/>
      <c r="N641" s="2415">
        <f>'Notes- SK Template'!N571</f>
        <v>0</v>
      </c>
      <c r="O641" s="1889"/>
      <c r="P641" s="1889">
        <f>'Notes- SK Template'!P571</f>
        <v>0</v>
      </c>
      <c r="Q641" s="3044"/>
      <c r="R641" s="2286">
        <f>'Notes- SK Template'!R571</f>
        <v>0</v>
      </c>
      <c r="S641" s="2286"/>
      <c r="T641" s="2286">
        <f>'Notes- SK Template'!T571</f>
        <v>0</v>
      </c>
      <c r="U641" s="2286"/>
      <c r="V641" s="2286">
        <f>'Notes- SK Template'!V571</f>
        <v>0</v>
      </c>
      <c r="W641" s="2286"/>
      <c r="X641" s="2286">
        <f>'Notes- SK Template'!X571</f>
        <v>0</v>
      </c>
      <c r="Y641" s="2286"/>
      <c r="Z641" s="2286">
        <f>'Notes- SK Template'!Z571</f>
        <v>0</v>
      </c>
      <c r="AA641" s="2286"/>
      <c r="AB641" s="2286">
        <f>'Notes- SK Template'!AB571</f>
        <v>0</v>
      </c>
      <c r="AC641" s="2286"/>
      <c r="AD641" s="2287">
        <f>'Notes- SK Template'!AD571</f>
        <v>0</v>
      </c>
      <c r="AE641" s="2287"/>
      <c r="AF641" s="2287">
        <f>'Notes- SK Template'!AF571</f>
        <v>0</v>
      </c>
      <c r="AG641" s="2288"/>
    </row>
    <row r="642" spans="1:33" s="616" customFormat="1" ht="33.75" customHeight="1" thickBot="1">
      <c r="A642" s="930"/>
      <c r="D642" s="3040" t="s">
        <v>2030</v>
      </c>
      <c r="E642" s="3041"/>
      <c r="F642" s="3041"/>
      <c r="G642" s="3041"/>
      <c r="H642" s="3041"/>
      <c r="I642" s="3041"/>
      <c r="J642" s="3042">
        <f>'Notes- SK Template'!J572</f>
        <v>0</v>
      </c>
      <c r="K642" s="3043"/>
      <c r="L642" s="3043">
        <f>'Notes- SK Template'!L572</f>
        <v>0</v>
      </c>
      <c r="M642" s="3043"/>
      <c r="N642" s="2415">
        <f>'Notes- SK Template'!N572</f>
        <v>0</v>
      </c>
      <c r="O642" s="1889"/>
      <c r="P642" s="1889">
        <f>'Notes- SK Template'!P572</f>
        <v>0</v>
      </c>
      <c r="Q642" s="3044"/>
      <c r="R642" s="2286">
        <f>'Notes- SK Template'!R572</f>
        <v>0</v>
      </c>
      <c r="S642" s="2286"/>
      <c r="T642" s="2286">
        <f>'Notes- SK Template'!T572</f>
        <v>0</v>
      </c>
      <c r="U642" s="2286"/>
      <c r="V642" s="2286">
        <f>'Notes- SK Template'!V572</f>
        <v>0</v>
      </c>
      <c r="W642" s="2286"/>
      <c r="X642" s="2286">
        <f>'Notes- SK Template'!X572</f>
        <v>0</v>
      </c>
      <c r="Y642" s="2286"/>
      <c r="Z642" s="2286">
        <f>'Notes- SK Template'!Z572</f>
        <v>0</v>
      </c>
      <c r="AA642" s="2286"/>
      <c r="AB642" s="2286">
        <f>'Notes- SK Template'!AB572</f>
        <v>0</v>
      </c>
      <c r="AC642" s="2286"/>
      <c r="AD642" s="2287">
        <f>'Notes- SK Template'!AD572</f>
        <v>0</v>
      </c>
      <c r="AE642" s="2287"/>
      <c r="AF642" s="2287">
        <f>'Notes- SK Template'!AF572</f>
        <v>0</v>
      </c>
      <c r="AG642" s="2288"/>
    </row>
    <row r="643" spans="1:33" s="616" customFormat="1" ht="33.75" customHeight="1" thickBot="1">
      <c r="A643" s="930"/>
      <c r="D643" s="3040" t="s">
        <v>2031</v>
      </c>
      <c r="E643" s="3041"/>
      <c r="F643" s="3041"/>
      <c r="G643" s="3041"/>
      <c r="H643" s="3041"/>
      <c r="I643" s="3041"/>
      <c r="J643" s="3042">
        <f>'Notes- SK Template'!J573</f>
        <v>0</v>
      </c>
      <c r="K643" s="3043"/>
      <c r="L643" s="3043">
        <f>'Notes- SK Template'!L573</f>
        <v>0</v>
      </c>
      <c r="M643" s="3043"/>
      <c r="N643" s="2415">
        <f>'Notes- SK Template'!N573</f>
        <v>0</v>
      </c>
      <c r="O643" s="1889"/>
      <c r="P643" s="1889">
        <f>'Notes- SK Template'!P573</f>
        <v>0</v>
      </c>
      <c r="Q643" s="3044"/>
      <c r="R643" s="2286">
        <f>'Notes- SK Template'!R573</f>
        <v>0</v>
      </c>
      <c r="S643" s="2286"/>
      <c r="T643" s="2286">
        <f>'Notes- SK Template'!T573</f>
        <v>0</v>
      </c>
      <c r="U643" s="2286"/>
      <c r="V643" s="2286">
        <f>'Notes- SK Template'!V573</f>
        <v>0</v>
      </c>
      <c r="W643" s="2286"/>
      <c r="X643" s="2286">
        <f>'Notes- SK Template'!X573</f>
        <v>0</v>
      </c>
      <c r="Y643" s="2286"/>
      <c r="Z643" s="2286">
        <f>'Notes- SK Template'!Z573</f>
        <v>0</v>
      </c>
      <c r="AA643" s="2286"/>
      <c r="AB643" s="2286">
        <f>'Notes- SK Template'!AB573</f>
        <v>0</v>
      </c>
      <c r="AC643" s="2286"/>
      <c r="AD643" s="2287">
        <f>'Notes- SK Template'!AD573</f>
        <v>0</v>
      </c>
      <c r="AE643" s="2287"/>
      <c r="AF643" s="2287">
        <f>'Notes- SK Template'!AF573</f>
        <v>0</v>
      </c>
      <c r="AG643" s="2288"/>
    </row>
    <row r="644" spans="1:33" s="616" customFormat="1" ht="33.75" customHeight="1" thickBot="1">
      <c r="A644" s="930"/>
      <c r="D644" s="2461" t="s">
        <v>2032</v>
      </c>
      <c r="E644" s="2461"/>
      <c r="F644" s="2461"/>
      <c r="G644" s="2461"/>
      <c r="H644" s="2461"/>
      <c r="I644" s="2461"/>
      <c r="J644" s="3052" t="str">
        <f>'Notes- SK Template'!J574</f>
        <v>x</v>
      </c>
      <c r="K644" s="3053"/>
      <c r="L644" s="3053">
        <f>'Notes- SK Template'!L574</f>
        <v>0</v>
      </c>
      <c r="M644" s="3053"/>
      <c r="N644" s="3054">
        <f>'Notes- SK Template'!N574</f>
        <v>0</v>
      </c>
      <c r="O644" s="2535"/>
      <c r="P644" s="2535">
        <f>'Notes- SK Template'!P574</f>
        <v>0</v>
      </c>
      <c r="Q644" s="3055"/>
      <c r="R644" s="3054">
        <f>'Notes- SK Template'!R574</f>
        <v>0</v>
      </c>
      <c r="S644" s="2535"/>
      <c r="T644" s="2535">
        <f>'Notes- SK Template'!T574</f>
        <v>0</v>
      </c>
      <c r="U644" s="3055"/>
      <c r="V644" s="2299">
        <f>'Notes- SK Template'!V574</f>
        <v>0</v>
      </c>
      <c r="W644" s="2299"/>
      <c r="X644" s="2299">
        <f>'Notes- SK Template'!X574</f>
        <v>0</v>
      </c>
      <c r="Y644" s="2299"/>
      <c r="Z644" s="2299">
        <f>'Notes- SK Template'!Z574</f>
        <v>0</v>
      </c>
      <c r="AA644" s="2299"/>
      <c r="AB644" s="2299">
        <f>'Notes- SK Template'!AB574</f>
        <v>0</v>
      </c>
      <c r="AC644" s="2299"/>
      <c r="AD644" s="2299">
        <f>'Notes- SK Template'!AD574</f>
        <v>0</v>
      </c>
      <c r="AE644" s="2299"/>
      <c r="AF644" s="2299">
        <f>'Notes- SK Template'!AF574</f>
        <v>0</v>
      </c>
      <c r="AG644" s="2300"/>
    </row>
    <row r="645" spans="1:33" s="592" customFormat="1" ht="13.8">
      <c r="A645" s="606"/>
    </row>
    <row r="646" spans="1:33" s="592" customFormat="1" ht="13.8">
      <c r="A646" s="606"/>
    </row>
    <row r="647" spans="1:33" s="592" customFormat="1" ht="13.8">
      <c r="A647" s="606"/>
      <c r="D647" s="2059" t="s">
        <v>2417</v>
      </c>
      <c r="E647" s="2316"/>
      <c r="F647" s="2316"/>
      <c r="G647" s="2316"/>
      <c r="H647" s="2316"/>
      <c r="I647" s="2316"/>
      <c r="J647" s="2316"/>
      <c r="K647" s="2316"/>
      <c r="L647" s="2316"/>
      <c r="M647" s="2316"/>
      <c r="N647" s="2316"/>
      <c r="O647" s="2316"/>
      <c r="P647" s="2316"/>
      <c r="Q647" s="2316"/>
      <c r="R647" s="2316"/>
      <c r="S647" s="2316"/>
      <c r="T647" s="2316"/>
      <c r="U647" s="2316"/>
      <c r="V647" s="2316"/>
      <c r="W647" s="2316"/>
      <c r="X647" s="2316"/>
      <c r="Y647" s="2316"/>
      <c r="Z647" s="2316"/>
      <c r="AA647" s="2316"/>
      <c r="AB647" s="2316"/>
      <c r="AC647" s="2316"/>
      <c r="AD647" s="2316"/>
      <c r="AE647" s="2316"/>
      <c r="AF647" s="2316"/>
      <c r="AG647" s="2316"/>
    </row>
    <row r="648" spans="1:33" s="592" customFormat="1" ht="14.4" thickBot="1">
      <c r="A648" s="606"/>
    </row>
    <row r="649" spans="1:33" s="592" customFormat="1" ht="61.5" customHeight="1" thickBot="1">
      <c r="A649" s="606">
        <v>11</v>
      </c>
      <c r="D649" s="1997" t="s">
        <v>2416</v>
      </c>
      <c r="E649" s="1997"/>
      <c r="F649" s="1997"/>
      <c r="G649" s="1997"/>
      <c r="H649" s="1997"/>
      <c r="I649" s="1997"/>
      <c r="J649" s="1997"/>
      <c r="K649" s="1997"/>
      <c r="L649" s="1997" t="s">
        <v>1965</v>
      </c>
      <c r="M649" s="1997"/>
      <c r="N649" s="1997"/>
      <c r="O649" s="1997"/>
      <c r="P649" s="1997"/>
      <c r="Q649" s="1997" t="s">
        <v>2033</v>
      </c>
      <c r="R649" s="1997"/>
      <c r="S649" s="1997"/>
      <c r="T649" s="1997"/>
      <c r="U649" s="1997" t="s">
        <v>2034</v>
      </c>
      <c r="V649" s="1997"/>
      <c r="W649" s="1997"/>
      <c r="X649" s="1997"/>
      <c r="Y649" s="1997" t="s">
        <v>2035</v>
      </c>
      <c r="Z649" s="1997"/>
      <c r="AA649" s="1997"/>
      <c r="AB649" s="1997"/>
      <c r="AC649" s="1997" t="s">
        <v>1969</v>
      </c>
      <c r="AD649" s="1997"/>
      <c r="AE649" s="1997"/>
      <c r="AF649" s="1997"/>
      <c r="AG649" s="1997"/>
    </row>
    <row r="650" spans="1:33" s="592" customFormat="1" ht="33" customHeight="1" thickBot="1">
      <c r="A650" s="606"/>
      <c r="D650" s="3040" t="s">
        <v>2028</v>
      </c>
      <c r="E650" s="3041"/>
      <c r="F650" s="3041"/>
      <c r="G650" s="3041"/>
      <c r="H650" s="3041"/>
      <c r="I650" s="3041"/>
      <c r="J650" s="3041"/>
      <c r="K650" s="3041"/>
      <c r="L650" s="2293">
        <f>'Notes- SK Template'!L580</f>
        <v>0</v>
      </c>
      <c r="M650" s="2294"/>
      <c r="N650" s="2294"/>
      <c r="O650" s="2294">
        <f>'Notes- SK Template'!O580</f>
        <v>0</v>
      </c>
      <c r="P650" s="2294"/>
      <c r="Q650" s="2294">
        <f>'Notes- SK Template'!Q580</f>
        <v>0</v>
      </c>
      <c r="R650" s="2294"/>
      <c r="S650" s="2294">
        <f>'Notes- SK Template'!S580</f>
        <v>0</v>
      </c>
      <c r="T650" s="2294"/>
      <c r="U650" s="2294">
        <f>'Notes- SK Template'!U580</f>
        <v>0</v>
      </c>
      <c r="V650" s="2294"/>
      <c r="W650" s="2294">
        <f>'Notes- SK Template'!W580</f>
        <v>0</v>
      </c>
      <c r="X650" s="2294"/>
      <c r="Y650" s="2294">
        <f>'Notes- SK Template'!Y580</f>
        <v>0</v>
      </c>
      <c r="Z650" s="2294"/>
      <c r="AA650" s="2294">
        <f>'Notes- SK Template'!AA580</f>
        <v>0</v>
      </c>
      <c r="AB650" s="2294"/>
      <c r="AC650" s="2296">
        <f>'Notes- SK Template'!AC580</f>
        <v>0</v>
      </c>
      <c r="AD650" s="2296"/>
      <c r="AE650" s="2296"/>
      <c r="AF650" s="2296">
        <f>'Notes- SK Template'!AF580</f>
        <v>0</v>
      </c>
      <c r="AG650" s="2297"/>
    </row>
    <row r="651" spans="1:33" s="592" customFormat="1" ht="33" customHeight="1" thickBot="1">
      <c r="A651" s="606"/>
      <c r="D651" s="3040" t="s">
        <v>2029</v>
      </c>
      <c r="E651" s="3041"/>
      <c r="F651" s="3041"/>
      <c r="G651" s="3041"/>
      <c r="H651" s="3041"/>
      <c r="I651" s="3041"/>
      <c r="J651" s="3041"/>
      <c r="K651" s="3041"/>
      <c r="L651" s="2285">
        <f>'Notes- SK Template'!L581</f>
        <v>0</v>
      </c>
      <c r="M651" s="2286"/>
      <c r="N651" s="2286"/>
      <c r="O651" s="2286">
        <f>'Notes- SK Template'!O581</f>
        <v>0</v>
      </c>
      <c r="P651" s="2286"/>
      <c r="Q651" s="2286">
        <f>'Notes- SK Template'!Q581</f>
        <v>0</v>
      </c>
      <c r="R651" s="2286"/>
      <c r="S651" s="2286">
        <f>'Notes- SK Template'!S581</f>
        <v>0</v>
      </c>
      <c r="T651" s="2286"/>
      <c r="U651" s="2286">
        <f>'Notes- SK Template'!U581</f>
        <v>0</v>
      </c>
      <c r="V651" s="2286"/>
      <c r="W651" s="2286">
        <f>'Notes- SK Template'!W581</f>
        <v>0</v>
      </c>
      <c r="X651" s="2286"/>
      <c r="Y651" s="2286">
        <f>'Notes- SK Template'!Y581</f>
        <v>0</v>
      </c>
      <c r="Z651" s="2286"/>
      <c r="AA651" s="2286">
        <f>'Notes- SK Template'!AA581</f>
        <v>0</v>
      </c>
      <c r="AB651" s="2286"/>
      <c r="AC651" s="2287">
        <f>'Notes- SK Template'!AC581</f>
        <v>0</v>
      </c>
      <c r="AD651" s="2287"/>
      <c r="AE651" s="2287"/>
      <c r="AF651" s="2287">
        <f>'Notes- SK Template'!AF581</f>
        <v>0</v>
      </c>
      <c r="AG651" s="2288"/>
    </row>
    <row r="652" spans="1:33" s="592" customFormat="1" ht="33" customHeight="1" thickBot="1">
      <c r="A652" s="606"/>
      <c r="D652" s="3040" t="s">
        <v>2030</v>
      </c>
      <c r="E652" s="3041"/>
      <c r="F652" s="3041"/>
      <c r="G652" s="3041"/>
      <c r="H652" s="3041"/>
      <c r="I652" s="3041"/>
      <c r="J652" s="3041"/>
      <c r="K652" s="3041"/>
      <c r="L652" s="2285">
        <f>'Notes- SK Template'!L582</f>
        <v>0</v>
      </c>
      <c r="M652" s="2286"/>
      <c r="N652" s="2286"/>
      <c r="O652" s="2286">
        <f>'Notes- SK Template'!O582</f>
        <v>0</v>
      </c>
      <c r="P652" s="2286"/>
      <c r="Q652" s="2286">
        <f>'Notes- SK Template'!Q582</f>
        <v>0</v>
      </c>
      <c r="R652" s="2286"/>
      <c r="S652" s="2286">
        <f>'Notes- SK Template'!S582</f>
        <v>0</v>
      </c>
      <c r="T652" s="2286"/>
      <c r="U652" s="2286">
        <f>'Notes- SK Template'!U582</f>
        <v>0</v>
      </c>
      <c r="V652" s="2286"/>
      <c r="W652" s="2286">
        <f>'Notes- SK Template'!W582</f>
        <v>0</v>
      </c>
      <c r="X652" s="2286"/>
      <c r="Y652" s="2286">
        <f>'Notes- SK Template'!Y582</f>
        <v>0</v>
      </c>
      <c r="Z652" s="2286"/>
      <c r="AA652" s="2286">
        <f>'Notes- SK Template'!AA582</f>
        <v>0</v>
      </c>
      <c r="AB652" s="2286"/>
      <c r="AC652" s="2287">
        <f>'Notes- SK Template'!AC582</f>
        <v>0</v>
      </c>
      <c r="AD652" s="2287"/>
      <c r="AE652" s="2287"/>
      <c r="AF652" s="2287">
        <f>'Notes- SK Template'!AF582</f>
        <v>0</v>
      </c>
      <c r="AG652" s="2288"/>
    </row>
    <row r="653" spans="1:33" s="592" customFormat="1" ht="33" customHeight="1" thickBot="1">
      <c r="A653" s="606"/>
      <c r="D653" s="3040" t="s">
        <v>2031</v>
      </c>
      <c r="E653" s="3041"/>
      <c r="F653" s="3041"/>
      <c r="G653" s="3041"/>
      <c r="H653" s="3041"/>
      <c r="I653" s="3041"/>
      <c r="J653" s="3041"/>
      <c r="K653" s="3041"/>
      <c r="L653" s="2285">
        <f>'Notes- SK Template'!L583</f>
        <v>0</v>
      </c>
      <c r="M653" s="2286"/>
      <c r="N653" s="2286"/>
      <c r="O653" s="2286">
        <f>'Notes- SK Template'!O583</f>
        <v>0</v>
      </c>
      <c r="P653" s="2286"/>
      <c r="Q653" s="2286">
        <f>'Notes- SK Template'!Q583</f>
        <v>0</v>
      </c>
      <c r="R653" s="2286"/>
      <c r="S653" s="2286">
        <f>'Notes- SK Template'!S583</f>
        <v>0</v>
      </c>
      <c r="T653" s="2286"/>
      <c r="U653" s="2286">
        <f>'Notes- SK Template'!U583</f>
        <v>0</v>
      </c>
      <c r="V653" s="2286"/>
      <c r="W653" s="2286">
        <f>'Notes- SK Template'!W583</f>
        <v>0</v>
      </c>
      <c r="X653" s="2286"/>
      <c r="Y653" s="2286">
        <f>'Notes- SK Template'!Y583</f>
        <v>0</v>
      </c>
      <c r="Z653" s="2286"/>
      <c r="AA653" s="2286">
        <f>'Notes- SK Template'!AA583</f>
        <v>0</v>
      </c>
      <c r="AB653" s="2286"/>
      <c r="AC653" s="2287">
        <f>'Notes- SK Template'!AC583</f>
        <v>0</v>
      </c>
      <c r="AD653" s="2287"/>
      <c r="AE653" s="2287"/>
      <c r="AF653" s="2287">
        <f>'Notes- SK Template'!AF583</f>
        <v>0</v>
      </c>
      <c r="AG653" s="2288"/>
    </row>
    <row r="654" spans="1:33" s="592" customFormat="1" ht="33" customHeight="1" thickBot="1">
      <c r="A654" s="606"/>
      <c r="D654" s="2461" t="s">
        <v>2036</v>
      </c>
      <c r="E654" s="2461"/>
      <c r="F654" s="2461"/>
      <c r="G654" s="2461"/>
      <c r="H654" s="2461"/>
      <c r="I654" s="2461"/>
      <c r="J654" s="2461"/>
      <c r="K654" s="2461"/>
      <c r="L654" s="2298">
        <f>'Notes- SK Template'!L584</f>
        <v>0</v>
      </c>
      <c r="M654" s="2299"/>
      <c r="N654" s="2299"/>
      <c r="O654" s="2299">
        <f>'Notes- SK Template'!O584</f>
        <v>0</v>
      </c>
      <c r="P654" s="2299"/>
      <c r="Q654" s="2299">
        <f>'Notes- SK Template'!Q584</f>
        <v>0</v>
      </c>
      <c r="R654" s="2299"/>
      <c r="S654" s="2299">
        <f>'Notes- SK Template'!S584</f>
        <v>0</v>
      </c>
      <c r="T654" s="2299"/>
      <c r="U654" s="2299">
        <f>'Notes- SK Template'!U584</f>
        <v>0</v>
      </c>
      <c r="V654" s="2299"/>
      <c r="W654" s="2299">
        <f>'Notes- SK Template'!W584</f>
        <v>0</v>
      </c>
      <c r="X654" s="2299"/>
      <c r="Y654" s="2299">
        <f>'Notes- SK Template'!Y584</f>
        <v>0</v>
      </c>
      <c r="Z654" s="2299"/>
      <c r="AA654" s="2299">
        <f>'Notes- SK Template'!AA584</f>
        <v>0</v>
      </c>
      <c r="AB654" s="2299"/>
      <c r="AC654" s="2299">
        <f>'Notes- SK Template'!AC584</f>
        <v>0</v>
      </c>
      <c r="AD654" s="2299"/>
      <c r="AE654" s="2299"/>
      <c r="AF654" s="2299">
        <f>'Notes- SK Template'!AF584</f>
        <v>0</v>
      </c>
      <c r="AG654" s="2300"/>
    </row>
    <row r="655" spans="1:33" s="592" customFormat="1" ht="13.8">
      <c r="A655" s="606"/>
    </row>
    <row r="656" spans="1:33" s="592" customFormat="1" ht="13.8">
      <c r="A656" s="606"/>
      <c r="D656" s="2206" t="s">
        <v>3099</v>
      </c>
      <c r="E656" s="2260"/>
      <c r="F656" s="2260"/>
      <c r="G656" s="2260"/>
      <c r="H656" s="2260"/>
      <c r="I656" s="2260"/>
      <c r="J656" s="2260"/>
      <c r="K656" s="2260"/>
      <c r="L656" s="2260"/>
      <c r="M656" s="2260"/>
      <c r="N656" s="2260"/>
      <c r="O656" s="2260"/>
      <c r="P656" s="2260"/>
      <c r="Q656" s="2260"/>
      <c r="R656" s="2260"/>
      <c r="S656" s="2260"/>
      <c r="T656" s="2260"/>
      <c r="U656" s="2260"/>
      <c r="V656" s="2260"/>
      <c r="W656" s="2260"/>
      <c r="X656" s="2260"/>
      <c r="Y656" s="2260"/>
      <c r="Z656" s="2260"/>
      <c r="AA656" s="2260"/>
      <c r="AB656" s="2260"/>
      <c r="AC656" s="2260"/>
      <c r="AD656" s="2260"/>
      <c r="AE656" s="2260"/>
      <c r="AF656" s="2260"/>
      <c r="AG656" s="2260"/>
    </row>
    <row r="657" spans="1:33" s="592" customFormat="1" ht="13.8">
      <c r="A657" s="606"/>
      <c r="D657" s="2260"/>
      <c r="E657" s="2260"/>
      <c r="F657" s="2260"/>
      <c r="G657" s="2260"/>
      <c r="H657" s="2260"/>
      <c r="I657" s="2260"/>
      <c r="J657" s="2260"/>
      <c r="K657" s="2260"/>
      <c r="L657" s="2260"/>
      <c r="M657" s="2260"/>
      <c r="N657" s="2260"/>
      <c r="O657" s="2260"/>
      <c r="P657" s="2260"/>
      <c r="Q657" s="2260"/>
      <c r="R657" s="2260"/>
      <c r="S657" s="2260"/>
      <c r="T657" s="2260"/>
      <c r="U657" s="2260"/>
      <c r="V657" s="2260"/>
      <c r="W657" s="2260"/>
      <c r="X657" s="2260"/>
      <c r="Y657" s="2260"/>
      <c r="Z657" s="2260"/>
      <c r="AA657" s="2260"/>
      <c r="AB657" s="2260"/>
      <c r="AC657" s="2260"/>
      <c r="AD657" s="2260"/>
      <c r="AE657" s="2260"/>
      <c r="AF657" s="2260"/>
      <c r="AG657" s="2260"/>
    </row>
    <row r="658" spans="1:33" s="592" customFormat="1" ht="13.8">
      <c r="A658" s="606"/>
    </row>
    <row r="659" spans="1:33" s="592" customFormat="1" ht="13.8">
      <c r="A659" s="606"/>
    </row>
    <row r="660" spans="1:33" s="592" customFormat="1" ht="13.8">
      <c r="A660" s="606"/>
      <c r="D660" s="590" t="s">
        <v>2037</v>
      </c>
    </row>
    <row r="661" spans="1:33" s="592" customFormat="1" ht="13.8">
      <c r="A661" s="606"/>
    </row>
    <row r="662" spans="1:33" s="592" customFormat="1" ht="13.8">
      <c r="A662" s="606"/>
      <c r="D662" s="2206" t="s">
        <v>2038</v>
      </c>
      <c r="E662" s="2260"/>
      <c r="F662" s="2260"/>
      <c r="G662" s="2260"/>
      <c r="H662" s="2260"/>
      <c r="I662" s="2260"/>
      <c r="J662" s="2260"/>
      <c r="K662" s="2260"/>
      <c r="L662" s="2260"/>
      <c r="M662" s="2260"/>
      <c r="N662" s="2260"/>
      <c r="O662" s="2260"/>
      <c r="P662" s="2260"/>
      <c r="Q662" s="2260"/>
      <c r="R662" s="2260"/>
      <c r="S662" s="2260"/>
      <c r="T662" s="2260"/>
      <c r="U662" s="2260"/>
      <c r="V662" s="2260"/>
      <c r="W662" s="2260"/>
      <c r="X662" s="2260"/>
      <c r="Y662" s="2260"/>
      <c r="Z662" s="2260"/>
      <c r="AA662" s="2260"/>
      <c r="AB662" s="2260"/>
      <c r="AC662" s="2260"/>
      <c r="AD662" s="2260"/>
      <c r="AE662" s="2260"/>
      <c r="AF662" s="2260"/>
      <c r="AG662" s="2260"/>
    </row>
    <row r="663" spans="1:33" s="592" customFormat="1" ht="13.8">
      <c r="A663" s="606"/>
      <c r="D663" s="2260"/>
      <c r="E663" s="2260"/>
      <c r="F663" s="2260"/>
      <c r="G663" s="2260"/>
      <c r="H663" s="2260"/>
      <c r="I663" s="2260"/>
      <c r="J663" s="2260"/>
      <c r="K663" s="2260"/>
      <c r="L663" s="2260"/>
      <c r="M663" s="2260"/>
      <c r="N663" s="2260"/>
      <c r="O663" s="2260"/>
      <c r="P663" s="2260"/>
      <c r="Q663" s="2260"/>
      <c r="R663" s="2260"/>
      <c r="S663" s="2260"/>
      <c r="T663" s="2260"/>
      <c r="U663" s="2260"/>
      <c r="V663" s="2260"/>
      <c r="W663" s="2260"/>
      <c r="X663" s="2260"/>
      <c r="Y663" s="2260"/>
      <c r="Z663" s="2260"/>
      <c r="AA663" s="2260"/>
      <c r="AB663" s="2260"/>
      <c r="AC663" s="2260"/>
      <c r="AD663" s="2260"/>
      <c r="AE663" s="2260"/>
      <c r="AF663" s="2260"/>
      <c r="AG663" s="2260"/>
    </row>
    <row r="664" spans="1:33" s="592" customFormat="1" ht="13.8">
      <c r="A664" s="606"/>
    </row>
    <row r="665" spans="1:33" s="592" customFormat="1" ht="13.8">
      <c r="A665" s="606"/>
      <c r="D665" s="2208" t="s">
        <v>2039</v>
      </c>
      <c r="E665" s="2301"/>
      <c r="F665" s="2301"/>
      <c r="G665" s="2301"/>
      <c r="H665" s="2301"/>
      <c r="I665" s="2301"/>
      <c r="J665" s="2301"/>
      <c r="K665" s="2301"/>
      <c r="L665" s="2301"/>
      <c r="M665" s="2301"/>
      <c r="N665" s="2301"/>
      <c r="O665" s="2301"/>
      <c r="P665" s="2301"/>
      <c r="Q665" s="2301"/>
      <c r="R665" s="2301"/>
      <c r="S665" s="2301"/>
      <c r="T665" s="2301"/>
      <c r="U665" s="2301"/>
      <c r="V665" s="2301"/>
      <c r="W665" s="2301"/>
      <c r="X665" s="2301"/>
      <c r="Y665" s="2301"/>
      <c r="Z665" s="2301"/>
      <c r="AA665" s="2301"/>
      <c r="AB665" s="2301"/>
      <c r="AC665" s="2301"/>
      <c r="AD665" s="2301"/>
      <c r="AE665" s="2301"/>
      <c r="AF665" s="2301"/>
      <c r="AG665" s="2301"/>
    </row>
    <row r="666" spans="1:33" s="592" customFormat="1" ht="14.4" thickBot="1">
      <c r="A666" s="606"/>
    </row>
    <row r="667" spans="1:33" s="592" customFormat="1" ht="15.75" customHeight="1" thickBot="1">
      <c r="A667" s="606">
        <v>12</v>
      </c>
      <c r="D667" s="1874" t="s">
        <v>2040</v>
      </c>
      <c r="E667" s="1874"/>
      <c r="F667" s="1874"/>
      <c r="G667" s="1874"/>
      <c r="H667" s="1874"/>
      <c r="I667" s="1874" t="s">
        <v>1829</v>
      </c>
      <c r="J667" s="1874"/>
      <c r="K667" s="1874"/>
      <c r="L667" s="1874"/>
      <c r="M667" s="1874"/>
      <c r="N667" s="1874"/>
      <c r="O667" s="1874"/>
      <c r="P667" s="1874"/>
      <c r="Q667" s="1874"/>
      <c r="R667" s="1874"/>
      <c r="S667" s="1874"/>
      <c r="T667" s="1874"/>
      <c r="U667" s="1874"/>
      <c r="V667" s="1874"/>
      <c r="W667" s="1874"/>
      <c r="X667" s="1874"/>
      <c r="Y667" s="1874"/>
      <c r="Z667" s="1874"/>
      <c r="AA667" s="1874"/>
      <c r="AB667" s="1874"/>
      <c r="AC667" s="1874"/>
      <c r="AD667" s="1874"/>
      <c r="AE667" s="1874"/>
      <c r="AF667" s="1874"/>
      <c r="AG667" s="1874"/>
    </row>
    <row r="668" spans="1:33" s="592" customFormat="1" ht="47.25" customHeight="1" thickBot="1">
      <c r="A668" s="606"/>
      <c r="D668" s="1874"/>
      <c r="E668" s="1874"/>
      <c r="F668" s="1874"/>
      <c r="G668" s="1874"/>
      <c r="H668" s="1874"/>
      <c r="I668" s="1997" t="s">
        <v>2041</v>
      </c>
      <c r="J668" s="1997"/>
      <c r="K668" s="1997"/>
      <c r="L668" s="1997"/>
      <c r="M668" s="1997"/>
      <c r="N668" s="1997" t="s">
        <v>2042</v>
      </c>
      <c r="O668" s="1997"/>
      <c r="P668" s="1997"/>
      <c r="Q668" s="1997"/>
      <c r="R668" s="1997"/>
      <c r="S668" s="1997" t="s">
        <v>2043</v>
      </c>
      <c r="T668" s="1997"/>
      <c r="U668" s="1997"/>
      <c r="V668" s="1997"/>
      <c r="W668" s="1997"/>
      <c r="X668" s="1997" t="s">
        <v>2044</v>
      </c>
      <c r="Y668" s="1997"/>
      <c r="Z668" s="1997"/>
      <c r="AA668" s="1997"/>
      <c r="AB668" s="1997"/>
      <c r="AC668" s="1997" t="s">
        <v>2045</v>
      </c>
      <c r="AD668" s="1997"/>
      <c r="AE668" s="1997"/>
      <c r="AF668" s="1997"/>
      <c r="AG668" s="1997"/>
    </row>
    <row r="669" spans="1:33" s="592" customFormat="1" ht="28.5" customHeight="1" thickBot="1">
      <c r="A669" s="606"/>
      <c r="D669" s="3040" t="s">
        <v>2046</v>
      </c>
      <c r="E669" s="3041"/>
      <c r="F669" s="3041"/>
      <c r="G669" s="3041"/>
      <c r="H669" s="3041"/>
      <c r="I669" s="2293">
        <f>'Notes- SK Template'!I598</f>
        <v>0</v>
      </c>
      <c r="J669" s="2294"/>
      <c r="K669" s="2294"/>
      <c r="L669" s="2294">
        <f>'Notes- SK Template'!L598</f>
        <v>0</v>
      </c>
      <c r="M669" s="2294"/>
      <c r="N669" s="2294">
        <f>'Notes- SK Template'!N598</f>
        <v>0</v>
      </c>
      <c r="O669" s="2294"/>
      <c r="P669" s="2294"/>
      <c r="Q669" s="2294">
        <f>'Notes- SK Template'!Q598</f>
        <v>0</v>
      </c>
      <c r="R669" s="2294"/>
      <c r="S669" s="2294">
        <f>'Notes- SK Template'!S598</f>
        <v>0</v>
      </c>
      <c r="T669" s="2294"/>
      <c r="U669" s="2294"/>
      <c r="V669" s="2294">
        <f>'Notes- SK Template'!V598</f>
        <v>0</v>
      </c>
      <c r="W669" s="2294"/>
      <c r="X669" s="2294">
        <f>'Notes- SK Template'!X598</f>
        <v>0</v>
      </c>
      <c r="Y669" s="2294"/>
      <c r="Z669" s="2294"/>
      <c r="AA669" s="2294">
        <f>'Notes- SK Template'!AA598</f>
        <v>0</v>
      </c>
      <c r="AB669" s="2294"/>
      <c r="AC669" s="2296">
        <f>'Notes- SK Template'!AC598</f>
        <v>0</v>
      </c>
      <c r="AD669" s="2296"/>
      <c r="AE669" s="2296"/>
      <c r="AF669" s="2296">
        <f>'Notes- SK Template'!AF598</f>
        <v>0</v>
      </c>
      <c r="AG669" s="2297"/>
    </row>
    <row r="670" spans="1:33" s="592" customFormat="1" ht="34.5" customHeight="1" thickBot="1">
      <c r="A670" s="606"/>
      <c r="D670" s="3040" t="s">
        <v>2047</v>
      </c>
      <c r="E670" s="3041"/>
      <c r="F670" s="3041"/>
      <c r="G670" s="3041"/>
      <c r="H670" s="3041"/>
      <c r="I670" s="2285">
        <f>'Notes- SK Template'!I599</f>
        <v>0</v>
      </c>
      <c r="J670" s="2286"/>
      <c r="K670" s="2286"/>
      <c r="L670" s="2286">
        <f>'Notes- SK Template'!L599</f>
        <v>0</v>
      </c>
      <c r="M670" s="2286"/>
      <c r="N670" s="2286">
        <f>'Notes- SK Template'!N599</f>
        <v>0</v>
      </c>
      <c r="O670" s="2286"/>
      <c r="P670" s="2286"/>
      <c r="Q670" s="2286">
        <f>'Notes- SK Template'!Q599</f>
        <v>0</v>
      </c>
      <c r="R670" s="2286"/>
      <c r="S670" s="2286">
        <f>'Notes- SK Template'!S599</f>
        <v>0</v>
      </c>
      <c r="T670" s="2286"/>
      <c r="U670" s="2286"/>
      <c r="V670" s="2286">
        <f>'Notes- SK Template'!V599</f>
        <v>0</v>
      </c>
      <c r="W670" s="2286"/>
      <c r="X670" s="2286">
        <f>'Notes- SK Template'!X599</f>
        <v>0</v>
      </c>
      <c r="Y670" s="2286"/>
      <c r="Z670" s="2286"/>
      <c r="AA670" s="2286">
        <f>'Notes- SK Template'!AA599</f>
        <v>0</v>
      </c>
      <c r="AB670" s="2286"/>
      <c r="AC670" s="2287">
        <f>'Notes- SK Template'!AC599</f>
        <v>0</v>
      </c>
      <c r="AD670" s="2287"/>
      <c r="AE670" s="2287"/>
      <c r="AF670" s="2287">
        <f>'Notes- SK Template'!AF599</f>
        <v>0</v>
      </c>
      <c r="AG670" s="2288"/>
    </row>
    <row r="671" spans="1:33" s="592" customFormat="1" ht="28.5" customHeight="1" thickBot="1">
      <c r="A671" s="606"/>
      <c r="D671" s="3040" t="s">
        <v>2048</v>
      </c>
      <c r="E671" s="3041"/>
      <c r="F671" s="3041"/>
      <c r="G671" s="3041"/>
      <c r="H671" s="3041"/>
      <c r="I671" s="2285">
        <f>'Notes- SK Template'!I600</f>
        <v>0</v>
      </c>
      <c r="J671" s="2286"/>
      <c r="K671" s="2286"/>
      <c r="L671" s="2286">
        <f>'Notes- SK Template'!L600</f>
        <v>0</v>
      </c>
      <c r="M671" s="2286"/>
      <c r="N671" s="2286">
        <f>'Notes- SK Template'!N600</f>
        <v>0</v>
      </c>
      <c r="O671" s="2286"/>
      <c r="P671" s="2286"/>
      <c r="Q671" s="2286">
        <f>'Notes- SK Template'!Q600</f>
        <v>0</v>
      </c>
      <c r="R671" s="2286"/>
      <c r="S671" s="2286">
        <f>'Notes- SK Template'!S600</f>
        <v>0</v>
      </c>
      <c r="T671" s="2286"/>
      <c r="U671" s="2286"/>
      <c r="V671" s="2286">
        <f>'Notes- SK Template'!V600</f>
        <v>0</v>
      </c>
      <c r="W671" s="2286"/>
      <c r="X671" s="2286">
        <f>'Notes- SK Template'!X600</f>
        <v>0</v>
      </c>
      <c r="Y671" s="2286"/>
      <c r="Z671" s="2286"/>
      <c r="AA671" s="2286">
        <f>'Notes- SK Template'!AA600</f>
        <v>0</v>
      </c>
      <c r="AB671" s="2286"/>
      <c r="AC671" s="2287">
        <f>'Notes- SK Template'!AC600</f>
        <v>0</v>
      </c>
      <c r="AD671" s="2287"/>
      <c r="AE671" s="2287"/>
      <c r="AF671" s="2287">
        <f>'Notes- SK Template'!AF600</f>
        <v>0</v>
      </c>
      <c r="AG671" s="2288"/>
    </row>
    <row r="672" spans="1:33" s="592" customFormat="1" ht="28.5" customHeight="1" thickBot="1">
      <c r="A672" s="606"/>
      <c r="D672" s="3040" t="s">
        <v>2049</v>
      </c>
      <c r="E672" s="3041"/>
      <c r="F672" s="3041"/>
      <c r="G672" s="3041"/>
      <c r="H672" s="3041"/>
      <c r="I672" s="2285">
        <f>'Notes- SK Template'!I601</f>
        <v>0</v>
      </c>
      <c r="J672" s="2286"/>
      <c r="K672" s="2286"/>
      <c r="L672" s="2286">
        <f>'Notes- SK Template'!L601</f>
        <v>0</v>
      </c>
      <c r="M672" s="2286"/>
      <c r="N672" s="2286">
        <f>'Notes- SK Template'!N601</f>
        <v>0</v>
      </c>
      <c r="O672" s="2286"/>
      <c r="P672" s="2286"/>
      <c r="Q672" s="2286">
        <f>'Notes- SK Template'!Q601</f>
        <v>0</v>
      </c>
      <c r="R672" s="2286"/>
      <c r="S672" s="2286">
        <f>'Notes- SK Template'!S601</f>
        <v>0</v>
      </c>
      <c r="T672" s="2286"/>
      <c r="U672" s="2286"/>
      <c r="V672" s="2286">
        <f>'Notes- SK Template'!V601</f>
        <v>0</v>
      </c>
      <c r="W672" s="2286"/>
      <c r="X672" s="2286">
        <f>'Notes- SK Template'!X601</f>
        <v>0</v>
      </c>
      <c r="Y672" s="2286"/>
      <c r="Z672" s="2286"/>
      <c r="AA672" s="2286">
        <f>'Notes- SK Template'!AA601</f>
        <v>0</v>
      </c>
      <c r="AB672" s="2286"/>
      <c r="AC672" s="2287">
        <f>'Notes- SK Template'!AC601</f>
        <v>0</v>
      </c>
      <c r="AD672" s="2287"/>
      <c r="AE672" s="2287"/>
      <c r="AF672" s="2287">
        <f>'Notes- SK Template'!AF601</f>
        <v>0</v>
      </c>
      <c r="AG672" s="2288"/>
    </row>
    <row r="673" spans="1:33" s="592" customFormat="1" ht="28.5" customHeight="1" thickBot="1">
      <c r="A673" s="606"/>
      <c r="D673" s="3040" t="s">
        <v>2050</v>
      </c>
      <c r="E673" s="3041"/>
      <c r="F673" s="3041"/>
      <c r="G673" s="3041"/>
      <c r="H673" s="3041"/>
      <c r="I673" s="2285">
        <f>'Notes- SK Template'!I602</f>
        <v>0</v>
      </c>
      <c r="J673" s="2286"/>
      <c r="K673" s="2286"/>
      <c r="L673" s="2286">
        <f>'Notes- SK Template'!L602</f>
        <v>0</v>
      </c>
      <c r="M673" s="2286"/>
      <c r="N673" s="2286">
        <f>'Notes- SK Template'!N602</f>
        <v>0</v>
      </c>
      <c r="O673" s="2286"/>
      <c r="P673" s="2286"/>
      <c r="Q673" s="2286">
        <f>'Notes- SK Template'!Q602</f>
        <v>0</v>
      </c>
      <c r="R673" s="2286"/>
      <c r="S673" s="2286">
        <f>'Notes- SK Template'!S602</f>
        <v>0</v>
      </c>
      <c r="T673" s="2286"/>
      <c r="U673" s="2286"/>
      <c r="V673" s="2286">
        <f>'Notes- SK Template'!V602</f>
        <v>0</v>
      </c>
      <c r="W673" s="2286"/>
      <c r="X673" s="2286">
        <f>'Notes- SK Template'!X602</f>
        <v>0</v>
      </c>
      <c r="Y673" s="2286"/>
      <c r="Z673" s="2286"/>
      <c r="AA673" s="2286">
        <f>'Notes- SK Template'!AA602</f>
        <v>0</v>
      </c>
      <c r="AB673" s="2286"/>
      <c r="AC673" s="2287">
        <f>'Notes- SK Template'!AC602</f>
        <v>0</v>
      </c>
      <c r="AD673" s="2287"/>
      <c r="AE673" s="2287"/>
      <c r="AF673" s="2287">
        <f>'Notes- SK Template'!AF602</f>
        <v>0</v>
      </c>
      <c r="AG673" s="2288"/>
    </row>
    <row r="674" spans="1:33" s="592" customFormat="1" ht="28.5" customHeight="1" thickBot="1">
      <c r="A674" s="606"/>
      <c r="D674" s="3040" t="s">
        <v>2051</v>
      </c>
      <c r="E674" s="3041"/>
      <c r="F674" s="3041"/>
      <c r="G674" s="3041"/>
      <c r="H674" s="3041"/>
      <c r="I674" s="2285">
        <f>'Notes- SK Template'!I603</f>
        <v>0</v>
      </c>
      <c r="J674" s="2286"/>
      <c r="K674" s="2286"/>
      <c r="L674" s="2286">
        <f>'Notes- SK Template'!L603</f>
        <v>0</v>
      </c>
      <c r="M674" s="2286"/>
      <c r="N674" s="2286">
        <f>'Notes- SK Template'!N603</f>
        <v>0</v>
      </c>
      <c r="O674" s="2286"/>
      <c r="P674" s="2286"/>
      <c r="Q674" s="2286">
        <f>'Notes- SK Template'!Q603</f>
        <v>0</v>
      </c>
      <c r="R674" s="2286"/>
      <c r="S674" s="2286">
        <f>'Notes- SK Template'!S603</f>
        <v>0</v>
      </c>
      <c r="T674" s="2286"/>
      <c r="U674" s="2286"/>
      <c r="V674" s="2286">
        <f>'Notes- SK Template'!V603</f>
        <v>0</v>
      </c>
      <c r="W674" s="2286"/>
      <c r="X674" s="2286">
        <f>'Notes- SK Template'!X603</f>
        <v>0</v>
      </c>
      <c r="Y674" s="2286"/>
      <c r="Z674" s="2286"/>
      <c r="AA674" s="2286">
        <f>'Notes- SK Template'!AA603</f>
        <v>0</v>
      </c>
      <c r="AB674" s="2286"/>
      <c r="AC674" s="2287">
        <f>'Notes- SK Template'!AC603</f>
        <v>0</v>
      </c>
      <c r="AD674" s="2287"/>
      <c r="AE674" s="2287"/>
      <c r="AF674" s="2287">
        <f>'Notes- SK Template'!AF603</f>
        <v>0</v>
      </c>
      <c r="AG674" s="2288"/>
    </row>
    <row r="675" spans="1:33" s="592" customFormat="1" ht="28.5" customHeight="1" thickBot="1">
      <c r="A675" s="606"/>
      <c r="D675" s="3040" t="s">
        <v>2052</v>
      </c>
      <c r="E675" s="3041"/>
      <c r="F675" s="3041"/>
      <c r="G675" s="3041"/>
      <c r="H675" s="3041"/>
      <c r="I675" s="2285">
        <f>'Notes- SK Template'!I604</f>
        <v>0</v>
      </c>
      <c r="J675" s="2286"/>
      <c r="K675" s="2286"/>
      <c r="L675" s="2286">
        <f>'Notes- SK Template'!L604</f>
        <v>0</v>
      </c>
      <c r="M675" s="2286"/>
      <c r="N675" s="2286">
        <f>'Notes- SK Template'!N604</f>
        <v>0</v>
      </c>
      <c r="O675" s="2286"/>
      <c r="P675" s="2286"/>
      <c r="Q675" s="2286">
        <f>'Notes- SK Template'!Q604</f>
        <v>0</v>
      </c>
      <c r="R675" s="2286"/>
      <c r="S675" s="2286">
        <f>'Notes- SK Template'!S604</f>
        <v>0</v>
      </c>
      <c r="T675" s="2286"/>
      <c r="U675" s="2286"/>
      <c r="V675" s="2286">
        <f>'Notes- SK Template'!V604</f>
        <v>0</v>
      </c>
      <c r="W675" s="2286"/>
      <c r="X675" s="2286">
        <f>'Notes- SK Template'!X604</f>
        <v>0</v>
      </c>
      <c r="Y675" s="2286"/>
      <c r="Z675" s="2286"/>
      <c r="AA675" s="2286">
        <f>'Notes- SK Template'!AA604</f>
        <v>0</v>
      </c>
      <c r="AB675" s="2286"/>
      <c r="AC675" s="2287">
        <f>'Notes- SK Template'!AC604</f>
        <v>0</v>
      </c>
      <c r="AD675" s="2287"/>
      <c r="AE675" s="2287"/>
      <c r="AF675" s="2287">
        <f>'Notes- SK Template'!AF604</f>
        <v>0</v>
      </c>
      <c r="AG675" s="2288"/>
    </row>
    <row r="676" spans="1:33" s="592" customFormat="1" ht="28.5" customHeight="1" thickBot="1">
      <c r="A676" s="606"/>
      <c r="D676" s="2461" t="s">
        <v>2053</v>
      </c>
      <c r="E676" s="2461"/>
      <c r="F676" s="2461"/>
      <c r="G676" s="2461"/>
      <c r="H676" s="2461"/>
      <c r="I676" s="2298">
        <f>'Notes- SK Template'!I605</f>
        <v>0</v>
      </c>
      <c r="J676" s="2299"/>
      <c r="K676" s="2299"/>
      <c r="L676" s="2299">
        <f>'Notes- SK Template'!L605</f>
        <v>0</v>
      </c>
      <c r="M676" s="2299"/>
      <c r="N676" s="2299">
        <f>'Notes- SK Template'!N605</f>
        <v>0</v>
      </c>
      <c r="O676" s="2299"/>
      <c r="P676" s="2299"/>
      <c r="Q676" s="2299">
        <f>'Notes- SK Template'!Q605</f>
        <v>0</v>
      </c>
      <c r="R676" s="2299"/>
      <c r="S676" s="2299">
        <f>'Notes- SK Template'!S605</f>
        <v>0</v>
      </c>
      <c r="T676" s="2299"/>
      <c r="U676" s="2299"/>
      <c r="V676" s="2299">
        <f>'Notes- SK Template'!V605</f>
        <v>0</v>
      </c>
      <c r="W676" s="2299"/>
      <c r="X676" s="2299">
        <f>'Notes- SK Template'!X605</f>
        <v>0</v>
      </c>
      <c r="Y676" s="2299"/>
      <c r="Z676" s="2299"/>
      <c r="AA676" s="2299">
        <f>'Notes- SK Template'!AA605</f>
        <v>0</v>
      </c>
      <c r="AB676" s="2299"/>
      <c r="AC676" s="2299">
        <f>'Notes- SK Template'!AC605</f>
        <v>0</v>
      </c>
      <c r="AD676" s="2299"/>
      <c r="AE676" s="2299"/>
      <c r="AF676" s="2299">
        <f>'Notes- SK Template'!AF605</f>
        <v>0</v>
      </c>
      <c r="AG676" s="2300"/>
    </row>
    <row r="677" spans="1:33" s="592" customFormat="1" ht="13.8">
      <c r="A677" s="606"/>
    </row>
    <row r="678" spans="1:33" s="592" customFormat="1" ht="13.8">
      <c r="A678" s="606"/>
    </row>
    <row r="679" spans="1:33" s="592" customFormat="1" ht="13.8">
      <c r="A679" s="606"/>
      <c r="D679" s="2059" t="s">
        <v>2054</v>
      </c>
      <c r="E679" s="2316"/>
      <c r="F679" s="2316"/>
      <c r="G679" s="2316"/>
      <c r="H679" s="2316"/>
      <c r="I679" s="2316"/>
      <c r="J679" s="2316"/>
      <c r="K679" s="2316"/>
      <c r="L679" s="2316"/>
      <c r="M679" s="2316"/>
      <c r="N679" s="2316"/>
      <c r="O679" s="2316"/>
      <c r="P679" s="2316"/>
      <c r="Q679" s="2316"/>
      <c r="R679" s="2316"/>
      <c r="S679" s="2316"/>
      <c r="T679" s="2316"/>
      <c r="U679" s="2316"/>
      <c r="V679" s="2316"/>
      <c r="W679" s="2316"/>
      <c r="X679" s="2316"/>
      <c r="Y679" s="2316"/>
      <c r="Z679" s="2316"/>
      <c r="AA679" s="2316"/>
      <c r="AB679" s="2316"/>
      <c r="AC679" s="2316"/>
      <c r="AD679" s="2316"/>
      <c r="AE679" s="2316"/>
      <c r="AF679" s="2316"/>
      <c r="AG679" s="2316"/>
    </row>
    <row r="680" spans="1:33" s="592" customFormat="1" ht="14.4" thickBot="1">
      <c r="A680" s="606"/>
    </row>
    <row r="681" spans="1:33" s="592" customFormat="1" ht="19.5" customHeight="1" thickBot="1">
      <c r="A681" s="606" t="s">
        <v>1411</v>
      </c>
      <c r="D681" s="1874" t="s">
        <v>2051</v>
      </c>
      <c r="E681" s="1874"/>
      <c r="F681" s="1874"/>
      <c r="G681" s="1874"/>
      <c r="H681" s="1874"/>
      <c r="I681" s="1874"/>
      <c r="J681" s="1874"/>
      <c r="K681" s="1874"/>
      <c r="L681" s="1874"/>
      <c r="M681" s="1874"/>
      <c r="N681" s="1874"/>
      <c r="O681" s="1874"/>
      <c r="P681" s="1874"/>
      <c r="Q681" s="1874"/>
      <c r="R681" s="1874"/>
      <c r="S681" s="1874"/>
      <c r="T681" s="1874" t="s">
        <v>2055</v>
      </c>
      <c r="U681" s="1874"/>
      <c r="V681" s="1874"/>
      <c r="W681" s="1874"/>
      <c r="X681" s="1874"/>
      <c r="Y681" s="1874"/>
      <c r="Z681" s="1874"/>
      <c r="AA681" s="1874"/>
      <c r="AB681" s="1874"/>
      <c r="AC681" s="1874"/>
      <c r="AD681" s="1874"/>
      <c r="AE681" s="1874"/>
      <c r="AF681" s="1874"/>
      <c r="AG681" s="1874"/>
    </row>
    <row r="682" spans="1:33" s="592" customFormat="1" ht="23.25" customHeight="1">
      <c r="A682" s="606"/>
      <c r="D682" s="2958" t="s">
        <v>2056</v>
      </c>
      <c r="E682" s="2175"/>
      <c r="F682" s="2175"/>
      <c r="G682" s="2175"/>
      <c r="H682" s="2175"/>
      <c r="I682" s="2175"/>
      <c r="J682" s="2175"/>
      <c r="K682" s="2175"/>
      <c r="L682" s="2175"/>
      <c r="M682" s="2175"/>
      <c r="N682" s="2175"/>
      <c r="O682" s="2175"/>
      <c r="P682" s="2175"/>
      <c r="Q682" s="2175"/>
      <c r="R682" s="2175"/>
      <c r="S682" s="2175"/>
      <c r="T682" s="2181">
        <f>'Notes- SK Template'!T611</f>
        <v>0</v>
      </c>
      <c r="U682" s="2181"/>
      <c r="V682" s="2181"/>
      <c r="W682" s="2181"/>
      <c r="X682" s="2181"/>
      <c r="Y682" s="2181"/>
      <c r="Z682" s="2181"/>
      <c r="AA682" s="2181"/>
      <c r="AB682" s="2181"/>
      <c r="AC682" s="2181"/>
      <c r="AD682" s="2181"/>
      <c r="AE682" s="2181"/>
      <c r="AF682" s="2181"/>
      <c r="AG682" s="2181"/>
    </row>
    <row r="683" spans="1:33" s="592" customFormat="1" ht="24" customHeight="1" thickBot="1">
      <c r="A683" s="606"/>
      <c r="D683" s="2959" t="s">
        <v>2057</v>
      </c>
      <c r="E683" s="2019"/>
      <c r="F683" s="2019"/>
      <c r="G683" s="2019"/>
      <c r="H683" s="2019"/>
      <c r="I683" s="2019"/>
      <c r="J683" s="2019"/>
      <c r="K683" s="2019"/>
      <c r="L683" s="2019"/>
      <c r="M683" s="2019"/>
      <c r="N683" s="2019"/>
      <c r="O683" s="2019"/>
      <c r="P683" s="2019"/>
      <c r="Q683" s="2019"/>
      <c r="R683" s="2019"/>
      <c r="S683" s="2019"/>
      <c r="T683" s="2021">
        <f>'Notes- SK Template'!T612</f>
        <v>0</v>
      </c>
      <c r="U683" s="2021"/>
      <c r="V683" s="2021"/>
      <c r="W683" s="2021"/>
      <c r="X683" s="2021"/>
      <c r="Y683" s="2021"/>
      <c r="Z683" s="2021"/>
      <c r="AA683" s="2021"/>
      <c r="AB683" s="2021"/>
      <c r="AC683" s="2021"/>
      <c r="AD683" s="2021"/>
      <c r="AE683" s="2021"/>
      <c r="AF683" s="2021"/>
      <c r="AG683" s="2021"/>
    </row>
    <row r="684" spans="1:33" s="592" customFormat="1" ht="13.8">
      <c r="A684" s="606"/>
    </row>
    <row r="685" spans="1:33" s="592" customFormat="1" ht="13.8">
      <c r="A685" s="606"/>
    </row>
    <row r="686" spans="1:33" s="592" customFormat="1" ht="13.8">
      <c r="A686" s="606"/>
      <c r="D686" s="2206" t="s">
        <v>2463</v>
      </c>
      <c r="E686" s="2260"/>
      <c r="F686" s="2260"/>
      <c r="G686" s="2260"/>
      <c r="H686" s="2260"/>
      <c r="I686" s="2260"/>
      <c r="J686" s="2260"/>
      <c r="K686" s="2260"/>
      <c r="L686" s="2260"/>
      <c r="M686" s="2260"/>
      <c r="N686" s="2260"/>
      <c r="O686" s="2260"/>
      <c r="P686" s="2260"/>
      <c r="Q686" s="2260"/>
      <c r="R686" s="2260"/>
      <c r="S686" s="2260"/>
      <c r="T686" s="2260"/>
      <c r="U686" s="2260"/>
      <c r="V686" s="2260"/>
      <c r="W686" s="2260"/>
      <c r="X686" s="2260"/>
      <c r="Y686" s="2260"/>
      <c r="Z686" s="2260"/>
      <c r="AA686" s="2260"/>
      <c r="AB686" s="2260"/>
      <c r="AC686" s="2260"/>
      <c r="AD686" s="2260"/>
      <c r="AE686" s="2260"/>
      <c r="AF686" s="2260"/>
      <c r="AG686" s="2260"/>
    </row>
    <row r="687" spans="1:33" s="592" customFormat="1" ht="13.8">
      <c r="A687" s="606"/>
      <c r="D687" s="2260"/>
      <c r="E687" s="2260"/>
      <c r="F687" s="2260"/>
      <c r="G687" s="2260"/>
      <c r="H687" s="2260"/>
      <c r="I687" s="2260"/>
      <c r="J687" s="2260"/>
      <c r="K687" s="2260"/>
      <c r="L687" s="2260"/>
      <c r="M687" s="2260"/>
      <c r="N687" s="2260"/>
      <c r="O687" s="2260"/>
      <c r="P687" s="2260"/>
      <c r="Q687" s="2260"/>
      <c r="R687" s="2260"/>
      <c r="S687" s="2260"/>
      <c r="T687" s="2260"/>
      <c r="U687" s="2260"/>
      <c r="V687" s="2260"/>
      <c r="W687" s="2260"/>
      <c r="X687" s="2260"/>
      <c r="Y687" s="2260"/>
      <c r="Z687" s="2260"/>
      <c r="AA687" s="2260"/>
      <c r="AB687" s="2260"/>
      <c r="AC687" s="2260"/>
      <c r="AD687" s="2260"/>
      <c r="AE687" s="2260"/>
      <c r="AF687" s="2260"/>
      <c r="AG687" s="2260"/>
    </row>
    <row r="688" spans="1:33" s="592" customFormat="1" ht="14.4" thickBot="1">
      <c r="A688" s="606"/>
    </row>
    <row r="689" spans="1:33" s="592" customFormat="1" ht="19.5" customHeight="1" thickBot="1">
      <c r="A689" s="606">
        <v>13</v>
      </c>
      <c r="D689" s="1874" t="s">
        <v>2040</v>
      </c>
      <c r="E689" s="1874"/>
      <c r="F689" s="1874"/>
      <c r="G689" s="1874"/>
      <c r="H689" s="1874"/>
      <c r="I689" s="1874"/>
      <c r="J689" s="1874"/>
      <c r="K689" s="1874"/>
      <c r="L689" s="1874"/>
      <c r="M689" s="1874"/>
      <c r="N689" s="1874"/>
      <c r="O689" s="1874"/>
      <c r="P689" s="1874"/>
      <c r="Q689" s="1874"/>
      <c r="R689" s="1874"/>
      <c r="S689" s="1874"/>
      <c r="T689" s="1874" t="s">
        <v>1974</v>
      </c>
      <c r="U689" s="1874"/>
      <c r="V689" s="1874"/>
      <c r="W689" s="1874"/>
      <c r="X689" s="1874"/>
      <c r="Y689" s="1874"/>
      <c r="Z689" s="1874"/>
      <c r="AA689" s="1874"/>
      <c r="AB689" s="1874"/>
      <c r="AC689" s="1874"/>
      <c r="AD689" s="1874"/>
      <c r="AE689" s="1874"/>
      <c r="AF689" s="1874"/>
      <c r="AG689" s="1874"/>
    </row>
    <row r="690" spans="1:33" s="592" customFormat="1" ht="19.5" customHeight="1">
      <c r="A690" s="606"/>
      <c r="D690" s="2958" t="s">
        <v>2058</v>
      </c>
      <c r="E690" s="2175"/>
      <c r="F690" s="2175"/>
      <c r="G690" s="2175"/>
      <c r="H690" s="2175"/>
      <c r="I690" s="2175"/>
      <c r="J690" s="2175"/>
      <c r="K690" s="2175"/>
      <c r="L690" s="2175"/>
      <c r="M690" s="2175"/>
      <c r="N690" s="2175"/>
      <c r="O690" s="2175"/>
      <c r="P690" s="2175"/>
      <c r="Q690" s="2175"/>
      <c r="R690" s="2175"/>
      <c r="S690" s="2175"/>
      <c r="T690" s="2181" t="e">
        <f>'Notes- SK Template'!#REF!</f>
        <v>#REF!</v>
      </c>
      <c r="U690" s="2181"/>
      <c r="V690" s="2181"/>
      <c r="W690" s="2181"/>
      <c r="X690" s="2181"/>
      <c r="Y690" s="2181"/>
      <c r="Z690" s="2181"/>
      <c r="AA690" s="2181"/>
      <c r="AB690" s="2181"/>
      <c r="AC690" s="2181"/>
      <c r="AD690" s="2181"/>
      <c r="AE690" s="2181"/>
      <c r="AF690" s="2181"/>
      <c r="AG690" s="2181"/>
    </row>
    <row r="691" spans="1:33" s="592" customFormat="1" ht="19.5" customHeight="1" thickBot="1">
      <c r="A691" s="606"/>
      <c r="D691" s="2959" t="s">
        <v>2059</v>
      </c>
      <c r="E691" s="2019"/>
      <c r="F691" s="2019"/>
      <c r="G691" s="2019"/>
      <c r="H691" s="2019"/>
      <c r="I691" s="2019"/>
      <c r="J691" s="2019"/>
      <c r="K691" s="2019"/>
      <c r="L691" s="2019"/>
      <c r="M691" s="2019"/>
      <c r="N691" s="2019"/>
      <c r="O691" s="2019"/>
      <c r="P691" s="2019"/>
      <c r="Q691" s="2019"/>
      <c r="R691" s="2019"/>
      <c r="S691" s="2019"/>
      <c r="T691" s="2021" t="e">
        <f>'Notes- SK Template'!#REF!</f>
        <v>#REF!</v>
      </c>
      <c r="U691" s="2021"/>
      <c r="V691" s="2021"/>
      <c r="W691" s="2021"/>
      <c r="X691" s="2021"/>
      <c r="Y691" s="2021"/>
      <c r="Z691" s="2021"/>
      <c r="AA691" s="2021"/>
      <c r="AB691" s="2021"/>
      <c r="AC691" s="2021"/>
      <c r="AD691" s="2021"/>
      <c r="AE691" s="2021"/>
      <c r="AF691" s="2021"/>
      <c r="AG691" s="2021"/>
    </row>
    <row r="692" spans="1:33" s="592" customFormat="1" ht="13.8">
      <c r="A692" s="606"/>
    </row>
    <row r="693" spans="1:33" s="592" customFormat="1" ht="13.8">
      <c r="A693" s="606"/>
    </row>
    <row r="694" spans="1:33" s="592" customFormat="1" ht="13.8">
      <c r="A694" s="606"/>
      <c r="D694" s="590" t="s">
        <v>2060</v>
      </c>
    </row>
    <row r="695" spans="1:33" s="592" customFormat="1" ht="13.8">
      <c r="A695" s="606"/>
    </row>
    <row r="696" spans="1:33" s="592" customFormat="1" ht="13.8">
      <c r="A696" s="606"/>
      <c r="D696" s="2059" t="s">
        <v>2061</v>
      </c>
      <c r="E696" s="2316"/>
      <c r="F696" s="2316"/>
      <c r="G696" s="2316"/>
      <c r="H696" s="2316"/>
      <c r="I696" s="2316"/>
      <c r="J696" s="2316"/>
      <c r="K696" s="2316"/>
      <c r="L696" s="2316"/>
      <c r="M696" s="2316"/>
      <c r="N696" s="2316"/>
      <c r="O696" s="2316"/>
      <c r="P696" s="2316"/>
      <c r="Q696" s="2316"/>
      <c r="R696" s="2316"/>
      <c r="S696" s="2316"/>
      <c r="T696" s="2316"/>
      <c r="U696" s="2316"/>
      <c r="V696" s="2316"/>
      <c r="W696" s="2316"/>
      <c r="X696" s="2316"/>
      <c r="Y696" s="2316"/>
      <c r="Z696" s="2316"/>
      <c r="AA696" s="2316"/>
      <c r="AB696" s="2316"/>
      <c r="AC696" s="2316"/>
      <c r="AD696" s="2316"/>
      <c r="AE696" s="2316"/>
      <c r="AF696" s="2316"/>
      <c r="AG696" s="2316"/>
    </row>
    <row r="697" spans="1:33" s="592" customFormat="1" ht="14.4" thickBot="1">
      <c r="A697" s="606"/>
    </row>
    <row r="698" spans="1:33" s="592" customFormat="1" ht="48" customHeight="1" thickBot="1">
      <c r="A698" s="606" t="s">
        <v>1412</v>
      </c>
      <c r="D698" s="1997" t="s">
        <v>1828</v>
      </c>
      <c r="E698" s="1997"/>
      <c r="F698" s="1997"/>
      <c r="G698" s="1997"/>
      <c r="H698" s="1997"/>
      <c r="I698" s="1997"/>
      <c r="J698" s="1997"/>
      <c r="K698" s="1997"/>
      <c r="L698" s="1997" t="s">
        <v>1829</v>
      </c>
      <c r="M698" s="1997"/>
      <c r="N698" s="1997"/>
      <c r="O698" s="1997"/>
      <c r="P698" s="1997"/>
      <c r="Q698" s="1997"/>
      <c r="R698" s="1997"/>
      <c r="S698" s="1997" t="s">
        <v>1973</v>
      </c>
      <c r="T698" s="1997"/>
      <c r="U698" s="1997"/>
      <c r="V698" s="1997"/>
      <c r="W698" s="1997"/>
      <c r="X698" s="1997"/>
      <c r="Y698" s="1997"/>
      <c r="Z698" s="1997" t="s">
        <v>2082</v>
      </c>
      <c r="AA698" s="1997"/>
      <c r="AB698" s="1997"/>
      <c r="AC698" s="1997"/>
      <c r="AD698" s="1997"/>
      <c r="AE698" s="1997"/>
      <c r="AF698" s="1997"/>
      <c r="AG698" s="1997"/>
    </row>
    <row r="699" spans="1:33" s="592" customFormat="1" ht="18.75" customHeight="1">
      <c r="A699" s="606"/>
      <c r="D699" s="3063" t="s">
        <v>2062</v>
      </c>
      <c r="E699" s="2520"/>
      <c r="F699" s="2520"/>
      <c r="G699" s="2520"/>
      <c r="H699" s="2520"/>
      <c r="I699" s="2520"/>
      <c r="J699" s="2520"/>
      <c r="K699" s="2520"/>
      <c r="L699" s="2020">
        <f>'Notes- SK Template'!L624</f>
        <v>0</v>
      </c>
      <c r="M699" s="2020"/>
      <c r="N699" s="2020"/>
      <c r="O699" s="2020"/>
      <c r="P699" s="2020"/>
      <c r="Q699" s="2020"/>
      <c r="R699" s="2020"/>
      <c r="S699" s="2020">
        <f>'Notes- SK Template'!S624</f>
        <v>0</v>
      </c>
      <c r="T699" s="2020"/>
      <c r="U699" s="2020"/>
      <c r="V699" s="2020"/>
      <c r="W699" s="2020"/>
      <c r="X699" s="2020"/>
      <c r="Y699" s="2020"/>
      <c r="Z699" s="2020">
        <f>'Notes- SK Template'!Z624</f>
        <v>0</v>
      </c>
      <c r="AA699" s="2020"/>
      <c r="AB699" s="2020"/>
      <c r="AC699" s="2020"/>
      <c r="AD699" s="2020"/>
      <c r="AE699" s="2020"/>
      <c r="AF699" s="2020"/>
      <c r="AG699" s="2020"/>
    </row>
    <row r="700" spans="1:33" s="592" customFormat="1" ht="18.75" customHeight="1">
      <c r="A700" s="606"/>
      <c r="D700" s="2957" t="s">
        <v>2063</v>
      </c>
      <c r="E700" s="2187"/>
      <c r="F700" s="2187"/>
      <c r="G700" s="2187"/>
      <c r="H700" s="2187"/>
      <c r="I700" s="2187"/>
      <c r="J700" s="2187"/>
      <c r="K700" s="2187"/>
      <c r="L700" s="1907">
        <f>'Notes- SK Template'!L625</f>
        <v>0</v>
      </c>
      <c r="M700" s="1907"/>
      <c r="N700" s="1907"/>
      <c r="O700" s="1907"/>
      <c r="P700" s="1907"/>
      <c r="Q700" s="1907"/>
      <c r="R700" s="1907"/>
      <c r="S700" s="1907">
        <f>'Notes- SK Template'!S625</f>
        <v>0</v>
      </c>
      <c r="T700" s="1907"/>
      <c r="U700" s="1907"/>
      <c r="V700" s="1907"/>
      <c r="W700" s="1907"/>
      <c r="X700" s="1907"/>
      <c r="Y700" s="1907"/>
      <c r="Z700" s="1907">
        <f>'Notes- SK Template'!Z625</f>
        <v>0</v>
      </c>
      <c r="AA700" s="1907"/>
      <c r="AB700" s="1907"/>
      <c r="AC700" s="1907"/>
      <c r="AD700" s="1907"/>
      <c r="AE700" s="1907"/>
      <c r="AF700" s="1907"/>
      <c r="AG700" s="1907"/>
    </row>
    <row r="701" spans="1:33" s="592" customFormat="1" ht="18.75" customHeight="1" thickBot="1">
      <c r="A701" s="606"/>
      <c r="D701" s="3056" t="s">
        <v>2064</v>
      </c>
      <c r="E701" s="3057"/>
      <c r="F701" s="3057"/>
      <c r="G701" s="3057"/>
      <c r="H701" s="3057"/>
      <c r="I701" s="3057"/>
      <c r="J701" s="3057"/>
      <c r="K701" s="3057"/>
      <c r="L701" s="3058">
        <f>'Notes- SK Template'!L626</f>
        <v>0</v>
      </c>
      <c r="M701" s="3059"/>
      <c r="N701" s="3059"/>
      <c r="O701" s="3059"/>
      <c r="P701" s="3059"/>
      <c r="Q701" s="3059"/>
      <c r="R701" s="3060"/>
      <c r="S701" s="3058">
        <f>'Notes- SK Template'!S626</f>
        <v>0</v>
      </c>
      <c r="T701" s="3061"/>
      <c r="U701" s="3061"/>
      <c r="V701" s="3061"/>
      <c r="W701" s="3061"/>
      <c r="X701" s="3061"/>
      <c r="Y701" s="3062"/>
      <c r="Z701" s="3058">
        <f>Z699+Z700</f>
        <v>0</v>
      </c>
      <c r="AA701" s="3059"/>
      <c r="AB701" s="3059"/>
      <c r="AC701" s="3059"/>
      <c r="AD701" s="3059"/>
      <c r="AE701" s="3059"/>
      <c r="AF701" s="3059"/>
      <c r="AG701" s="3059"/>
    </row>
    <row r="702" spans="1:33" s="592" customFormat="1" ht="14.4" thickBot="1">
      <c r="A702" s="606"/>
    </row>
    <row r="703" spans="1:33" s="592" customFormat="1" ht="45.75" customHeight="1" thickBot="1">
      <c r="A703" s="606" t="s">
        <v>1413</v>
      </c>
      <c r="D703" s="1997" t="s">
        <v>2065</v>
      </c>
      <c r="E703" s="1997"/>
      <c r="F703" s="1997"/>
      <c r="G703" s="1997"/>
      <c r="H703" s="1997"/>
      <c r="I703" s="1997"/>
      <c r="J703" s="1997"/>
      <c r="K703" s="1997"/>
      <c r="L703" s="1997"/>
      <c r="M703" s="1997"/>
      <c r="N703" s="1997" t="s">
        <v>1829</v>
      </c>
      <c r="O703" s="1997"/>
      <c r="P703" s="1997"/>
      <c r="Q703" s="1997"/>
      <c r="R703" s="1997"/>
      <c r="S703" s="1997"/>
      <c r="T703" s="1997"/>
      <c r="U703" s="1997"/>
      <c r="V703" s="1997"/>
      <c r="W703" s="1997"/>
      <c r="X703" s="1997" t="s">
        <v>2083</v>
      </c>
      <c r="Y703" s="1997"/>
      <c r="Z703" s="1997"/>
      <c r="AA703" s="1997"/>
      <c r="AB703" s="1997"/>
      <c r="AC703" s="1997"/>
      <c r="AD703" s="1997"/>
      <c r="AE703" s="1997"/>
      <c r="AF703" s="1997"/>
      <c r="AG703" s="1997"/>
    </row>
    <row r="704" spans="1:33" s="592" customFormat="1" ht="28.5" customHeight="1">
      <c r="A704" s="606"/>
      <c r="D704" s="3065" t="s">
        <v>2067</v>
      </c>
      <c r="E704" s="2067"/>
      <c r="F704" s="2067"/>
      <c r="G704" s="2067"/>
      <c r="H704" s="2067"/>
      <c r="I704" s="2067"/>
      <c r="J704" s="2067"/>
      <c r="K704" s="2067"/>
      <c r="L704" s="2067"/>
      <c r="M704" s="2067"/>
      <c r="N704" s="2020">
        <f>'Notes- SK Template'!N629</f>
        <v>0</v>
      </c>
      <c r="O704" s="2020"/>
      <c r="P704" s="2020"/>
      <c r="Q704" s="2020"/>
      <c r="R704" s="2020"/>
      <c r="S704" s="2020"/>
      <c r="T704" s="2020"/>
      <c r="U704" s="2020"/>
      <c r="V704" s="2020"/>
      <c r="W704" s="2020"/>
      <c r="X704" s="2020">
        <f>'Notes- SK Template'!X629</f>
        <v>0</v>
      </c>
      <c r="Y704" s="2020"/>
      <c r="Z704" s="2020"/>
      <c r="AA704" s="2020"/>
      <c r="AB704" s="2020"/>
      <c r="AC704" s="2020"/>
      <c r="AD704" s="2020"/>
      <c r="AE704" s="2020"/>
      <c r="AF704" s="2020"/>
      <c r="AG704" s="2020"/>
    </row>
    <row r="705" spans="1:33" s="592" customFormat="1" ht="36.75" customHeight="1">
      <c r="A705" s="606"/>
      <c r="D705" s="3064" t="s">
        <v>2068</v>
      </c>
      <c r="E705" s="1898"/>
      <c r="F705" s="1898"/>
      <c r="G705" s="1898"/>
      <c r="H705" s="1898"/>
      <c r="I705" s="1898"/>
      <c r="J705" s="1898"/>
      <c r="K705" s="1898"/>
      <c r="L705" s="1898"/>
      <c r="M705" s="1898"/>
      <c r="N705" s="1907">
        <f>'Notes- SK Template'!N630</f>
        <v>0</v>
      </c>
      <c r="O705" s="1907"/>
      <c r="P705" s="1907"/>
      <c r="Q705" s="1907"/>
      <c r="R705" s="1907"/>
      <c r="S705" s="1907"/>
      <c r="T705" s="1907"/>
      <c r="U705" s="1907"/>
      <c r="V705" s="1907"/>
      <c r="W705" s="1907"/>
      <c r="X705" s="1907">
        <f>'Notes- SK Template'!X630</f>
        <v>0</v>
      </c>
      <c r="Y705" s="1907"/>
      <c r="Z705" s="1907"/>
      <c r="AA705" s="1907"/>
      <c r="AB705" s="1907"/>
      <c r="AC705" s="1907"/>
      <c r="AD705" s="1907"/>
      <c r="AE705" s="1907"/>
      <c r="AF705" s="1907"/>
      <c r="AG705" s="1907"/>
    </row>
    <row r="706" spans="1:33" s="592" customFormat="1" ht="28.5" customHeight="1">
      <c r="A706" s="606"/>
      <c r="D706" s="3064" t="s">
        <v>2069</v>
      </c>
      <c r="E706" s="1898"/>
      <c r="F706" s="1898"/>
      <c r="G706" s="1898"/>
      <c r="H706" s="1898"/>
      <c r="I706" s="1898"/>
      <c r="J706" s="1898"/>
      <c r="K706" s="1898"/>
      <c r="L706" s="1898"/>
      <c r="M706" s="1898"/>
      <c r="N706" s="1907">
        <f>'Notes- SK Template'!N631</f>
        <v>0</v>
      </c>
      <c r="O706" s="1907"/>
      <c r="P706" s="1907"/>
      <c r="Q706" s="1907"/>
      <c r="R706" s="1907"/>
      <c r="S706" s="1907"/>
      <c r="T706" s="1907"/>
      <c r="U706" s="1907"/>
      <c r="V706" s="1907"/>
      <c r="W706" s="1907"/>
      <c r="X706" s="1907">
        <f>'Notes- SK Template'!X631</f>
        <v>0</v>
      </c>
      <c r="Y706" s="1907"/>
      <c r="Z706" s="1907"/>
      <c r="AA706" s="1907"/>
      <c r="AB706" s="1907"/>
      <c r="AC706" s="1907"/>
      <c r="AD706" s="1907"/>
      <c r="AE706" s="1907"/>
      <c r="AF706" s="1907"/>
      <c r="AG706" s="1907"/>
    </row>
    <row r="707" spans="1:33" s="592" customFormat="1" ht="28.5" customHeight="1" thickBot="1">
      <c r="A707" s="606"/>
      <c r="D707" s="2959" t="s">
        <v>2070</v>
      </c>
      <c r="E707" s="2019"/>
      <c r="F707" s="2019"/>
      <c r="G707" s="2019"/>
      <c r="H707" s="2019"/>
      <c r="I707" s="2019"/>
      <c r="J707" s="2019"/>
      <c r="K707" s="2019"/>
      <c r="L707" s="2019"/>
      <c r="M707" s="2019"/>
      <c r="N707" s="2021">
        <f>'Notes- SK Template'!N632</f>
        <v>0</v>
      </c>
      <c r="O707" s="2021"/>
      <c r="P707" s="2021"/>
      <c r="Q707" s="2021"/>
      <c r="R707" s="2021"/>
      <c r="S707" s="2021"/>
      <c r="T707" s="2021"/>
      <c r="U707" s="2021"/>
      <c r="V707" s="2021"/>
      <c r="W707" s="2021"/>
      <c r="X707" s="2021">
        <f>'Notes- SK Template'!X632</f>
        <v>0</v>
      </c>
      <c r="Y707" s="2021"/>
      <c r="Z707" s="2021"/>
      <c r="AA707" s="2021"/>
      <c r="AB707" s="2021"/>
      <c r="AC707" s="2021"/>
      <c r="AD707" s="2021"/>
      <c r="AE707" s="2021"/>
      <c r="AF707" s="2021"/>
      <c r="AG707" s="2021"/>
    </row>
    <row r="708" spans="1:33" s="592" customFormat="1" ht="14.4" thickBot="1">
      <c r="A708" s="606"/>
    </row>
    <row r="709" spans="1:33" s="592" customFormat="1" ht="48" customHeight="1" thickBot="1">
      <c r="A709" s="606" t="s">
        <v>1414</v>
      </c>
      <c r="D709" s="1997" t="s">
        <v>1828</v>
      </c>
      <c r="E709" s="1997"/>
      <c r="F709" s="1997"/>
      <c r="G709" s="1997"/>
      <c r="H709" s="1997"/>
      <c r="I709" s="1997"/>
      <c r="J709" s="1997"/>
      <c r="K709" s="1997"/>
      <c r="L709" s="1997" t="s">
        <v>1829</v>
      </c>
      <c r="M709" s="1997"/>
      <c r="N709" s="1997"/>
      <c r="O709" s="1997"/>
      <c r="P709" s="1997"/>
      <c r="Q709" s="1997"/>
      <c r="R709" s="1997"/>
      <c r="S709" s="1997" t="s">
        <v>1973</v>
      </c>
      <c r="T709" s="1997"/>
      <c r="U709" s="1997"/>
      <c r="V709" s="1997"/>
      <c r="W709" s="1997"/>
      <c r="X709" s="1997"/>
      <c r="Y709" s="1997"/>
      <c r="Z709" s="1997" t="s">
        <v>2082</v>
      </c>
      <c r="AA709" s="1997"/>
      <c r="AB709" s="1997"/>
      <c r="AC709" s="1997"/>
      <c r="AD709" s="1997"/>
      <c r="AE709" s="1997"/>
      <c r="AF709" s="1997"/>
      <c r="AG709" s="1997"/>
    </row>
    <row r="710" spans="1:33" s="592" customFormat="1" ht="27" customHeight="1">
      <c r="A710" s="606"/>
      <c r="D710" s="3065" t="s">
        <v>2071</v>
      </c>
      <c r="E710" s="2067"/>
      <c r="F710" s="2067"/>
      <c r="G710" s="2067"/>
      <c r="H710" s="2067"/>
      <c r="I710" s="2067"/>
      <c r="J710" s="2067"/>
      <c r="K710" s="2067"/>
      <c r="L710" s="2020">
        <f>'Notes- SK Template'!L635</f>
        <v>0</v>
      </c>
      <c r="M710" s="2020"/>
      <c r="N710" s="2020"/>
      <c r="O710" s="2020"/>
      <c r="P710" s="2020"/>
      <c r="Q710" s="2020"/>
      <c r="R710" s="2020"/>
      <c r="S710" s="2020">
        <f>'Notes- SK Template'!S635</f>
        <v>0</v>
      </c>
      <c r="T710" s="2020"/>
      <c r="U710" s="2020"/>
      <c r="V710" s="2020"/>
      <c r="W710" s="2020"/>
      <c r="X710" s="2020"/>
      <c r="Y710" s="2020"/>
      <c r="Z710" s="2020">
        <f>'Notes- SK Template'!Z635</f>
        <v>0</v>
      </c>
      <c r="AA710" s="2020"/>
      <c r="AB710" s="2020"/>
      <c r="AC710" s="2020"/>
      <c r="AD710" s="2020"/>
      <c r="AE710" s="2020"/>
      <c r="AF710" s="2020"/>
      <c r="AG710" s="2020"/>
    </row>
    <row r="711" spans="1:33" s="592" customFormat="1" ht="27" customHeight="1">
      <c r="A711" s="606"/>
      <c r="D711" s="3064" t="s">
        <v>2072</v>
      </c>
      <c r="E711" s="1898"/>
      <c r="F711" s="1898"/>
      <c r="G711" s="1898"/>
      <c r="H711" s="1898"/>
      <c r="I711" s="1898"/>
      <c r="J711" s="1898"/>
      <c r="K711" s="1898"/>
      <c r="L711" s="1907">
        <f>'Notes- SK Template'!L636</f>
        <v>0</v>
      </c>
      <c r="M711" s="1907"/>
      <c r="N711" s="1907"/>
      <c r="O711" s="1907"/>
      <c r="P711" s="1907"/>
      <c r="Q711" s="1907"/>
      <c r="R711" s="1907"/>
      <c r="S711" s="1907">
        <f>'Notes- SK Template'!S636</f>
        <v>0</v>
      </c>
      <c r="T711" s="1907"/>
      <c r="U711" s="1907"/>
      <c r="V711" s="1907"/>
      <c r="W711" s="1907"/>
      <c r="X711" s="1907"/>
      <c r="Y711" s="1907"/>
      <c r="Z711" s="1907">
        <f>'Notes- SK Template'!Z636</f>
        <v>0</v>
      </c>
      <c r="AA711" s="1907"/>
      <c r="AB711" s="1907"/>
      <c r="AC711" s="1907"/>
      <c r="AD711" s="1907"/>
      <c r="AE711" s="1907"/>
      <c r="AF711" s="1907"/>
      <c r="AG711" s="1907"/>
    </row>
    <row r="712" spans="1:33" s="592" customFormat="1" ht="27" customHeight="1" thickBot="1">
      <c r="A712" s="606"/>
      <c r="D712" s="2959" t="s">
        <v>2064</v>
      </c>
      <c r="E712" s="2019"/>
      <c r="F712" s="2019"/>
      <c r="G712" s="2019"/>
      <c r="H712" s="2019"/>
      <c r="I712" s="2019"/>
      <c r="J712" s="2019"/>
      <c r="K712" s="2019"/>
      <c r="L712" s="2362">
        <f>'Notes- SK Template'!L637</f>
        <v>0</v>
      </c>
      <c r="M712" s="2363"/>
      <c r="N712" s="2363"/>
      <c r="O712" s="2363"/>
      <c r="P712" s="2363"/>
      <c r="Q712" s="2363"/>
      <c r="R712" s="2364"/>
      <c r="S712" s="2362">
        <f>'Notes- SK Template'!S637</f>
        <v>0</v>
      </c>
      <c r="T712" s="2363"/>
      <c r="U712" s="2363"/>
      <c r="V712" s="2363"/>
      <c r="W712" s="2363"/>
      <c r="X712" s="2363"/>
      <c r="Y712" s="2364"/>
      <c r="Z712" s="2362">
        <f>'Notes- SK Template'!Z637</f>
        <v>0</v>
      </c>
      <c r="AA712" s="2363"/>
      <c r="AB712" s="2363"/>
      <c r="AC712" s="2363"/>
      <c r="AD712" s="2363"/>
      <c r="AE712" s="2363"/>
      <c r="AF712" s="2363"/>
      <c r="AG712" s="2364"/>
    </row>
    <row r="713" spans="1:33" s="592" customFormat="1" ht="14.4" thickBot="1">
      <c r="A713" s="606"/>
    </row>
    <row r="714" spans="1:33" s="592" customFormat="1" ht="49.5" customHeight="1" thickBot="1">
      <c r="A714" s="606" t="s">
        <v>1415</v>
      </c>
      <c r="D714" s="2475" t="s">
        <v>2073</v>
      </c>
      <c r="E714" s="2475"/>
      <c r="F714" s="2475"/>
      <c r="G714" s="2475"/>
      <c r="H714" s="2475"/>
      <c r="I714" s="2475"/>
      <c r="J714" s="2475"/>
      <c r="K714" s="2475"/>
      <c r="L714" s="2475"/>
      <c r="M714" s="2475"/>
      <c r="N714" s="1997" t="s">
        <v>1829</v>
      </c>
      <c r="O714" s="1997"/>
      <c r="P714" s="1997"/>
      <c r="Q714" s="1997"/>
      <c r="R714" s="1997"/>
      <c r="S714" s="1997"/>
      <c r="T714" s="1997"/>
      <c r="U714" s="1997"/>
      <c r="V714" s="1997"/>
      <c r="W714" s="1997"/>
      <c r="X714" s="1997" t="s">
        <v>2066</v>
      </c>
      <c r="Y714" s="1997"/>
      <c r="Z714" s="1997"/>
      <c r="AA714" s="1997"/>
      <c r="AB714" s="1997"/>
      <c r="AC714" s="1997"/>
      <c r="AD714" s="1997"/>
      <c r="AE714" s="1997"/>
      <c r="AF714" s="1997"/>
      <c r="AG714" s="1997"/>
    </row>
    <row r="715" spans="1:33" s="592" customFormat="1" ht="33.75" customHeight="1">
      <c r="A715" s="606"/>
      <c r="D715" s="2958" t="s">
        <v>2074</v>
      </c>
      <c r="E715" s="2175"/>
      <c r="F715" s="2175"/>
      <c r="G715" s="2175"/>
      <c r="H715" s="2175"/>
      <c r="I715" s="2175"/>
      <c r="J715" s="2175"/>
      <c r="K715" s="2175"/>
      <c r="L715" s="2175"/>
      <c r="M715" s="2175"/>
      <c r="N715" s="3066">
        <f>'Notes- SK Template'!N640</f>
        <v>0</v>
      </c>
      <c r="O715" s="2020"/>
      <c r="P715" s="2020"/>
      <c r="Q715" s="2020"/>
      <c r="R715" s="2020"/>
      <c r="S715" s="2020"/>
      <c r="T715" s="2020"/>
      <c r="U715" s="2020"/>
      <c r="V715" s="2020"/>
      <c r="W715" s="2020"/>
      <c r="X715" s="2020">
        <f>'Notes- SK Template'!X640</f>
        <v>0</v>
      </c>
      <c r="Y715" s="2020"/>
      <c r="Z715" s="2020"/>
      <c r="AA715" s="2020"/>
      <c r="AB715" s="2020"/>
      <c r="AC715" s="2020"/>
      <c r="AD715" s="2020"/>
      <c r="AE715" s="2020"/>
      <c r="AF715" s="2020"/>
      <c r="AG715" s="2020"/>
    </row>
    <row r="716" spans="1:33" s="592" customFormat="1" ht="36" customHeight="1">
      <c r="A716" s="606"/>
      <c r="D716" s="3067" t="s">
        <v>2075</v>
      </c>
      <c r="E716" s="2069"/>
      <c r="F716" s="2069"/>
      <c r="G716" s="2069"/>
      <c r="H716" s="2069"/>
      <c r="I716" s="2069"/>
      <c r="J716" s="2069"/>
      <c r="K716" s="2069"/>
      <c r="L716" s="2069"/>
      <c r="M716" s="2070"/>
      <c r="N716" s="1890">
        <f>'Notes- SK Template'!N641</f>
        <v>0</v>
      </c>
      <c r="O716" s="1907"/>
      <c r="P716" s="1907"/>
      <c r="Q716" s="1907"/>
      <c r="R716" s="1907"/>
      <c r="S716" s="1907"/>
      <c r="T716" s="1907"/>
      <c r="U716" s="1907"/>
      <c r="V716" s="1907"/>
      <c r="W716" s="1907"/>
      <c r="X716" s="1907">
        <f>'Notes- SK Template'!X641</f>
        <v>0</v>
      </c>
      <c r="Y716" s="1907"/>
      <c r="Z716" s="1907"/>
      <c r="AA716" s="1907"/>
      <c r="AB716" s="1907"/>
      <c r="AC716" s="1907"/>
      <c r="AD716" s="1907"/>
      <c r="AE716" s="1907"/>
      <c r="AF716" s="1907"/>
      <c r="AG716" s="1907"/>
    </row>
    <row r="717" spans="1:33" s="592" customFormat="1" ht="30" customHeight="1">
      <c r="A717" s="606"/>
      <c r="D717" s="3067" t="s">
        <v>2069</v>
      </c>
      <c r="E717" s="2069"/>
      <c r="F717" s="2069"/>
      <c r="G717" s="2069"/>
      <c r="H717" s="2069"/>
      <c r="I717" s="2069"/>
      <c r="J717" s="2069"/>
      <c r="K717" s="2069"/>
      <c r="L717" s="2069"/>
      <c r="M717" s="2070"/>
      <c r="N717" s="1890">
        <f>'Notes- SK Template'!N642</f>
        <v>0</v>
      </c>
      <c r="O717" s="1907"/>
      <c r="P717" s="1907"/>
      <c r="Q717" s="1907"/>
      <c r="R717" s="1907"/>
      <c r="S717" s="1907"/>
      <c r="T717" s="1907"/>
      <c r="U717" s="1907"/>
      <c r="V717" s="1907"/>
      <c r="W717" s="1907"/>
      <c r="X717" s="1907">
        <f>'Notes- SK Template'!X642</f>
        <v>0</v>
      </c>
      <c r="Y717" s="1907"/>
      <c r="Z717" s="1907"/>
      <c r="AA717" s="1907"/>
      <c r="AB717" s="1907"/>
      <c r="AC717" s="1907"/>
      <c r="AD717" s="1907"/>
      <c r="AE717" s="1907"/>
      <c r="AF717" s="1907"/>
      <c r="AG717" s="1907"/>
    </row>
    <row r="718" spans="1:33" s="592" customFormat="1" ht="30" customHeight="1" thickBot="1">
      <c r="A718" s="606"/>
      <c r="D718" s="3008" t="s">
        <v>2076</v>
      </c>
      <c r="E718" s="2016"/>
      <c r="F718" s="2016"/>
      <c r="G718" s="2016"/>
      <c r="H718" s="2016"/>
      <c r="I718" s="2016"/>
      <c r="J718" s="2016"/>
      <c r="K718" s="2016"/>
      <c r="L718" s="2016"/>
      <c r="M718" s="2017"/>
      <c r="N718" s="3070">
        <f>'Notes- SK Template'!N643</f>
        <v>0</v>
      </c>
      <c r="O718" s="2021"/>
      <c r="P718" s="2021"/>
      <c r="Q718" s="2021"/>
      <c r="R718" s="2021"/>
      <c r="S718" s="2021"/>
      <c r="T718" s="2021"/>
      <c r="U718" s="2021"/>
      <c r="V718" s="2021"/>
      <c r="W718" s="2021"/>
      <c r="X718" s="2021">
        <f>'Notes- SK Template'!X643</f>
        <v>0</v>
      </c>
      <c r="Y718" s="2021"/>
      <c r="Z718" s="2021"/>
      <c r="AA718" s="2021"/>
      <c r="AB718" s="2021"/>
      <c r="AC718" s="2021"/>
      <c r="AD718" s="2021"/>
      <c r="AE718" s="2021"/>
      <c r="AF718" s="2021"/>
      <c r="AG718" s="2021"/>
    </row>
    <row r="719" spans="1:33" s="592" customFormat="1" ht="13.8">
      <c r="A719" s="606"/>
    </row>
    <row r="720" spans="1:33" s="592" customFormat="1" ht="13.8">
      <c r="A720" s="606"/>
    </row>
    <row r="721" spans="1:33" s="592" customFormat="1" ht="13.8">
      <c r="A721" s="606"/>
      <c r="D721" s="590" t="s">
        <v>2077</v>
      </c>
    </row>
    <row r="722" spans="1:33" s="592" customFormat="1" ht="13.8">
      <c r="A722" s="606"/>
    </row>
    <row r="723" spans="1:33" s="592" customFormat="1" ht="13.8">
      <c r="A723" s="606"/>
      <c r="D723" s="3069" t="s">
        <v>2078</v>
      </c>
      <c r="E723" s="2289"/>
      <c r="F723" s="2289"/>
      <c r="G723" s="2289"/>
      <c r="H723" s="2289"/>
      <c r="I723" s="2289"/>
      <c r="J723" s="2289"/>
      <c r="K723" s="2289"/>
      <c r="L723" s="2289"/>
      <c r="M723" s="2289"/>
      <c r="N723" s="2289"/>
      <c r="O723" s="2289"/>
      <c r="P723" s="2289"/>
      <c r="Q723" s="2289"/>
      <c r="R723" s="2289"/>
      <c r="S723" s="2289"/>
      <c r="T723" s="2289"/>
      <c r="U723" s="2289"/>
      <c r="V723" s="2289"/>
      <c r="W723" s="2289"/>
      <c r="X723" s="2289"/>
      <c r="Y723" s="2289"/>
      <c r="Z723" s="2289"/>
      <c r="AA723" s="2289"/>
      <c r="AB723" s="2289"/>
      <c r="AC723" s="2289"/>
      <c r="AD723" s="2289"/>
      <c r="AE723" s="2289"/>
      <c r="AF723" s="2289"/>
      <c r="AG723" s="2289"/>
    </row>
    <row r="724" spans="1:33" s="592" customFormat="1" ht="14.4" thickBot="1">
      <c r="A724" s="606"/>
    </row>
    <row r="725" spans="1:33" s="592" customFormat="1" ht="14.4" thickBot="1">
      <c r="A725" s="606"/>
      <c r="D725" s="1874" t="s">
        <v>2079</v>
      </c>
      <c r="E725" s="1874"/>
      <c r="F725" s="1874"/>
      <c r="G725" s="1874"/>
      <c r="H725" s="1874"/>
      <c r="I725" s="1874" t="s">
        <v>1829</v>
      </c>
      <c r="J725" s="1874"/>
      <c r="K725" s="1874"/>
      <c r="L725" s="1874"/>
      <c r="M725" s="1874"/>
      <c r="N725" s="1874"/>
      <c r="O725" s="1874"/>
      <c r="P725" s="1874"/>
      <c r="Q725" s="1874"/>
      <c r="R725" s="1874"/>
      <c r="S725" s="1874"/>
      <c r="T725" s="1874"/>
      <c r="U725" s="1874"/>
      <c r="V725" s="1874"/>
      <c r="W725" s="1874"/>
      <c r="X725" s="1874"/>
      <c r="Y725" s="1874"/>
      <c r="Z725" s="1874"/>
      <c r="AA725" s="1874"/>
      <c r="AB725" s="1874"/>
      <c r="AC725" s="1874"/>
      <c r="AD725" s="1874"/>
      <c r="AE725" s="1874"/>
      <c r="AF725" s="1874"/>
      <c r="AG725" s="1874"/>
    </row>
    <row r="726" spans="1:33" s="592" customFormat="1" ht="48" customHeight="1" thickBot="1">
      <c r="A726" s="606">
        <v>15</v>
      </c>
      <c r="D726" s="1874"/>
      <c r="E726" s="1874"/>
      <c r="F726" s="1874"/>
      <c r="G726" s="1874"/>
      <c r="H726" s="1874"/>
      <c r="I726" s="1997" t="s">
        <v>2080</v>
      </c>
      <c r="J726" s="1997"/>
      <c r="K726" s="1997"/>
      <c r="L726" s="1997"/>
      <c r="M726" s="1997"/>
      <c r="N726" s="1997" t="s">
        <v>2042</v>
      </c>
      <c r="O726" s="1997"/>
      <c r="P726" s="1997"/>
      <c r="Q726" s="1997"/>
      <c r="R726" s="1997"/>
      <c r="S726" s="1997" t="s">
        <v>2043</v>
      </c>
      <c r="T726" s="1997"/>
      <c r="U726" s="1997"/>
      <c r="V726" s="1997"/>
      <c r="W726" s="1997"/>
      <c r="X726" s="1997" t="s">
        <v>2081</v>
      </c>
      <c r="Y726" s="1997"/>
      <c r="Z726" s="1997"/>
      <c r="AA726" s="1997"/>
      <c r="AB726" s="1997"/>
      <c r="AC726" s="1997" t="s">
        <v>2084</v>
      </c>
      <c r="AD726" s="1997"/>
      <c r="AE726" s="1997"/>
      <c r="AF726" s="1997"/>
      <c r="AG726" s="1997"/>
    </row>
    <row r="727" spans="1:33" s="592" customFormat="1" ht="37.5" customHeight="1">
      <c r="A727" s="606"/>
      <c r="D727" s="3068" t="s">
        <v>2085</v>
      </c>
      <c r="E727" s="2291"/>
      <c r="F727" s="2291"/>
      <c r="G727" s="2291"/>
      <c r="H727" s="2292"/>
      <c r="I727" s="2293">
        <f>'Notes- SK Template'!I652</f>
        <v>175522</v>
      </c>
      <c r="J727" s="2294"/>
      <c r="K727" s="2294"/>
      <c r="L727" s="2294">
        <f>'Notes- SK Template'!L652</f>
        <v>0</v>
      </c>
      <c r="M727" s="2294"/>
      <c r="N727" s="2294">
        <f>'Notes- SK Template'!N652</f>
        <v>0</v>
      </c>
      <c r="O727" s="2294"/>
      <c r="P727" s="2294"/>
      <c r="Q727" s="2294">
        <f>'Notes- SK Template'!Q652</f>
        <v>0</v>
      </c>
      <c r="R727" s="2294"/>
      <c r="S727" s="2294">
        <f>'Notes- SK Template'!S652</f>
        <v>0</v>
      </c>
      <c r="T727" s="2294"/>
      <c r="U727" s="2294"/>
      <c r="V727" s="2294">
        <f>'Notes- SK Template'!V652</f>
        <v>0</v>
      </c>
      <c r="W727" s="2294"/>
      <c r="X727" s="2294">
        <f>'Notes- SK Template'!X652</f>
        <v>0</v>
      </c>
      <c r="Y727" s="2294"/>
      <c r="Z727" s="2294"/>
      <c r="AA727" s="2294">
        <f>'Notes- SK Template'!AA652</f>
        <v>0</v>
      </c>
      <c r="AB727" s="2294"/>
      <c r="AC727" s="2296">
        <f>'Notes- SK Template'!AC652</f>
        <v>175522</v>
      </c>
      <c r="AD727" s="2296"/>
      <c r="AE727" s="2296"/>
      <c r="AF727" s="2296">
        <f>'Notes- SK Template'!AF652</f>
        <v>0</v>
      </c>
      <c r="AG727" s="2297"/>
    </row>
    <row r="728" spans="1:33" s="592" customFormat="1" ht="45.75" customHeight="1">
      <c r="A728" s="606"/>
      <c r="D728" s="3067" t="s">
        <v>2086</v>
      </c>
      <c r="E728" s="2069"/>
      <c r="F728" s="2069"/>
      <c r="G728" s="2069"/>
      <c r="H728" s="2070"/>
      <c r="I728" s="2285">
        <f>'Notes- SK Template'!I653</f>
        <v>0</v>
      </c>
      <c r="J728" s="2286"/>
      <c r="K728" s="2286"/>
      <c r="L728" s="2286">
        <f>'Notes- SK Template'!L653</f>
        <v>0</v>
      </c>
      <c r="M728" s="2286"/>
      <c r="N728" s="2286">
        <f>'Notes- SK Template'!N653</f>
        <v>0</v>
      </c>
      <c r="O728" s="2286"/>
      <c r="P728" s="2286"/>
      <c r="Q728" s="2286">
        <f>'Notes- SK Template'!Q653</f>
        <v>0</v>
      </c>
      <c r="R728" s="2286"/>
      <c r="S728" s="2286">
        <f>'Notes- SK Template'!S653</f>
        <v>0</v>
      </c>
      <c r="T728" s="2286"/>
      <c r="U728" s="2286"/>
      <c r="V728" s="2286">
        <f>'Notes- SK Template'!V653</f>
        <v>0</v>
      </c>
      <c r="W728" s="2286"/>
      <c r="X728" s="2286">
        <f>'Notes- SK Template'!X653</f>
        <v>0</v>
      </c>
      <c r="Y728" s="2286"/>
      <c r="Z728" s="2286"/>
      <c r="AA728" s="2286">
        <f>'Notes- SK Template'!AA653</f>
        <v>0</v>
      </c>
      <c r="AB728" s="2286"/>
      <c r="AC728" s="2287">
        <f>'Notes- SK Template'!AC653</f>
        <v>0</v>
      </c>
      <c r="AD728" s="2287"/>
      <c r="AE728" s="2287"/>
      <c r="AF728" s="2287">
        <f>'Notes- SK Template'!AF653</f>
        <v>0</v>
      </c>
      <c r="AG728" s="2288"/>
    </row>
    <row r="729" spans="1:33" s="592" customFormat="1" ht="37.5" customHeight="1">
      <c r="A729" s="606"/>
      <c r="D729" s="3067" t="s">
        <v>2087</v>
      </c>
      <c r="E729" s="2069"/>
      <c r="F729" s="2069"/>
      <c r="G729" s="2069"/>
      <c r="H729" s="2070"/>
      <c r="I729" s="2285">
        <f>'Notes- SK Template'!I654</f>
        <v>0</v>
      </c>
      <c r="J729" s="2286"/>
      <c r="K729" s="2286"/>
      <c r="L729" s="2286">
        <f>'Notes- SK Template'!L654</f>
        <v>0</v>
      </c>
      <c r="M729" s="2286"/>
      <c r="N729" s="2286">
        <f>'Notes- SK Template'!N654</f>
        <v>0</v>
      </c>
      <c r="O729" s="2286"/>
      <c r="P729" s="2286"/>
      <c r="Q729" s="2286">
        <f>'Notes- SK Template'!Q654</f>
        <v>0</v>
      </c>
      <c r="R729" s="2286"/>
      <c r="S729" s="2286">
        <f>'Notes- SK Template'!S654</f>
        <v>0</v>
      </c>
      <c r="T729" s="2286"/>
      <c r="U729" s="2286"/>
      <c r="V729" s="2286">
        <f>'Notes- SK Template'!V654</f>
        <v>0</v>
      </c>
      <c r="W729" s="2286"/>
      <c r="X729" s="2286">
        <f>'Notes- SK Template'!X654</f>
        <v>0</v>
      </c>
      <c r="Y729" s="2286"/>
      <c r="Z729" s="2286"/>
      <c r="AA729" s="2286">
        <f>'Notes- SK Template'!AA654</f>
        <v>0</v>
      </c>
      <c r="AB729" s="2286"/>
      <c r="AC729" s="2287">
        <f>'Notes- SK Template'!AC654</f>
        <v>0</v>
      </c>
      <c r="AD729" s="2287"/>
      <c r="AE729" s="2287"/>
      <c r="AF729" s="2287">
        <f>'Notes- SK Template'!AF654</f>
        <v>0</v>
      </c>
      <c r="AG729" s="2288"/>
    </row>
    <row r="730" spans="1:33" s="592" customFormat="1" ht="37.5" customHeight="1">
      <c r="A730" s="606"/>
      <c r="D730" s="3067" t="s">
        <v>2088</v>
      </c>
      <c r="E730" s="2069"/>
      <c r="F730" s="2069"/>
      <c r="G730" s="2069"/>
      <c r="H730" s="2070"/>
      <c r="I730" s="2285">
        <f>'Notes- SK Template'!I655</f>
        <v>0</v>
      </c>
      <c r="J730" s="2286"/>
      <c r="K730" s="2286"/>
      <c r="L730" s="2286">
        <f>'Notes- SK Template'!L655</f>
        <v>0</v>
      </c>
      <c r="M730" s="2286"/>
      <c r="N730" s="2286">
        <f>'Notes- SK Template'!N655</f>
        <v>0</v>
      </c>
      <c r="O730" s="2286"/>
      <c r="P730" s="2286"/>
      <c r="Q730" s="2286">
        <f>'Notes- SK Template'!Q655</f>
        <v>0</v>
      </c>
      <c r="R730" s="2286"/>
      <c r="S730" s="2286">
        <f>'Notes- SK Template'!S655</f>
        <v>0</v>
      </c>
      <c r="T730" s="2286"/>
      <c r="U730" s="2286"/>
      <c r="V730" s="2286">
        <f>'Notes- SK Template'!V655</f>
        <v>0</v>
      </c>
      <c r="W730" s="2286"/>
      <c r="X730" s="2286">
        <f>'Notes- SK Template'!X655</f>
        <v>0</v>
      </c>
      <c r="Y730" s="2286"/>
      <c r="Z730" s="2286"/>
      <c r="AA730" s="2286">
        <f>'Notes- SK Template'!AA655</f>
        <v>0</v>
      </c>
      <c r="AB730" s="2286"/>
      <c r="AC730" s="2287">
        <f>'Notes- SK Template'!AC655</f>
        <v>0</v>
      </c>
      <c r="AD730" s="2287"/>
      <c r="AE730" s="2287"/>
      <c r="AF730" s="2287">
        <f>'Notes- SK Template'!AF655</f>
        <v>0</v>
      </c>
      <c r="AG730" s="2288"/>
    </row>
    <row r="731" spans="1:33" s="592" customFormat="1" ht="37.5" customHeight="1">
      <c r="A731" s="606"/>
      <c r="D731" s="3067" t="s">
        <v>2089</v>
      </c>
      <c r="E731" s="2069"/>
      <c r="F731" s="2069"/>
      <c r="G731" s="2069"/>
      <c r="H731" s="2070"/>
      <c r="I731" s="2285">
        <f>'Notes- SK Template'!I656</f>
        <v>0</v>
      </c>
      <c r="J731" s="2286"/>
      <c r="K731" s="2286"/>
      <c r="L731" s="2286">
        <f>'Notes- SK Template'!L656</f>
        <v>0</v>
      </c>
      <c r="M731" s="2286"/>
      <c r="N731" s="2286">
        <f>'Notes- SK Template'!N656</f>
        <v>0</v>
      </c>
      <c r="O731" s="2286"/>
      <c r="P731" s="2286"/>
      <c r="Q731" s="2286">
        <f>'Notes- SK Template'!Q656</f>
        <v>0</v>
      </c>
      <c r="R731" s="2286"/>
      <c r="S731" s="2286">
        <f>'Notes- SK Template'!S656</f>
        <v>0</v>
      </c>
      <c r="T731" s="2286"/>
      <c r="U731" s="2286"/>
      <c r="V731" s="2286">
        <f>'Notes- SK Template'!V656</f>
        <v>0</v>
      </c>
      <c r="W731" s="2286"/>
      <c r="X731" s="2286">
        <f>'Notes- SK Template'!X656</f>
        <v>0</v>
      </c>
      <c r="Y731" s="2286"/>
      <c r="Z731" s="2286"/>
      <c r="AA731" s="2286">
        <f>'Notes- SK Template'!AA656</f>
        <v>0</v>
      </c>
      <c r="AB731" s="2286"/>
      <c r="AC731" s="2287">
        <f>'Notes- SK Template'!AC656</f>
        <v>0</v>
      </c>
      <c r="AD731" s="2287"/>
      <c r="AE731" s="2287"/>
      <c r="AF731" s="2287">
        <f>'Notes- SK Template'!AF656</f>
        <v>0</v>
      </c>
      <c r="AG731" s="2288"/>
    </row>
    <row r="732" spans="1:33" s="592" customFormat="1" ht="27.75" customHeight="1" thickBot="1">
      <c r="A732" s="606"/>
      <c r="D732" s="2191" t="s">
        <v>2090</v>
      </c>
      <c r="E732" s="2191"/>
      <c r="F732" s="2191"/>
      <c r="G732" s="2191"/>
      <c r="H732" s="2191"/>
      <c r="I732" s="2298">
        <f>'Notes- SK Template'!I657</f>
        <v>175522</v>
      </c>
      <c r="J732" s="2299"/>
      <c r="K732" s="2299"/>
      <c r="L732" s="2299">
        <f>'Notes- SK Template'!L657</f>
        <v>0</v>
      </c>
      <c r="M732" s="2299"/>
      <c r="N732" s="2299">
        <f>'Notes- SK Template'!N657</f>
        <v>0</v>
      </c>
      <c r="O732" s="2299"/>
      <c r="P732" s="2299"/>
      <c r="Q732" s="2299">
        <f>'Notes- SK Template'!Q657</f>
        <v>0</v>
      </c>
      <c r="R732" s="2299"/>
      <c r="S732" s="2299">
        <f>'Notes- SK Template'!S657</f>
        <v>0</v>
      </c>
      <c r="T732" s="2299"/>
      <c r="U732" s="2299"/>
      <c r="V732" s="2299">
        <f>'Notes- SK Template'!V657</f>
        <v>0</v>
      </c>
      <c r="W732" s="2299"/>
      <c r="X732" s="2299">
        <f>'Notes- SK Template'!X657</f>
        <v>0</v>
      </c>
      <c r="Y732" s="2299"/>
      <c r="Z732" s="2299"/>
      <c r="AA732" s="2299">
        <f>'Notes- SK Template'!AA657</f>
        <v>0</v>
      </c>
      <c r="AB732" s="2299"/>
      <c r="AC732" s="2299">
        <f>'Notes- SK Template'!AC657</f>
        <v>175522</v>
      </c>
      <c r="AD732" s="2299"/>
      <c r="AE732" s="2299"/>
      <c r="AF732" s="2299">
        <f>'Notes- SK Template'!AF657</f>
        <v>0</v>
      </c>
      <c r="AG732" s="2300"/>
    </row>
    <row r="733" spans="1:33" s="592" customFormat="1" ht="13.8">
      <c r="A733" s="606"/>
    </row>
    <row r="734" spans="1:33" s="592" customFormat="1" ht="13.8">
      <c r="A734" s="606"/>
      <c r="D734" s="2208" t="s">
        <v>3100</v>
      </c>
      <c r="E734" s="2301"/>
      <c r="F734" s="2301"/>
      <c r="G734" s="2301"/>
      <c r="H734" s="2301"/>
      <c r="I734" s="2301"/>
      <c r="J734" s="2301"/>
      <c r="K734" s="2301"/>
      <c r="L734" s="2301"/>
      <c r="M734" s="2301"/>
      <c r="N734" s="2301"/>
      <c r="O734" s="2301"/>
      <c r="P734" s="2301"/>
      <c r="Q734" s="2301"/>
      <c r="R734" s="2301"/>
      <c r="S734" s="2301"/>
      <c r="T734" s="2301"/>
      <c r="U734" s="2301"/>
      <c r="V734" s="2301"/>
      <c r="W734" s="2301"/>
      <c r="X734" s="2301"/>
      <c r="Y734" s="2301"/>
      <c r="Z734" s="2301"/>
      <c r="AA734" s="2301"/>
      <c r="AB734" s="2301"/>
      <c r="AC734" s="2301"/>
      <c r="AD734" s="2301"/>
      <c r="AE734" s="2301"/>
      <c r="AF734" s="2301"/>
      <c r="AG734" s="2301"/>
    </row>
    <row r="735" spans="1:33" s="592" customFormat="1" ht="13.8">
      <c r="A735" s="606"/>
    </row>
    <row r="736" spans="1:33" s="592" customFormat="1" ht="13.8">
      <c r="A736" s="606"/>
      <c r="D736" s="2206" t="s">
        <v>3101</v>
      </c>
      <c r="E736" s="2260"/>
      <c r="F736" s="2260"/>
      <c r="G736" s="2260"/>
      <c r="H736" s="2260"/>
      <c r="I736" s="2260"/>
      <c r="J736" s="2260"/>
      <c r="K736" s="2260"/>
      <c r="L736" s="2260"/>
      <c r="M736" s="2260"/>
      <c r="N736" s="2260"/>
      <c r="O736" s="2260"/>
      <c r="P736" s="2260"/>
      <c r="Q736" s="2260"/>
      <c r="R736" s="2260"/>
      <c r="S736" s="2260"/>
      <c r="T736" s="2260"/>
      <c r="U736" s="2260"/>
      <c r="V736" s="2260"/>
      <c r="W736" s="2260"/>
      <c r="X736" s="2260"/>
      <c r="Y736" s="2260"/>
      <c r="Z736" s="2260"/>
      <c r="AA736" s="2260"/>
      <c r="AB736" s="2260"/>
      <c r="AC736" s="2260"/>
      <c r="AD736" s="2260"/>
      <c r="AE736" s="2260"/>
      <c r="AF736" s="2260"/>
      <c r="AG736" s="2260"/>
    </row>
    <row r="737" spans="1:33" s="592" customFormat="1" ht="13.8">
      <c r="A737" s="606"/>
      <c r="D737" s="2260"/>
      <c r="E737" s="2260"/>
      <c r="F737" s="2260"/>
      <c r="G737" s="2260"/>
      <c r="H737" s="2260"/>
      <c r="I737" s="2260"/>
      <c r="J737" s="2260"/>
      <c r="K737" s="2260"/>
      <c r="L737" s="2260"/>
      <c r="M737" s="2260"/>
      <c r="N737" s="2260"/>
      <c r="O737" s="2260"/>
      <c r="P737" s="2260"/>
      <c r="Q737" s="2260"/>
      <c r="R737" s="2260"/>
      <c r="S737" s="2260"/>
      <c r="T737" s="2260"/>
      <c r="U737" s="2260"/>
      <c r="V737" s="2260"/>
      <c r="W737" s="2260"/>
      <c r="X737" s="2260"/>
      <c r="Y737" s="2260"/>
      <c r="Z737" s="2260"/>
      <c r="AA737" s="2260"/>
      <c r="AB737" s="2260"/>
      <c r="AC737" s="2260"/>
      <c r="AD737" s="2260"/>
      <c r="AE737" s="2260"/>
      <c r="AF737" s="2260"/>
      <c r="AG737" s="2260"/>
    </row>
    <row r="738" spans="1:33" s="592" customFormat="1" ht="13.8">
      <c r="A738" s="606"/>
      <c r="D738" s="2260"/>
      <c r="E738" s="2260"/>
      <c r="F738" s="2260"/>
      <c r="G738" s="2260"/>
      <c r="H738" s="2260"/>
      <c r="I738" s="2260"/>
      <c r="J738" s="2260"/>
      <c r="K738" s="2260"/>
      <c r="L738" s="2260"/>
      <c r="M738" s="2260"/>
      <c r="N738" s="2260"/>
      <c r="O738" s="2260"/>
      <c r="P738" s="2260"/>
      <c r="Q738" s="2260"/>
      <c r="R738" s="2260"/>
      <c r="S738" s="2260"/>
      <c r="T738" s="2260"/>
      <c r="U738" s="2260"/>
      <c r="V738" s="2260"/>
      <c r="W738" s="2260"/>
      <c r="X738" s="2260"/>
      <c r="Y738" s="2260"/>
      <c r="Z738" s="2260"/>
      <c r="AA738" s="2260"/>
      <c r="AB738" s="2260"/>
      <c r="AC738" s="2260"/>
      <c r="AD738" s="2260"/>
      <c r="AE738" s="2260"/>
      <c r="AF738" s="2260"/>
      <c r="AG738" s="2260"/>
    </row>
    <row r="739" spans="1:33" s="592" customFormat="1" ht="13.8">
      <c r="A739" s="606"/>
    </row>
    <row r="740" spans="1:33" s="592" customFormat="1" ht="13.8">
      <c r="A740" s="606"/>
      <c r="D740" s="2208" t="s">
        <v>2091</v>
      </c>
      <c r="E740" s="2301"/>
      <c r="F740" s="2301"/>
      <c r="G740" s="2301"/>
      <c r="H740" s="2301"/>
      <c r="I740" s="2301"/>
      <c r="J740" s="2301"/>
      <c r="K740" s="2301"/>
      <c r="L740" s="2301"/>
      <c r="M740" s="2301"/>
      <c r="N740" s="2301"/>
      <c r="O740" s="2301"/>
      <c r="P740" s="2301"/>
      <c r="Q740" s="2301"/>
      <c r="R740" s="2301"/>
      <c r="S740" s="2301"/>
      <c r="T740" s="2301"/>
      <c r="U740" s="2301"/>
      <c r="V740" s="2301"/>
      <c r="W740" s="2301"/>
      <c r="X740" s="2301"/>
      <c r="Y740" s="2301"/>
      <c r="Z740" s="2301"/>
      <c r="AA740" s="2301"/>
      <c r="AB740" s="2301"/>
      <c r="AC740" s="2301"/>
      <c r="AD740" s="2301"/>
      <c r="AE740" s="2301"/>
      <c r="AF740" s="2301"/>
      <c r="AG740" s="2301"/>
    </row>
    <row r="741" spans="1:33" s="592" customFormat="1" ht="13.8">
      <c r="A741" s="606"/>
    </row>
    <row r="742" spans="1:33" s="592" customFormat="1" ht="13.8">
      <c r="A742" s="606"/>
      <c r="D742" s="2208" t="s">
        <v>2092</v>
      </c>
      <c r="E742" s="2301"/>
      <c r="F742" s="2301"/>
      <c r="G742" s="2301"/>
      <c r="H742" s="2301"/>
      <c r="I742" s="2301"/>
      <c r="J742" s="2301"/>
      <c r="K742" s="2301"/>
      <c r="L742" s="2301"/>
      <c r="M742" s="2301"/>
      <c r="N742" s="2301"/>
      <c r="O742" s="2301"/>
      <c r="P742" s="2301"/>
      <c r="Q742" s="2301"/>
      <c r="R742" s="2301"/>
      <c r="S742" s="2301"/>
      <c r="T742" s="2301"/>
      <c r="U742" s="2301"/>
      <c r="V742" s="2301"/>
      <c r="W742" s="2301"/>
      <c r="X742" s="2301"/>
      <c r="Y742" s="2301"/>
      <c r="Z742" s="2301"/>
      <c r="AA742" s="2301"/>
      <c r="AB742" s="2301"/>
      <c r="AC742" s="2301"/>
      <c r="AD742" s="2301"/>
      <c r="AE742" s="2301"/>
      <c r="AF742" s="2301"/>
      <c r="AG742" s="2301"/>
    </row>
    <row r="743" spans="1:33" s="592" customFormat="1" ht="13.8">
      <c r="A743" s="606"/>
    </row>
    <row r="744" spans="1:33" s="592" customFormat="1" ht="13.8">
      <c r="A744" s="606"/>
    </row>
    <row r="745" spans="1:33" s="592" customFormat="1" ht="13.8">
      <c r="A745" s="606"/>
      <c r="D745" s="2208" t="s">
        <v>2093</v>
      </c>
      <c r="E745" s="2301"/>
      <c r="F745" s="2301"/>
      <c r="G745" s="2301"/>
      <c r="H745" s="2301"/>
      <c r="I745" s="2301"/>
      <c r="J745" s="2301"/>
      <c r="K745" s="2301"/>
      <c r="L745" s="2301"/>
      <c r="M745" s="2301"/>
      <c r="N745" s="2301"/>
      <c r="O745" s="2301"/>
      <c r="P745" s="2301"/>
      <c r="Q745" s="2301"/>
      <c r="R745" s="2301"/>
      <c r="S745" s="2301"/>
      <c r="T745" s="2301"/>
      <c r="U745" s="2301"/>
      <c r="V745" s="2301"/>
      <c r="W745" s="2301"/>
      <c r="X745" s="2301"/>
      <c r="Y745" s="2301"/>
      <c r="Z745" s="2301"/>
      <c r="AA745" s="2301"/>
      <c r="AB745" s="2301"/>
      <c r="AC745" s="2301"/>
      <c r="AD745" s="2301"/>
      <c r="AE745" s="2301"/>
      <c r="AF745" s="2301"/>
      <c r="AG745" s="2301"/>
    </row>
    <row r="746" spans="1:33" s="592" customFormat="1" ht="14.4" thickBot="1">
      <c r="A746" s="606"/>
    </row>
    <row r="747" spans="1:33" s="592" customFormat="1" ht="27.75" customHeight="1" thickBot="1">
      <c r="A747" s="606">
        <v>16</v>
      </c>
      <c r="D747" s="1874" t="s">
        <v>1828</v>
      </c>
      <c r="E747" s="1874"/>
      <c r="F747" s="1874"/>
      <c r="G747" s="1874"/>
      <c r="H747" s="1874"/>
      <c r="I747" s="1874"/>
      <c r="J747" s="1874"/>
      <c r="K747" s="1874"/>
      <c r="L747" s="1874"/>
      <c r="M747" s="1874" t="s">
        <v>2094</v>
      </c>
      <c r="N747" s="1874"/>
      <c r="O747" s="1874"/>
      <c r="P747" s="1874"/>
      <c r="Q747" s="1874"/>
      <c r="R747" s="1874"/>
      <c r="S747" s="1874"/>
      <c r="T747" s="1874" t="s">
        <v>2095</v>
      </c>
      <c r="U747" s="1874"/>
      <c r="V747" s="1874"/>
      <c r="W747" s="1874"/>
      <c r="X747" s="1874"/>
      <c r="Y747" s="1874"/>
      <c r="Z747" s="1874"/>
      <c r="AA747" s="1874" t="s">
        <v>2096</v>
      </c>
      <c r="AB747" s="1874"/>
      <c r="AC747" s="1874"/>
      <c r="AD747" s="1874"/>
      <c r="AE747" s="1874"/>
      <c r="AF747" s="1874"/>
      <c r="AG747" s="1874"/>
    </row>
    <row r="748" spans="1:33" s="592" customFormat="1" ht="27.75" customHeight="1" thickBot="1">
      <c r="A748" s="606"/>
      <c r="D748" s="2303" t="s">
        <v>2097</v>
      </c>
      <c r="E748" s="2303"/>
      <c r="F748" s="2303"/>
      <c r="G748" s="2303"/>
      <c r="H748" s="2303"/>
      <c r="I748" s="2303"/>
      <c r="J748" s="2303"/>
      <c r="K748" s="2303"/>
      <c r="L748" s="2303"/>
      <c r="M748" s="2303"/>
      <c r="N748" s="2303"/>
      <c r="O748" s="2303"/>
      <c r="P748" s="2303"/>
      <c r="Q748" s="2303"/>
      <c r="R748" s="2303"/>
      <c r="S748" s="2303"/>
      <c r="T748" s="2303"/>
      <c r="U748" s="2303"/>
      <c r="V748" s="2303"/>
      <c r="W748" s="2303"/>
      <c r="X748" s="2303"/>
      <c r="Y748" s="2303"/>
      <c r="Z748" s="2303"/>
      <c r="AA748" s="2303"/>
      <c r="AB748" s="2303"/>
      <c r="AC748" s="2303"/>
      <c r="AD748" s="2303"/>
      <c r="AE748" s="2303"/>
      <c r="AF748" s="2303"/>
      <c r="AG748" s="2303"/>
    </row>
    <row r="749" spans="1:33" s="592" customFormat="1" ht="27.75" customHeight="1">
      <c r="A749" s="606"/>
      <c r="D749" s="3065" t="s">
        <v>2085</v>
      </c>
      <c r="E749" s="2067"/>
      <c r="F749" s="2067"/>
      <c r="G749" s="2067"/>
      <c r="H749" s="2067"/>
      <c r="I749" s="2067"/>
      <c r="J749" s="2067"/>
      <c r="K749" s="2067"/>
      <c r="L749" s="2067"/>
      <c r="M749" s="2020">
        <f>'Notes- SK Template'!M667</f>
        <v>0</v>
      </c>
      <c r="N749" s="2020"/>
      <c r="O749" s="2020"/>
      <c r="P749" s="2020"/>
      <c r="Q749" s="2020"/>
      <c r="R749" s="2020"/>
      <c r="S749" s="2020"/>
      <c r="T749" s="2020">
        <f>'Notes- SK Template'!T667</f>
        <v>0</v>
      </c>
      <c r="U749" s="2020"/>
      <c r="V749" s="2020"/>
      <c r="W749" s="2020"/>
      <c r="X749" s="2020"/>
      <c r="Y749" s="2020"/>
      <c r="Z749" s="2020"/>
      <c r="AA749" s="2185">
        <f>'Notes- SK Template'!AA667</f>
        <v>0</v>
      </c>
      <c r="AB749" s="2185"/>
      <c r="AC749" s="2185"/>
      <c r="AD749" s="2185"/>
      <c r="AE749" s="2185"/>
      <c r="AF749" s="2185"/>
      <c r="AG749" s="2185"/>
    </row>
    <row r="750" spans="1:33" s="592" customFormat="1" ht="27.75" customHeight="1">
      <c r="A750" s="606"/>
      <c r="D750" s="3064" t="s">
        <v>2098</v>
      </c>
      <c r="E750" s="1898"/>
      <c r="F750" s="1898"/>
      <c r="G750" s="1898"/>
      <c r="H750" s="1898"/>
      <c r="I750" s="1898"/>
      <c r="J750" s="1898"/>
      <c r="K750" s="1898"/>
      <c r="L750" s="1898"/>
      <c r="M750" s="1907">
        <f>'Notes- SK Template'!M668</f>
        <v>0</v>
      </c>
      <c r="N750" s="1907"/>
      <c r="O750" s="1907"/>
      <c r="P750" s="1907"/>
      <c r="Q750" s="1907"/>
      <c r="R750" s="1907"/>
      <c r="S750" s="1907"/>
      <c r="T750" s="1907">
        <f>'Notes- SK Template'!T668</f>
        <v>0</v>
      </c>
      <c r="U750" s="1907"/>
      <c r="V750" s="1907"/>
      <c r="W750" s="1907"/>
      <c r="X750" s="1907"/>
      <c r="Y750" s="1907"/>
      <c r="Z750" s="1907"/>
      <c r="AA750" s="2186">
        <f>'Notes- SK Template'!AA668</f>
        <v>0</v>
      </c>
      <c r="AB750" s="2186"/>
      <c r="AC750" s="2186"/>
      <c r="AD750" s="2186"/>
      <c r="AE750" s="2186"/>
      <c r="AF750" s="2186"/>
      <c r="AG750" s="2186"/>
    </row>
    <row r="751" spans="1:33" s="592" customFormat="1" ht="27.75" customHeight="1">
      <c r="A751" s="606"/>
      <c r="D751" s="3064" t="s">
        <v>2087</v>
      </c>
      <c r="E751" s="1898"/>
      <c r="F751" s="1898"/>
      <c r="G751" s="1898"/>
      <c r="H751" s="1898"/>
      <c r="I751" s="1898"/>
      <c r="J751" s="1898"/>
      <c r="K751" s="1898"/>
      <c r="L751" s="1898"/>
      <c r="M751" s="1907">
        <f>'Notes- SK Template'!M669</f>
        <v>0</v>
      </c>
      <c r="N751" s="1907"/>
      <c r="O751" s="1907"/>
      <c r="P751" s="1907"/>
      <c r="Q751" s="1907"/>
      <c r="R751" s="1907"/>
      <c r="S751" s="1907"/>
      <c r="T751" s="1907">
        <f>'Notes- SK Template'!T669</f>
        <v>0</v>
      </c>
      <c r="U751" s="1907"/>
      <c r="V751" s="1907"/>
      <c r="W751" s="1907"/>
      <c r="X751" s="1907"/>
      <c r="Y751" s="1907"/>
      <c r="Z751" s="1907"/>
      <c r="AA751" s="2186">
        <f>'Notes- SK Template'!AA669</f>
        <v>0</v>
      </c>
      <c r="AB751" s="2186"/>
      <c r="AC751" s="2186"/>
      <c r="AD751" s="2186"/>
      <c r="AE751" s="2186"/>
      <c r="AF751" s="2186"/>
      <c r="AG751" s="2186"/>
    </row>
    <row r="752" spans="1:33" s="592" customFormat="1" ht="27.75" customHeight="1">
      <c r="A752" s="606"/>
      <c r="D752" s="3064" t="s">
        <v>2099</v>
      </c>
      <c r="E752" s="1898"/>
      <c r="F752" s="1898"/>
      <c r="G752" s="1898"/>
      <c r="H752" s="1898"/>
      <c r="I752" s="1898"/>
      <c r="J752" s="1898"/>
      <c r="K752" s="1898"/>
      <c r="L752" s="1898"/>
      <c r="M752" s="1907">
        <f>'Notes- SK Template'!M670</f>
        <v>0</v>
      </c>
      <c r="N752" s="1907"/>
      <c r="O752" s="1907"/>
      <c r="P752" s="1907"/>
      <c r="Q752" s="1907"/>
      <c r="R752" s="1907"/>
      <c r="S752" s="1907"/>
      <c r="T752" s="1907">
        <f>'Notes- SK Template'!T670</f>
        <v>0</v>
      </c>
      <c r="U752" s="1907"/>
      <c r="V752" s="1907"/>
      <c r="W752" s="1907"/>
      <c r="X752" s="1907"/>
      <c r="Y752" s="1907"/>
      <c r="Z752" s="1907"/>
      <c r="AA752" s="2186">
        <f>'Notes- SK Template'!AA670</f>
        <v>0</v>
      </c>
      <c r="AB752" s="2186"/>
      <c r="AC752" s="2186"/>
      <c r="AD752" s="2186"/>
      <c r="AE752" s="2186"/>
      <c r="AF752" s="2186"/>
      <c r="AG752" s="2186"/>
    </row>
    <row r="753" spans="1:33" s="592" customFormat="1" ht="27.75" customHeight="1" thickBot="1">
      <c r="A753" s="606"/>
      <c r="D753" s="2959" t="s">
        <v>2089</v>
      </c>
      <c r="E753" s="2019"/>
      <c r="F753" s="2019"/>
      <c r="G753" s="2019"/>
      <c r="H753" s="2019"/>
      <c r="I753" s="2019"/>
      <c r="J753" s="2019"/>
      <c r="K753" s="2019"/>
      <c r="L753" s="2019"/>
      <c r="M753" s="1907">
        <f>'Notes- SK Template'!M671</f>
        <v>0</v>
      </c>
      <c r="N753" s="1907"/>
      <c r="O753" s="1907"/>
      <c r="P753" s="1907"/>
      <c r="Q753" s="1907"/>
      <c r="R753" s="1907"/>
      <c r="S753" s="1907"/>
      <c r="T753" s="1907">
        <f>'Notes- SK Template'!T671</f>
        <v>0</v>
      </c>
      <c r="U753" s="1907"/>
      <c r="V753" s="1907"/>
      <c r="W753" s="1907"/>
      <c r="X753" s="1907"/>
      <c r="Y753" s="1907"/>
      <c r="Z753" s="1907"/>
      <c r="AA753" s="2186">
        <f>'Notes- SK Template'!AA671</f>
        <v>0</v>
      </c>
      <c r="AB753" s="2186"/>
      <c r="AC753" s="2186"/>
      <c r="AD753" s="2186"/>
      <c r="AE753" s="2186"/>
      <c r="AF753" s="2186"/>
      <c r="AG753" s="2186"/>
    </row>
    <row r="754" spans="1:33" s="592" customFormat="1" ht="27.75" customHeight="1" thickBot="1">
      <c r="A754" s="606"/>
      <c r="D754" s="2303" t="s">
        <v>2100</v>
      </c>
      <c r="E754" s="2303"/>
      <c r="F754" s="2303"/>
      <c r="G754" s="2303"/>
      <c r="H754" s="2303"/>
      <c r="I754" s="2303"/>
      <c r="J754" s="2303"/>
      <c r="K754" s="2303"/>
      <c r="L754" s="2303"/>
      <c r="M754" s="2318">
        <f>'Notes- SK Template'!M672</f>
        <v>0</v>
      </c>
      <c r="N754" s="2318"/>
      <c r="O754" s="2318"/>
      <c r="P754" s="2318"/>
      <c r="Q754" s="2318"/>
      <c r="R754" s="2318"/>
      <c r="S754" s="2318"/>
      <c r="T754" s="2318">
        <f>'Notes- SK Template'!T672</f>
        <v>0</v>
      </c>
      <c r="U754" s="2318"/>
      <c r="V754" s="2318"/>
      <c r="W754" s="2318"/>
      <c r="X754" s="2318"/>
      <c r="Y754" s="2318"/>
      <c r="Z754" s="2318"/>
      <c r="AA754" s="2318">
        <f>'Notes- SK Template'!AA672</f>
        <v>0</v>
      </c>
      <c r="AB754" s="2318"/>
      <c r="AC754" s="2318"/>
      <c r="AD754" s="2318"/>
      <c r="AE754" s="2318"/>
      <c r="AF754" s="2318"/>
      <c r="AG754" s="2318"/>
    </row>
    <row r="755" spans="1:33" s="592" customFormat="1" ht="27.75" customHeight="1" thickBot="1">
      <c r="A755" s="606"/>
      <c r="D755" s="2303" t="s">
        <v>2101</v>
      </c>
      <c r="E755" s="2303"/>
      <c r="F755" s="2303"/>
      <c r="G755" s="2303"/>
      <c r="H755" s="2303"/>
      <c r="I755" s="2303"/>
      <c r="J755" s="2303"/>
      <c r="K755" s="2303"/>
      <c r="L755" s="2303"/>
      <c r="M755" s="2303"/>
      <c r="N755" s="2303"/>
      <c r="O755" s="2303"/>
      <c r="P755" s="2303"/>
      <c r="Q755" s="2303"/>
      <c r="R755" s="2303"/>
      <c r="S755" s="2303"/>
      <c r="T755" s="2303"/>
      <c r="U755" s="2303"/>
      <c r="V755" s="2303"/>
      <c r="W755" s="2303"/>
      <c r="X755" s="2303"/>
      <c r="Y755" s="2303"/>
      <c r="Z755" s="2303"/>
      <c r="AA755" s="2303"/>
      <c r="AB755" s="2303"/>
      <c r="AC755" s="2303"/>
      <c r="AD755" s="2303"/>
      <c r="AE755" s="2303"/>
      <c r="AF755" s="2303"/>
      <c r="AG755" s="2303"/>
    </row>
    <row r="756" spans="1:33" s="592" customFormat="1" ht="27.75" customHeight="1">
      <c r="A756" s="606"/>
      <c r="D756" s="3065" t="s">
        <v>2085</v>
      </c>
      <c r="E756" s="2067"/>
      <c r="F756" s="2067"/>
      <c r="G756" s="2067"/>
      <c r="H756" s="2067"/>
      <c r="I756" s="2067"/>
      <c r="J756" s="2067"/>
      <c r="K756" s="2067"/>
      <c r="L756" s="2067"/>
      <c r="M756" s="2020">
        <f>'Notes- SK Template'!M674</f>
        <v>1184128</v>
      </c>
      <c r="N756" s="2020"/>
      <c r="O756" s="2020"/>
      <c r="P756" s="2020"/>
      <c r="Q756" s="2020"/>
      <c r="R756" s="2020"/>
      <c r="S756" s="2020"/>
      <c r="T756" s="2020">
        <f>'Notes- SK Template'!T674</f>
        <v>627670</v>
      </c>
      <c r="U756" s="2020"/>
      <c r="V756" s="2020"/>
      <c r="W756" s="2020"/>
      <c r="X756" s="2020"/>
      <c r="Y756" s="2020"/>
      <c r="Z756" s="2020"/>
      <c r="AA756" s="2185">
        <f>'Notes- SK Template'!AA674</f>
        <v>1811798</v>
      </c>
      <c r="AB756" s="2185"/>
      <c r="AC756" s="2185"/>
      <c r="AD756" s="2185"/>
      <c r="AE756" s="2185"/>
      <c r="AF756" s="2185"/>
      <c r="AG756" s="2185"/>
    </row>
    <row r="757" spans="1:33" s="592" customFormat="1" ht="27.75" customHeight="1">
      <c r="A757" s="606"/>
      <c r="D757" s="3064" t="s">
        <v>2098</v>
      </c>
      <c r="E757" s="1898"/>
      <c r="F757" s="1898"/>
      <c r="G757" s="1898"/>
      <c r="H757" s="1898"/>
      <c r="I757" s="1898"/>
      <c r="J757" s="1898"/>
      <c r="K757" s="1898"/>
      <c r="L757" s="1898"/>
      <c r="M757" s="1907">
        <f>'Notes- SK Template'!M675</f>
        <v>0</v>
      </c>
      <c r="N757" s="1907"/>
      <c r="O757" s="1907"/>
      <c r="P757" s="1907"/>
      <c r="Q757" s="1907"/>
      <c r="R757" s="1907"/>
      <c r="S757" s="1907"/>
      <c r="T757" s="1907">
        <f>'Notes- SK Template'!T675</f>
        <v>0</v>
      </c>
      <c r="U757" s="1907"/>
      <c r="V757" s="1907"/>
      <c r="W757" s="1907"/>
      <c r="X757" s="1907"/>
      <c r="Y757" s="1907"/>
      <c r="Z757" s="1907"/>
      <c r="AA757" s="2186">
        <f>'Notes- SK Template'!AA675</f>
        <v>0</v>
      </c>
      <c r="AB757" s="2186"/>
      <c r="AC757" s="2186"/>
      <c r="AD757" s="2186"/>
      <c r="AE757" s="2186"/>
      <c r="AF757" s="2186"/>
      <c r="AG757" s="2186"/>
    </row>
    <row r="758" spans="1:33" s="592" customFormat="1" ht="27.75" customHeight="1">
      <c r="A758" s="606"/>
      <c r="D758" s="3064" t="s">
        <v>2087</v>
      </c>
      <c r="E758" s="1898"/>
      <c r="F758" s="1898"/>
      <c r="G758" s="1898"/>
      <c r="H758" s="1898"/>
      <c r="I758" s="1898"/>
      <c r="J758" s="1898"/>
      <c r="K758" s="1898"/>
      <c r="L758" s="1898"/>
      <c r="M758" s="1907">
        <f>'Notes- SK Template'!M676</f>
        <v>26117</v>
      </c>
      <c r="N758" s="1907"/>
      <c r="O758" s="1907"/>
      <c r="P758" s="1907"/>
      <c r="Q758" s="1907"/>
      <c r="R758" s="1907"/>
      <c r="S758" s="1907"/>
      <c r="T758" s="1907">
        <f>'Notes- SK Template'!T676</f>
        <v>0</v>
      </c>
      <c r="U758" s="1907"/>
      <c r="V758" s="1907"/>
      <c r="W758" s="1907"/>
      <c r="X758" s="1907"/>
      <c r="Y758" s="1907"/>
      <c r="Z758" s="1907"/>
      <c r="AA758" s="2186">
        <f>'Notes- SK Template'!AA676</f>
        <v>26117</v>
      </c>
      <c r="AB758" s="2186"/>
      <c r="AC758" s="2186"/>
      <c r="AD758" s="2186"/>
      <c r="AE758" s="2186"/>
      <c r="AF758" s="2186"/>
      <c r="AG758" s="2186"/>
    </row>
    <row r="759" spans="1:33" s="592" customFormat="1" ht="27.75" customHeight="1">
      <c r="A759" s="606"/>
      <c r="D759" s="3064" t="s">
        <v>2099</v>
      </c>
      <c r="E759" s="1898"/>
      <c r="F759" s="1898"/>
      <c r="G759" s="1898"/>
      <c r="H759" s="1898"/>
      <c r="I759" s="1898"/>
      <c r="J759" s="1898"/>
      <c r="K759" s="1898"/>
      <c r="L759" s="1898"/>
      <c r="M759" s="1907">
        <f>'Notes- SK Template'!M677</f>
        <v>0</v>
      </c>
      <c r="N759" s="1907"/>
      <c r="O759" s="1907"/>
      <c r="P759" s="1907"/>
      <c r="Q759" s="1907"/>
      <c r="R759" s="1907"/>
      <c r="S759" s="1907"/>
      <c r="T759" s="1907">
        <f>'Notes- SK Template'!T677</f>
        <v>0</v>
      </c>
      <c r="U759" s="1907"/>
      <c r="V759" s="1907"/>
      <c r="W759" s="1907"/>
      <c r="X759" s="1907"/>
      <c r="Y759" s="1907"/>
      <c r="Z759" s="1907"/>
      <c r="AA759" s="2186">
        <f>'Notes- SK Template'!AA677</f>
        <v>0</v>
      </c>
      <c r="AB759" s="2186"/>
      <c r="AC759" s="2186"/>
      <c r="AD759" s="2186"/>
      <c r="AE759" s="2186"/>
      <c r="AF759" s="2186"/>
      <c r="AG759" s="2186"/>
    </row>
    <row r="760" spans="1:33" s="592" customFormat="1" ht="27.75" customHeight="1">
      <c r="A760" s="606"/>
      <c r="D760" s="3064" t="s">
        <v>2102</v>
      </c>
      <c r="E760" s="1898"/>
      <c r="F760" s="1898"/>
      <c r="G760" s="1898"/>
      <c r="H760" s="1898"/>
      <c r="I760" s="1898"/>
      <c r="J760" s="1898"/>
      <c r="K760" s="1898"/>
      <c r="L760" s="1898"/>
      <c r="M760" s="2591">
        <f>'Notes- SK Template'!M678</f>
        <v>0</v>
      </c>
      <c r="N760" s="2591"/>
      <c r="O760" s="2591"/>
      <c r="P760" s="2591"/>
      <c r="Q760" s="2591"/>
      <c r="R760" s="2591"/>
      <c r="S760" s="2591"/>
      <c r="T760" s="1907">
        <f>'Notes- SK Template'!T678</f>
        <v>0</v>
      </c>
      <c r="U760" s="1907"/>
      <c r="V760" s="1907"/>
      <c r="W760" s="1907"/>
      <c r="X760" s="1907"/>
      <c r="Y760" s="1907"/>
      <c r="Z760" s="1907"/>
      <c r="AA760" s="2186">
        <f>'Notes- SK Template'!AA678</f>
        <v>0</v>
      </c>
      <c r="AB760" s="2186"/>
      <c r="AC760" s="2186"/>
      <c r="AD760" s="2186"/>
      <c r="AE760" s="2186"/>
      <c r="AF760" s="2186"/>
      <c r="AG760" s="2186"/>
    </row>
    <row r="761" spans="1:33" s="592" customFormat="1" ht="27.75" customHeight="1">
      <c r="A761" s="606"/>
      <c r="D761" s="3064" t="s">
        <v>2103</v>
      </c>
      <c r="E761" s="1898"/>
      <c r="F761" s="1898"/>
      <c r="G761" s="1898"/>
      <c r="H761" s="1898"/>
      <c r="I761" s="1898"/>
      <c r="J761" s="1898"/>
      <c r="K761" s="1898"/>
      <c r="L761" s="1898"/>
      <c r="M761" s="1907">
        <f>'Notes- SK Template'!M679</f>
        <v>0</v>
      </c>
      <c r="N761" s="1907"/>
      <c r="O761" s="1907"/>
      <c r="P761" s="1907"/>
      <c r="Q761" s="1907"/>
      <c r="R761" s="1907"/>
      <c r="S761" s="1907"/>
      <c r="T761" s="1907">
        <f>'Notes- SK Template'!T679</f>
        <v>0</v>
      </c>
      <c r="U761" s="1907"/>
      <c r="V761" s="1907"/>
      <c r="W761" s="1907"/>
      <c r="X761" s="1907"/>
      <c r="Y761" s="1907"/>
      <c r="Z761" s="1907"/>
      <c r="AA761" s="2186">
        <f>'Notes- SK Template'!AA679</f>
        <v>0</v>
      </c>
      <c r="AB761" s="2186"/>
      <c r="AC761" s="2186"/>
      <c r="AD761" s="2186"/>
      <c r="AE761" s="2186"/>
      <c r="AF761" s="2186"/>
      <c r="AG761" s="2186"/>
    </row>
    <row r="762" spans="1:33" s="592" customFormat="1" ht="27.75" customHeight="1" thickBot="1">
      <c r="A762" s="606"/>
      <c r="D762" s="2959" t="s">
        <v>2089</v>
      </c>
      <c r="E762" s="2019"/>
      <c r="F762" s="2019"/>
      <c r="G762" s="2019"/>
      <c r="H762" s="2019"/>
      <c r="I762" s="2019"/>
      <c r="J762" s="2019"/>
      <c r="K762" s="2019"/>
      <c r="L762" s="2019"/>
      <c r="M762" s="1907">
        <f>'Notes- SK Template'!M680</f>
        <v>0</v>
      </c>
      <c r="N762" s="1907"/>
      <c r="O762" s="1907"/>
      <c r="P762" s="1907"/>
      <c r="Q762" s="1907"/>
      <c r="R762" s="1907"/>
      <c r="S762" s="1907"/>
      <c r="T762" s="1907">
        <f>'Notes- SK Template'!T680</f>
        <v>0</v>
      </c>
      <c r="U762" s="1907"/>
      <c r="V762" s="1907"/>
      <c r="W762" s="1907"/>
      <c r="X762" s="1907"/>
      <c r="Y762" s="1907"/>
      <c r="Z762" s="1907"/>
      <c r="AA762" s="2186">
        <f>'Notes- SK Template'!AA680</f>
        <v>0</v>
      </c>
      <c r="AB762" s="2186"/>
      <c r="AC762" s="2186"/>
      <c r="AD762" s="2186"/>
      <c r="AE762" s="2186"/>
      <c r="AF762" s="2186"/>
      <c r="AG762" s="2186"/>
    </row>
    <row r="763" spans="1:33" s="592" customFormat="1" ht="27.75" customHeight="1" thickBot="1">
      <c r="A763" s="606"/>
      <c r="D763" s="2461" t="s">
        <v>2104</v>
      </c>
      <c r="E763" s="2461"/>
      <c r="F763" s="2461"/>
      <c r="G763" s="2461"/>
      <c r="H763" s="2461"/>
      <c r="I763" s="2461"/>
      <c r="J763" s="2461"/>
      <c r="K763" s="2461"/>
      <c r="L763" s="2461"/>
      <c r="M763" s="2318">
        <f>'Notes- SK Template'!M681</f>
        <v>1210245</v>
      </c>
      <c r="N763" s="2318"/>
      <c r="O763" s="2318"/>
      <c r="P763" s="2318"/>
      <c r="Q763" s="2318"/>
      <c r="R763" s="2318"/>
      <c r="S763" s="2318"/>
      <c r="T763" s="2318">
        <f>'Notes- SK Template'!T681</f>
        <v>627670</v>
      </c>
      <c r="U763" s="2318"/>
      <c r="V763" s="2318"/>
      <c r="W763" s="2318"/>
      <c r="X763" s="2318"/>
      <c r="Y763" s="2318"/>
      <c r="Z763" s="2318"/>
      <c r="AA763" s="2318">
        <f>'Notes- SK Template'!AA681</f>
        <v>1837915</v>
      </c>
      <c r="AB763" s="2318"/>
      <c r="AC763" s="2318"/>
      <c r="AD763" s="2318"/>
      <c r="AE763" s="2318"/>
      <c r="AF763" s="2318"/>
      <c r="AG763" s="2318"/>
    </row>
    <row r="764" spans="1:33" s="592" customFormat="1" ht="13.8">
      <c r="A764" s="606"/>
    </row>
    <row r="765" spans="1:33" s="592" customFormat="1" ht="13.8">
      <c r="A765" s="606"/>
      <c r="D765" s="2059" t="s">
        <v>2105</v>
      </c>
      <c r="E765" s="2316"/>
      <c r="F765" s="2316"/>
      <c r="G765" s="2316"/>
      <c r="H765" s="2316"/>
      <c r="I765" s="2316"/>
      <c r="J765" s="2316"/>
      <c r="K765" s="2316"/>
      <c r="L765" s="2316"/>
      <c r="M765" s="2316"/>
      <c r="N765" s="2316"/>
      <c r="O765" s="2316"/>
      <c r="P765" s="2316"/>
      <c r="Q765" s="2316"/>
      <c r="R765" s="2316"/>
      <c r="S765" s="2316"/>
      <c r="T765" s="2316"/>
      <c r="U765" s="2316"/>
      <c r="V765" s="2316"/>
      <c r="W765" s="2316"/>
      <c r="X765" s="2316"/>
      <c r="Y765" s="2316"/>
      <c r="Z765" s="2316"/>
      <c r="AA765" s="2316"/>
      <c r="AB765" s="2316"/>
      <c r="AC765" s="2316"/>
      <c r="AD765" s="2316"/>
      <c r="AE765" s="2316"/>
      <c r="AF765" s="2316"/>
      <c r="AG765" s="2316"/>
    </row>
    <row r="766" spans="1:33" s="592" customFormat="1" ht="14.4" thickBot="1">
      <c r="A766" s="606"/>
      <c r="D766" s="931"/>
      <c r="E766" s="931"/>
      <c r="F766" s="931"/>
      <c r="G766" s="931"/>
      <c r="H766" s="931"/>
      <c r="I766" s="931"/>
      <c r="J766" s="931"/>
      <c r="K766" s="931"/>
      <c r="L766" s="931"/>
      <c r="M766" s="931"/>
      <c r="N766" s="931"/>
      <c r="O766" s="931"/>
      <c r="P766" s="931"/>
      <c r="Q766" s="931"/>
      <c r="R766" s="931"/>
      <c r="S766" s="931"/>
      <c r="T766" s="931"/>
      <c r="U766" s="931"/>
      <c r="V766" s="931"/>
      <c r="W766" s="931"/>
      <c r="X766" s="931"/>
      <c r="Y766" s="931"/>
      <c r="Z766" s="931"/>
      <c r="AA766" s="931"/>
      <c r="AB766" s="931"/>
      <c r="AC766" s="931"/>
      <c r="AD766" s="931"/>
      <c r="AE766" s="931"/>
      <c r="AF766" s="931"/>
      <c r="AG766" s="931"/>
    </row>
    <row r="767" spans="1:33" s="592" customFormat="1" ht="15.75" customHeight="1" thickBot="1">
      <c r="A767" s="606">
        <v>17</v>
      </c>
      <c r="D767" s="2133" t="s">
        <v>2106</v>
      </c>
      <c r="E767" s="2134"/>
      <c r="F767" s="2134"/>
      <c r="G767" s="2134"/>
      <c r="H767" s="2134"/>
      <c r="I767" s="2134"/>
      <c r="J767" s="2134"/>
      <c r="K767" s="2134"/>
      <c r="L767" s="2134"/>
      <c r="M767" s="2134"/>
      <c r="N767" s="1939" t="s">
        <v>1829</v>
      </c>
      <c r="O767" s="1940"/>
      <c r="P767" s="1940"/>
      <c r="Q767" s="1940"/>
      <c r="R767" s="1940"/>
      <c r="S767" s="1940"/>
      <c r="T767" s="1940"/>
      <c r="U767" s="1940"/>
      <c r="V767" s="1940"/>
      <c r="W767" s="1940"/>
      <c r="X767" s="1940"/>
      <c r="Y767" s="1940"/>
      <c r="Z767" s="1940"/>
      <c r="AA767" s="1940"/>
      <c r="AB767" s="1940"/>
      <c r="AC767" s="1940"/>
      <c r="AD767" s="1940"/>
      <c r="AE767" s="1940"/>
      <c r="AF767" s="1940"/>
      <c r="AG767" s="1941"/>
    </row>
    <row r="768" spans="1:33" s="592" customFormat="1" ht="35.25" customHeight="1" thickBot="1">
      <c r="A768" s="606"/>
      <c r="D768" s="2135"/>
      <c r="E768" s="2136"/>
      <c r="F768" s="2136"/>
      <c r="G768" s="2136"/>
      <c r="H768" s="2136"/>
      <c r="I768" s="2136"/>
      <c r="J768" s="2136"/>
      <c r="K768" s="2136"/>
      <c r="L768" s="2136"/>
      <c r="M768" s="2136"/>
      <c r="N768" s="1997" t="s">
        <v>2423</v>
      </c>
      <c r="O768" s="1997"/>
      <c r="P768" s="1997"/>
      <c r="Q768" s="1997"/>
      <c r="R768" s="1997"/>
      <c r="S768" s="1997"/>
      <c r="T768" s="1997"/>
      <c r="U768" s="1997"/>
      <c r="V768" s="1997"/>
      <c r="W768" s="1997"/>
      <c r="X768" s="1997" t="s">
        <v>2107</v>
      </c>
      <c r="Y768" s="1997"/>
      <c r="Z768" s="1997"/>
      <c r="AA768" s="1997"/>
      <c r="AB768" s="1997"/>
      <c r="AC768" s="1997"/>
      <c r="AD768" s="1997"/>
      <c r="AE768" s="1997"/>
      <c r="AF768" s="1997"/>
      <c r="AG768" s="1997"/>
    </row>
    <row r="769" spans="1:33" s="592" customFormat="1" ht="27" customHeight="1">
      <c r="A769" s="606"/>
      <c r="D769" s="2958" t="s">
        <v>2108</v>
      </c>
      <c r="E769" s="2175"/>
      <c r="F769" s="2175"/>
      <c r="G769" s="2175"/>
      <c r="H769" s="2175"/>
      <c r="I769" s="2175"/>
      <c r="J769" s="2175"/>
      <c r="K769" s="2175"/>
      <c r="L769" s="2175"/>
      <c r="M769" s="2175"/>
      <c r="N769" s="3066" t="e">
        <f>'Notes- SK Template'!#REF!</f>
        <v>#REF!</v>
      </c>
      <c r="O769" s="2020"/>
      <c r="P769" s="2020"/>
      <c r="Q769" s="2020"/>
      <c r="R769" s="2020"/>
      <c r="S769" s="2020"/>
      <c r="T769" s="2020"/>
      <c r="U769" s="2020"/>
      <c r="V769" s="2020"/>
      <c r="W769" s="2020"/>
      <c r="X769" s="2020" t="e">
        <f>'Notes- SK Template'!#REF!</f>
        <v>#REF!</v>
      </c>
      <c r="Y769" s="2020"/>
      <c r="Z769" s="2020"/>
      <c r="AA769" s="2020"/>
      <c r="AB769" s="2020"/>
      <c r="AC769" s="2020"/>
      <c r="AD769" s="2020"/>
      <c r="AE769" s="2020"/>
      <c r="AF769" s="2020"/>
      <c r="AG769" s="2020"/>
    </row>
    <row r="770" spans="1:33" s="592" customFormat="1" ht="27" customHeight="1">
      <c r="A770" s="606"/>
      <c r="D770" s="3067" t="s">
        <v>2109</v>
      </c>
      <c r="E770" s="2069"/>
      <c r="F770" s="2069"/>
      <c r="G770" s="2069"/>
      <c r="H770" s="2069"/>
      <c r="I770" s="2069"/>
      <c r="J770" s="2069"/>
      <c r="K770" s="2069"/>
      <c r="L770" s="2069"/>
      <c r="M770" s="2070"/>
      <c r="N770" s="1893" t="e">
        <f>'Notes- SK Template'!#REF!</f>
        <v>#REF!</v>
      </c>
      <c r="O770" s="1887"/>
      <c r="P770" s="1887"/>
      <c r="Q770" s="1887"/>
      <c r="R770" s="1887"/>
      <c r="S770" s="1887"/>
      <c r="T770" s="1887"/>
      <c r="U770" s="1887"/>
      <c r="V770" s="1887"/>
      <c r="W770" s="1887"/>
      <c r="X770" s="1907" t="e">
        <f>'Notes- SK Template'!#REF!</f>
        <v>#REF!</v>
      </c>
      <c r="Y770" s="1907"/>
      <c r="Z770" s="1907"/>
      <c r="AA770" s="1907"/>
      <c r="AB770" s="1907"/>
      <c r="AC770" s="1907"/>
      <c r="AD770" s="1907"/>
      <c r="AE770" s="1907"/>
      <c r="AF770" s="1907"/>
      <c r="AG770" s="1907"/>
    </row>
    <row r="771" spans="1:33" s="592" customFormat="1" ht="27" customHeight="1" thickBot="1">
      <c r="A771" s="606"/>
      <c r="D771" s="3008" t="s">
        <v>2110</v>
      </c>
      <c r="E771" s="2016"/>
      <c r="F771" s="2016"/>
      <c r="G771" s="2016"/>
      <c r="H771" s="2016"/>
      <c r="I771" s="2016"/>
      <c r="J771" s="2016"/>
      <c r="K771" s="2016"/>
      <c r="L771" s="2016"/>
      <c r="M771" s="2017"/>
      <c r="N771" s="3072" t="e">
        <f>'Notes- SK Template'!#REF!</f>
        <v>#REF!</v>
      </c>
      <c r="O771" s="3073"/>
      <c r="P771" s="3073"/>
      <c r="Q771" s="3073"/>
      <c r="R771" s="3073"/>
      <c r="S771" s="3073"/>
      <c r="T771" s="3073"/>
      <c r="U771" s="3073"/>
      <c r="V771" s="3073"/>
      <c r="W771" s="3073"/>
      <c r="X771" s="2021" t="e">
        <f>'Notes- SK Template'!#REF!</f>
        <v>#REF!</v>
      </c>
      <c r="Y771" s="2021"/>
      <c r="Z771" s="2021"/>
      <c r="AA771" s="2021"/>
      <c r="AB771" s="2021"/>
      <c r="AC771" s="2021"/>
      <c r="AD771" s="2021"/>
      <c r="AE771" s="2021"/>
      <c r="AF771" s="2021"/>
      <c r="AG771" s="2021"/>
    </row>
    <row r="772" spans="1:33" s="592" customFormat="1" ht="13.8">
      <c r="A772" s="606"/>
    </row>
    <row r="773" spans="1:33" s="592" customFormat="1" ht="13.8">
      <c r="A773" s="606"/>
    </row>
    <row r="774" spans="1:33" s="592" customFormat="1" ht="13.8">
      <c r="A774" s="606"/>
      <c r="D774" s="590" t="s">
        <v>2111</v>
      </c>
    </row>
    <row r="775" spans="1:33" s="592" customFormat="1" ht="13.8">
      <c r="A775" s="606"/>
    </row>
    <row r="776" spans="1:33" s="592" customFormat="1" ht="13.8">
      <c r="A776" s="18"/>
      <c r="D776" s="2059" t="s">
        <v>2112</v>
      </c>
      <c r="E776" s="2316"/>
      <c r="F776" s="2316"/>
      <c r="G776" s="2316"/>
      <c r="H776" s="2316"/>
      <c r="I776" s="2316"/>
      <c r="J776" s="2316"/>
      <c r="K776" s="2316"/>
      <c r="L776" s="2316"/>
      <c r="M776" s="2316"/>
      <c r="N776" s="2316"/>
      <c r="O776" s="2316"/>
      <c r="P776" s="2316"/>
      <c r="Q776" s="2316"/>
      <c r="R776" s="2316"/>
      <c r="S776" s="2316"/>
      <c r="T776" s="2316"/>
      <c r="U776" s="2316"/>
      <c r="V776" s="2316"/>
      <c r="W776" s="2316"/>
      <c r="X776" s="2316"/>
      <c r="Y776" s="2316"/>
      <c r="Z776" s="2316"/>
      <c r="AA776" s="2316"/>
      <c r="AB776" s="2316"/>
      <c r="AC776" s="2316"/>
      <c r="AD776" s="2316"/>
      <c r="AE776" s="2316"/>
      <c r="AF776" s="2316"/>
      <c r="AG776" s="2316"/>
    </row>
    <row r="777" spans="1:33" s="592" customFormat="1" ht="14.4" thickBot="1">
      <c r="A777" s="606"/>
    </row>
    <row r="778" spans="1:33" s="592" customFormat="1" ht="31.5" customHeight="1" thickBot="1">
      <c r="A778" s="606">
        <v>18</v>
      </c>
      <c r="D778" s="1939" t="s">
        <v>1828</v>
      </c>
      <c r="E778" s="1940"/>
      <c r="F778" s="1940"/>
      <c r="G778" s="1940"/>
      <c r="H778" s="1940"/>
      <c r="I778" s="1940"/>
      <c r="J778" s="1940"/>
      <c r="K778" s="1940"/>
      <c r="L778" s="1940"/>
      <c r="M778" s="1941"/>
      <c r="N778" s="1939" t="s">
        <v>1829</v>
      </c>
      <c r="O778" s="1940"/>
      <c r="P778" s="1940"/>
      <c r="Q778" s="1940"/>
      <c r="R778" s="1940"/>
      <c r="S778" s="1940"/>
      <c r="T778" s="1940"/>
      <c r="U778" s="1940"/>
      <c r="V778" s="1940"/>
      <c r="W778" s="1941"/>
      <c r="X778" s="1939" t="s">
        <v>2113</v>
      </c>
      <c r="Y778" s="1940"/>
      <c r="Z778" s="1940"/>
      <c r="AA778" s="1940"/>
      <c r="AB778" s="1940"/>
      <c r="AC778" s="1940"/>
      <c r="AD778" s="1940"/>
      <c r="AE778" s="1940"/>
      <c r="AF778" s="1940"/>
      <c r="AG778" s="1941"/>
    </row>
    <row r="779" spans="1:33" s="592" customFormat="1" ht="23.25" customHeight="1">
      <c r="A779" s="606"/>
      <c r="D779" s="3071" t="s">
        <v>2114</v>
      </c>
      <c r="E779" s="2320"/>
      <c r="F779" s="2320"/>
      <c r="G779" s="2320"/>
      <c r="H779" s="2320"/>
      <c r="I779" s="2320"/>
      <c r="J779" s="2320"/>
      <c r="K779" s="2320"/>
      <c r="L779" s="2320"/>
      <c r="M779" s="2321"/>
      <c r="N779" s="2322">
        <f>'Notes- SK Template'!N690</f>
        <v>15001</v>
      </c>
      <c r="O779" s="1894"/>
      <c r="P779" s="1894"/>
      <c r="Q779" s="1894"/>
      <c r="R779" s="1894"/>
      <c r="S779" s="1894"/>
      <c r="T779" s="1894"/>
      <c r="U779" s="1894"/>
      <c r="V779" s="1894"/>
      <c r="W779" s="1894"/>
      <c r="X779" s="1894">
        <f>'Notes- SK Template'!X690</f>
        <v>11781</v>
      </c>
      <c r="Y779" s="1894"/>
      <c r="Z779" s="1894"/>
      <c r="AA779" s="1894"/>
      <c r="AB779" s="1894"/>
      <c r="AC779" s="1894"/>
      <c r="AD779" s="1894"/>
      <c r="AE779" s="1894"/>
      <c r="AF779" s="1894"/>
      <c r="AG779" s="1894"/>
    </row>
    <row r="780" spans="1:33" s="592" customFormat="1" ht="23.25" customHeight="1">
      <c r="A780" s="606"/>
      <c r="D780" s="3067" t="s">
        <v>2115</v>
      </c>
      <c r="E780" s="2069"/>
      <c r="F780" s="2069"/>
      <c r="G780" s="2069"/>
      <c r="H780" s="2069"/>
      <c r="I780" s="2069"/>
      <c r="J780" s="2069"/>
      <c r="K780" s="2069"/>
      <c r="L780" s="2069"/>
      <c r="M780" s="2070"/>
      <c r="N780" s="1890">
        <f>'Notes- SK Template'!N691</f>
        <v>51552</v>
      </c>
      <c r="O780" s="1907"/>
      <c r="P780" s="1907"/>
      <c r="Q780" s="1907"/>
      <c r="R780" s="1907"/>
      <c r="S780" s="1907"/>
      <c r="T780" s="1907"/>
      <c r="U780" s="1907"/>
      <c r="V780" s="1907"/>
      <c r="W780" s="1907"/>
      <c r="X780" s="1907">
        <f>'Notes- SK Template'!X691</f>
        <v>151690</v>
      </c>
      <c r="Y780" s="1907"/>
      <c r="Z780" s="1907"/>
      <c r="AA780" s="1907"/>
      <c r="AB780" s="1907"/>
      <c r="AC780" s="1907"/>
      <c r="AD780" s="1907"/>
      <c r="AE780" s="1907"/>
      <c r="AF780" s="1907"/>
      <c r="AG780" s="1907"/>
    </row>
    <row r="781" spans="1:33" s="592" customFormat="1" ht="23.25" customHeight="1">
      <c r="A781" s="606"/>
      <c r="D781" s="3067" t="s">
        <v>2116</v>
      </c>
      <c r="E781" s="2069"/>
      <c r="F781" s="2069"/>
      <c r="G781" s="2069"/>
      <c r="H781" s="2069"/>
      <c r="I781" s="2069"/>
      <c r="J781" s="2069"/>
      <c r="K781" s="2069"/>
      <c r="L781" s="2069"/>
      <c r="M781" s="2070"/>
      <c r="N781" s="1890">
        <f>'Notes- SK Template'!N692</f>
        <v>0</v>
      </c>
      <c r="O781" s="1907"/>
      <c r="P781" s="1907"/>
      <c r="Q781" s="1907"/>
      <c r="R781" s="1907"/>
      <c r="S781" s="1907"/>
      <c r="T781" s="1907"/>
      <c r="U781" s="1907"/>
      <c r="V781" s="1907"/>
      <c r="W781" s="1907"/>
      <c r="X781" s="1907">
        <f>'Notes- SK Template'!X692</f>
        <v>0</v>
      </c>
      <c r="Y781" s="1907"/>
      <c r="Z781" s="1907"/>
      <c r="AA781" s="1907"/>
      <c r="AB781" s="1907"/>
      <c r="AC781" s="1907"/>
      <c r="AD781" s="1907"/>
      <c r="AE781" s="1907"/>
      <c r="AF781" s="1907"/>
      <c r="AG781" s="1907"/>
    </row>
    <row r="782" spans="1:33" s="592" customFormat="1" ht="23.25" customHeight="1">
      <c r="A782" s="606"/>
      <c r="D782" s="3067" t="s">
        <v>2117</v>
      </c>
      <c r="E782" s="2069"/>
      <c r="F782" s="2069"/>
      <c r="G782" s="2069"/>
      <c r="H782" s="2069"/>
      <c r="I782" s="2069"/>
      <c r="J782" s="2069"/>
      <c r="K782" s="2069"/>
      <c r="L782" s="2069"/>
      <c r="M782" s="2070"/>
      <c r="N782" s="1890">
        <f>'Notes- SK Template'!N693</f>
        <v>0</v>
      </c>
      <c r="O782" s="1907"/>
      <c r="P782" s="1907"/>
      <c r="Q782" s="1907"/>
      <c r="R782" s="1907"/>
      <c r="S782" s="1907"/>
      <c r="T782" s="1907"/>
      <c r="U782" s="1907"/>
      <c r="V782" s="1907"/>
      <c r="W782" s="1907"/>
      <c r="X782" s="1907">
        <f>'Notes- SK Template'!X693</f>
        <v>0</v>
      </c>
      <c r="Y782" s="1907"/>
      <c r="Z782" s="1907"/>
      <c r="AA782" s="1907"/>
      <c r="AB782" s="1907"/>
      <c r="AC782" s="1907"/>
      <c r="AD782" s="1907"/>
      <c r="AE782" s="1907"/>
      <c r="AF782" s="1907"/>
      <c r="AG782" s="1907"/>
    </row>
    <row r="783" spans="1:33" s="592" customFormat="1" ht="23.25" customHeight="1" thickBot="1">
      <c r="A783" s="606"/>
      <c r="D783" s="2198" t="s">
        <v>1841</v>
      </c>
      <c r="E783" s="2199"/>
      <c r="F783" s="2199"/>
      <c r="G783" s="2199"/>
      <c r="H783" s="2199"/>
      <c r="I783" s="2199"/>
      <c r="J783" s="2199"/>
      <c r="K783" s="2199"/>
      <c r="L783" s="2199"/>
      <c r="M783" s="2200"/>
      <c r="N783" s="2317">
        <f>'Notes- SK Template'!N694</f>
        <v>66553</v>
      </c>
      <c r="O783" s="2318"/>
      <c r="P783" s="2318"/>
      <c r="Q783" s="2318"/>
      <c r="R783" s="2318"/>
      <c r="S783" s="2318"/>
      <c r="T783" s="2318"/>
      <c r="U783" s="2318"/>
      <c r="V783" s="2318"/>
      <c r="W783" s="2318"/>
      <c r="X783" s="2317">
        <f>'Notes- SK Template'!X694</f>
        <v>163471</v>
      </c>
      <c r="Y783" s="2318"/>
      <c r="Z783" s="2318"/>
      <c r="AA783" s="2318"/>
      <c r="AB783" s="2318"/>
      <c r="AC783" s="2318"/>
      <c r="AD783" s="2318"/>
      <c r="AE783" s="2318"/>
      <c r="AF783" s="2318"/>
      <c r="AG783" s="2318"/>
    </row>
    <row r="784" spans="1:33" s="592" customFormat="1" ht="13.8">
      <c r="A784" s="606"/>
    </row>
    <row r="785" spans="1:33" s="592" customFormat="1" ht="13.8">
      <c r="A785" s="606"/>
    </row>
    <row r="786" spans="1:33" s="592" customFormat="1" ht="13.8">
      <c r="A786" s="606"/>
      <c r="D786" s="2206" t="s">
        <v>3102</v>
      </c>
      <c r="E786" s="2260"/>
      <c r="F786" s="2260"/>
      <c r="G786" s="2260"/>
      <c r="H786" s="2260"/>
      <c r="I786" s="2260"/>
      <c r="J786" s="2260"/>
      <c r="K786" s="2260"/>
      <c r="L786" s="2260"/>
      <c r="M786" s="2260"/>
      <c r="N786" s="2260"/>
      <c r="O786" s="2260"/>
      <c r="P786" s="2260"/>
      <c r="Q786" s="2260"/>
      <c r="R786" s="2260"/>
      <c r="S786" s="2260"/>
      <c r="T786" s="2260"/>
      <c r="U786" s="2260"/>
      <c r="V786" s="2260"/>
      <c r="W786" s="2260"/>
      <c r="X786" s="2260"/>
      <c r="Y786" s="2260"/>
      <c r="Z786" s="2260"/>
      <c r="AA786" s="2260"/>
      <c r="AB786" s="2260"/>
      <c r="AC786" s="2260"/>
      <c r="AD786" s="2260"/>
      <c r="AE786" s="2260"/>
      <c r="AF786" s="2260"/>
      <c r="AG786" s="2260"/>
    </row>
    <row r="787" spans="1:33" s="592" customFormat="1" ht="13.8">
      <c r="A787" s="606"/>
      <c r="D787" s="2260"/>
      <c r="E787" s="2260"/>
      <c r="F787" s="2260"/>
      <c r="G787" s="2260"/>
      <c r="H787" s="2260"/>
      <c r="I787" s="2260"/>
      <c r="J787" s="2260"/>
      <c r="K787" s="2260"/>
      <c r="L787" s="2260"/>
      <c r="M787" s="2260"/>
      <c r="N787" s="2260"/>
      <c r="O787" s="2260"/>
      <c r="P787" s="2260"/>
      <c r="Q787" s="2260"/>
      <c r="R787" s="2260"/>
      <c r="S787" s="2260"/>
      <c r="T787" s="2260"/>
      <c r="U787" s="2260"/>
      <c r="V787" s="2260"/>
      <c r="W787" s="2260"/>
      <c r="X787" s="2260"/>
      <c r="Y787" s="2260"/>
      <c r="Z787" s="2260"/>
      <c r="AA787" s="2260"/>
      <c r="AB787" s="2260"/>
      <c r="AC787" s="2260"/>
      <c r="AD787" s="2260"/>
      <c r="AE787" s="2260"/>
      <c r="AF787" s="2260"/>
      <c r="AG787" s="2260"/>
    </row>
    <row r="788" spans="1:33" s="592" customFormat="1" ht="13.8">
      <c r="A788" s="606"/>
      <c r="D788" s="2260"/>
      <c r="E788" s="2260"/>
      <c r="F788" s="2260"/>
      <c r="G788" s="2260"/>
      <c r="H788" s="2260"/>
      <c r="I788" s="2260"/>
      <c r="J788" s="2260"/>
      <c r="K788" s="2260"/>
      <c r="L788" s="2260"/>
      <c r="M788" s="2260"/>
      <c r="N788" s="2260"/>
      <c r="O788" s="2260"/>
      <c r="P788" s="2260"/>
      <c r="Q788" s="2260"/>
      <c r="R788" s="2260"/>
      <c r="S788" s="2260"/>
      <c r="T788" s="2260"/>
      <c r="U788" s="2260"/>
      <c r="V788" s="2260"/>
      <c r="W788" s="2260"/>
      <c r="X788" s="2260"/>
      <c r="Y788" s="2260"/>
      <c r="Z788" s="2260"/>
      <c r="AA788" s="2260"/>
      <c r="AB788" s="2260"/>
      <c r="AC788" s="2260"/>
      <c r="AD788" s="2260"/>
      <c r="AE788" s="2260"/>
      <c r="AF788" s="2260"/>
      <c r="AG788" s="2260"/>
    </row>
    <row r="789" spans="1:33" s="592" customFormat="1" ht="14.4" thickBot="1">
      <c r="A789" s="606"/>
    </row>
    <row r="790" spans="1:33" s="592" customFormat="1" ht="15" customHeight="1" thickBot="1">
      <c r="A790" s="18" t="s">
        <v>1418</v>
      </c>
      <c r="D790" s="1997" t="s">
        <v>2118</v>
      </c>
      <c r="E790" s="1997"/>
      <c r="F790" s="1997"/>
      <c r="G790" s="1997"/>
      <c r="H790" s="1997"/>
      <c r="I790" s="1997"/>
      <c r="J790" s="1997"/>
      <c r="K790" s="1997"/>
      <c r="L790" s="1997"/>
      <c r="M790" s="1997"/>
      <c r="N790" s="1997" t="s">
        <v>1829</v>
      </c>
      <c r="O790" s="1997"/>
      <c r="P790" s="1997"/>
      <c r="Q790" s="1997"/>
      <c r="R790" s="1997"/>
      <c r="S790" s="1997"/>
      <c r="T790" s="1997"/>
      <c r="U790" s="1997"/>
      <c r="V790" s="1997"/>
      <c r="W790" s="1997"/>
      <c r="X790" s="1997"/>
      <c r="Y790" s="1997"/>
      <c r="Z790" s="1997"/>
      <c r="AA790" s="1997"/>
      <c r="AB790" s="1997"/>
      <c r="AC790" s="1997"/>
      <c r="AD790" s="1997"/>
      <c r="AE790" s="1997"/>
      <c r="AF790" s="1997"/>
      <c r="AG790" s="1997"/>
    </row>
    <row r="791" spans="1:33" s="592" customFormat="1" ht="28.5" customHeight="1" thickBot="1">
      <c r="A791" s="606"/>
      <c r="D791" s="1997"/>
      <c r="E791" s="1997"/>
      <c r="F791" s="1997"/>
      <c r="G791" s="1997"/>
      <c r="H791" s="1997"/>
      <c r="I791" s="1997"/>
      <c r="J791" s="1997"/>
      <c r="K791" s="1997"/>
      <c r="L791" s="1997"/>
      <c r="M791" s="1997"/>
      <c r="N791" s="1997" t="s">
        <v>1965</v>
      </c>
      <c r="O791" s="1997"/>
      <c r="P791" s="1997"/>
      <c r="Q791" s="1997"/>
      <c r="R791" s="1997" t="s">
        <v>1966</v>
      </c>
      <c r="S791" s="1997" t="s">
        <v>1966</v>
      </c>
      <c r="T791" s="1997"/>
      <c r="U791" s="1997"/>
      <c r="V791" s="1997" t="s">
        <v>1967</v>
      </c>
      <c r="W791" s="1997"/>
      <c r="X791" s="1997" t="s">
        <v>1967</v>
      </c>
      <c r="Y791" s="1997"/>
      <c r="Z791" s="1997" t="s">
        <v>1968</v>
      </c>
      <c r="AA791" s="1997"/>
      <c r="AB791" s="1997"/>
      <c r="AC791" s="1997" t="s">
        <v>1969</v>
      </c>
      <c r="AD791" s="1997" t="s">
        <v>1969</v>
      </c>
      <c r="AE791" s="1997"/>
      <c r="AF791" s="1997"/>
      <c r="AG791" s="1997"/>
    </row>
    <row r="792" spans="1:33" s="617" customFormat="1" ht="24.75" customHeight="1">
      <c r="A792" s="640"/>
      <c r="D792" s="3065" t="s">
        <v>2119</v>
      </c>
      <c r="E792" s="2067"/>
      <c r="F792" s="2067"/>
      <c r="G792" s="2067"/>
      <c r="H792" s="2067"/>
      <c r="I792" s="2067"/>
      <c r="J792" s="2067"/>
      <c r="K792" s="2067"/>
      <c r="L792" s="2067"/>
      <c r="M792" s="2067"/>
      <c r="N792" s="3077">
        <f>'Notes- SK Template'!N702</f>
        <v>0</v>
      </c>
      <c r="O792" s="3078">
        <f>'Notes- SK Template'!O702</f>
        <v>0</v>
      </c>
      <c r="P792" s="3078">
        <f>'Notes- SK Template'!P702</f>
        <v>0</v>
      </c>
      <c r="Q792" s="3079">
        <f>'Notes- SK Template'!Q702</f>
        <v>0</v>
      </c>
      <c r="R792" s="3077">
        <f>'Notes- SK Template'!R702</f>
        <v>0</v>
      </c>
      <c r="S792" s="3078">
        <f>'Notes- SK Template'!S702</f>
        <v>0</v>
      </c>
      <c r="T792" s="3078">
        <f>'Notes- SK Template'!T702</f>
        <v>0</v>
      </c>
      <c r="U792" s="3079">
        <f>'Notes- SK Template'!U702</f>
        <v>0</v>
      </c>
      <c r="V792" s="3077">
        <f>'Notes- SK Template'!V702</f>
        <v>0</v>
      </c>
      <c r="W792" s="3078">
        <f>'Notes- SK Template'!W702</f>
        <v>0</v>
      </c>
      <c r="X792" s="3078">
        <f>'Notes- SK Template'!X702</f>
        <v>0</v>
      </c>
      <c r="Y792" s="3079">
        <f>'Notes- SK Template'!Y702</f>
        <v>0</v>
      </c>
      <c r="Z792" s="3077">
        <f>'Notes- SK Template'!Z702</f>
        <v>0</v>
      </c>
      <c r="AA792" s="3078">
        <f>'Notes- SK Template'!AA702</f>
        <v>0</v>
      </c>
      <c r="AB792" s="3078">
        <f>'Notes- SK Template'!AB702</f>
        <v>0</v>
      </c>
      <c r="AC792" s="3079">
        <f>'Notes- SK Template'!AC702</f>
        <v>0</v>
      </c>
      <c r="AD792" s="3077">
        <f>'Notes- SK Template'!AD702</f>
        <v>0</v>
      </c>
      <c r="AE792" s="3078">
        <f>'Notes- SK Template'!AE702</f>
        <v>0</v>
      </c>
      <c r="AF792" s="3078">
        <f>'Notes- SK Template'!AF702</f>
        <v>0</v>
      </c>
      <c r="AG792" s="3079">
        <f>'Notes- SK Template'!AG702</f>
        <v>0</v>
      </c>
    </row>
    <row r="793" spans="1:33" s="617" customFormat="1" ht="24.75" customHeight="1">
      <c r="A793" s="640"/>
      <c r="D793" s="3064" t="s">
        <v>2120</v>
      </c>
      <c r="E793" s="1898"/>
      <c r="F793" s="1898"/>
      <c r="G793" s="1898"/>
      <c r="H793" s="1898"/>
      <c r="I793" s="1898"/>
      <c r="J793" s="1898"/>
      <c r="K793" s="1898"/>
      <c r="L793" s="1898"/>
      <c r="M793" s="1898"/>
      <c r="N793" s="3074">
        <f>'Notes- SK Template'!N703</f>
        <v>0</v>
      </c>
      <c r="O793" s="3075">
        <f>'Notes- SK Template'!O703</f>
        <v>0</v>
      </c>
      <c r="P793" s="3075">
        <f>'Notes- SK Template'!P703</f>
        <v>0</v>
      </c>
      <c r="Q793" s="3076">
        <f>'Notes- SK Template'!Q703</f>
        <v>0</v>
      </c>
      <c r="R793" s="3074">
        <f>'Notes- SK Template'!R703</f>
        <v>0</v>
      </c>
      <c r="S793" s="3075">
        <f>'Notes- SK Template'!S703</f>
        <v>0</v>
      </c>
      <c r="T793" s="3075">
        <f>'Notes- SK Template'!T703</f>
        <v>0</v>
      </c>
      <c r="U793" s="3076">
        <f>'Notes- SK Template'!U703</f>
        <v>0</v>
      </c>
      <c r="V793" s="3074">
        <f>'Notes- SK Template'!V703</f>
        <v>0</v>
      </c>
      <c r="W793" s="3075">
        <f>'Notes- SK Template'!W703</f>
        <v>0</v>
      </c>
      <c r="X793" s="3075">
        <f>'Notes- SK Template'!X703</f>
        <v>0</v>
      </c>
      <c r="Y793" s="3076">
        <f>'Notes- SK Template'!Y703</f>
        <v>0</v>
      </c>
      <c r="Z793" s="3074">
        <f>'Notes- SK Template'!Z703</f>
        <v>0</v>
      </c>
      <c r="AA793" s="3075">
        <f>'Notes- SK Template'!AA703</f>
        <v>0</v>
      </c>
      <c r="AB793" s="3075">
        <f>'Notes- SK Template'!AB703</f>
        <v>0</v>
      </c>
      <c r="AC793" s="3076">
        <f>'Notes- SK Template'!AC703</f>
        <v>0</v>
      </c>
      <c r="AD793" s="3074">
        <f>'Notes- SK Template'!AD703</f>
        <v>0</v>
      </c>
      <c r="AE793" s="3075">
        <f>'Notes- SK Template'!AE703</f>
        <v>0</v>
      </c>
      <c r="AF793" s="3075">
        <f>'Notes- SK Template'!AF703</f>
        <v>0</v>
      </c>
      <c r="AG793" s="3076">
        <f>'Notes- SK Template'!AG703</f>
        <v>0</v>
      </c>
    </row>
    <row r="794" spans="1:33" s="617" customFormat="1" ht="24.75" customHeight="1">
      <c r="A794" s="640"/>
      <c r="D794" s="3064" t="s">
        <v>2121</v>
      </c>
      <c r="E794" s="1898"/>
      <c r="F794" s="1898"/>
      <c r="G794" s="1898"/>
      <c r="H794" s="1898"/>
      <c r="I794" s="1898"/>
      <c r="J794" s="1898"/>
      <c r="K794" s="1898"/>
      <c r="L794" s="1898"/>
      <c r="M794" s="1898"/>
      <c r="N794" s="3074">
        <f>'Notes- SK Template'!N704</f>
        <v>0</v>
      </c>
      <c r="O794" s="3075">
        <f>'Notes- SK Template'!O704</f>
        <v>0</v>
      </c>
      <c r="P794" s="3075">
        <f>'Notes- SK Template'!P704</f>
        <v>0</v>
      </c>
      <c r="Q794" s="3076">
        <f>'Notes- SK Template'!Q704</f>
        <v>0</v>
      </c>
      <c r="R794" s="3074">
        <f>'Notes- SK Template'!R704</f>
        <v>0</v>
      </c>
      <c r="S794" s="3075">
        <f>'Notes- SK Template'!S704</f>
        <v>0</v>
      </c>
      <c r="T794" s="3075">
        <f>'Notes- SK Template'!T704</f>
        <v>0</v>
      </c>
      <c r="U794" s="3076">
        <f>'Notes- SK Template'!U704</f>
        <v>0</v>
      </c>
      <c r="V794" s="3074">
        <f>'Notes- SK Template'!V704</f>
        <v>0</v>
      </c>
      <c r="W794" s="3075">
        <f>'Notes- SK Template'!W704</f>
        <v>0</v>
      </c>
      <c r="X794" s="3075">
        <f>'Notes- SK Template'!X704</f>
        <v>0</v>
      </c>
      <c r="Y794" s="3076">
        <f>'Notes- SK Template'!Y704</f>
        <v>0</v>
      </c>
      <c r="Z794" s="3074">
        <f>'Notes- SK Template'!Z704</f>
        <v>0</v>
      </c>
      <c r="AA794" s="3075">
        <f>'Notes- SK Template'!AA704</f>
        <v>0</v>
      </c>
      <c r="AB794" s="3075">
        <f>'Notes- SK Template'!AB704</f>
        <v>0</v>
      </c>
      <c r="AC794" s="3076">
        <f>'Notes- SK Template'!AC704</f>
        <v>0</v>
      </c>
      <c r="AD794" s="3074">
        <f>'Notes- SK Template'!AD704</f>
        <v>0</v>
      </c>
      <c r="AE794" s="3075">
        <f>'Notes- SK Template'!AE704</f>
        <v>0</v>
      </c>
      <c r="AF794" s="3075">
        <f>'Notes- SK Template'!AF704</f>
        <v>0</v>
      </c>
      <c r="AG794" s="3076">
        <f>'Notes- SK Template'!AG704</f>
        <v>0</v>
      </c>
    </row>
    <row r="795" spans="1:33" s="617" customFormat="1" ht="24.75" customHeight="1">
      <c r="A795" s="640"/>
      <c r="D795" s="3064" t="s">
        <v>2122</v>
      </c>
      <c r="E795" s="1898"/>
      <c r="F795" s="1898"/>
      <c r="G795" s="1898"/>
      <c r="H795" s="1898"/>
      <c r="I795" s="1898"/>
      <c r="J795" s="1898"/>
      <c r="K795" s="1898"/>
      <c r="L795" s="1898"/>
      <c r="M795" s="1898"/>
      <c r="N795" s="3074">
        <f>'Notes- SK Template'!N705</f>
        <v>0</v>
      </c>
      <c r="O795" s="3075">
        <f>'Notes- SK Template'!O705</f>
        <v>0</v>
      </c>
      <c r="P795" s="3075">
        <f>'Notes- SK Template'!P705</f>
        <v>0</v>
      </c>
      <c r="Q795" s="3076">
        <f>'Notes- SK Template'!Q705</f>
        <v>0</v>
      </c>
      <c r="R795" s="3074">
        <f>'Notes- SK Template'!R705</f>
        <v>0</v>
      </c>
      <c r="S795" s="3075">
        <f>'Notes- SK Template'!S705</f>
        <v>0</v>
      </c>
      <c r="T795" s="3075">
        <f>'Notes- SK Template'!T705</f>
        <v>0</v>
      </c>
      <c r="U795" s="3076">
        <f>'Notes- SK Template'!U705</f>
        <v>0</v>
      </c>
      <c r="V795" s="3074">
        <f>'Notes- SK Template'!V705</f>
        <v>0</v>
      </c>
      <c r="W795" s="3075">
        <f>'Notes- SK Template'!W705</f>
        <v>0</v>
      </c>
      <c r="X795" s="3075">
        <f>'Notes- SK Template'!X705</f>
        <v>0</v>
      </c>
      <c r="Y795" s="3076">
        <f>'Notes- SK Template'!Y705</f>
        <v>0</v>
      </c>
      <c r="Z795" s="3074">
        <f>'Notes- SK Template'!Z705</f>
        <v>0</v>
      </c>
      <c r="AA795" s="3075">
        <f>'Notes- SK Template'!AA705</f>
        <v>0</v>
      </c>
      <c r="AB795" s="3075">
        <f>'Notes- SK Template'!AB705</f>
        <v>0</v>
      </c>
      <c r="AC795" s="3076">
        <f>'Notes- SK Template'!AC705</f>
        <v>0</v>
      </c>
      <c r="AD795" s="3074">
        <f>'Notes- SK Template'!AD705</f>
        <v>0</v>
      </c>
      <c r="AE795" s="3075">
        <f>'Notes- SK Template'!AE705</f>
        <v>0</v>
      </c>
      <c r="AF795" s="3075">
        <f>'Notes- SK Template'!AF705</f>
        <v>0</v>
      </c>
      <c r="AG795" s="3076">
        <f>'Notes- SK Template'!AG705</f>
        <v>0</v>
      </c>
    </row>
    <row r="796" spans="1:33" s="617" customFormat="1" ht="24.75" customHeight="1">
      <c r="A796" s="640"/>
      <c r="D796" s="3064" t="s">
        <v>2123</v>
      </c>
      <c r="E796" s="1898"/>
      <c r="F796" s="1898"/>
      <c r="G796" s="1898"/>
      <c r="H796" s="1898"/>
      <c r="I796" s="1898"/>
      <c r="J796" s="1898"/>
      <c r="K796" s="1898"/>
      <c r="L796" s="1898"/>
      <c r="M796" s="1898"/>
      <c r="N796" s="3074">
        <f>'Notes- SK Template'!N706</f>
        <v>0</v>
      </c>
      <c r="O796" s="3075">
        <f>'Notes- SK Template'!O706</f>
        <v>0</v>
      </c>
      <c r="P796" s="3075">
        <f>'Notes- SK Template'!P706</f>
        <v>0</v>
      </c>
      <c r="Q796" s="3076">
        <f>'Notes- SK Template'!Q706</f>
        <v>0</v>
      </c>
      <c r="R796" s="3074">
        <f>'Notes- SK Template'!R706</f>
        <v>0</v>
      </c>
      <c r="S796" s="3075">
        <f>'Notes- SK Template'!S706</f>
        <v>0</v>
      </c>
      <c r="T796" s="3075">
        <f>'Notes- SK Template'!T706</f>
        <v>0</v>
      </c>
      <c r="U796" s="3076">
        <f>'Notes- SK Template'!U706</f>
        <v>0</v>
      </c>
      <c r="V796" s="3074">
        <f>'Notes- SK Template'!V706</f>
        <v>0</v>
      </c>
      <c r="W796" s="3075">
        <f>'Notes- SK Template'!W706</f>
        <v>0</v>
      </c>
      <c r="X796" s="3075">
        <f>'Notes- SK Template'!X706</f>
        <v>0</v>
      </c>
      <c r="Y796" s="3076">
        <f>'Notes- SK Template'!Y706</f>
        <v>0</v>
      </c>
      <c r="Z796" s="3074">
        <f>'Notes- SK Template'!Z706</f>
        <v>0</v>
      </c>
      <c r="AA796" s="3075">
        <f>'Notes- SK Template'!AA706</f>
        <v>0</v>
      </c>
      <c r="AB796" s="3075">
        <f>'Notes- SK Template'!AB706</f>
        <v>0</v>
      </c>
      <c r="AC796" s="3076">
        <f>'Notes- SK Template'!AC706</f>
        <v>0</v>
      </c>
      <c r="AD796" s="3074">
        <f>'Notes- SK Template'!AD706</f>
        <v>0</v>
      </c>
      <c r="AE796" s="3075">
        <f>'Notes- SK Template'!AE706</f>
        <v>0</v>
      </c>
      <c r="AF796" s="3075">
        <f>'Notes- SK Template'!AF706</f>
        <v>0</v>
      </c>
      <c r="AG796" s="3076">
        <f>'Notes- SK Template'!AG706</f>
        <v>0</v>
      </c>
    </row>
    <row r="797" spans="1:33" s="617" customFormat="1" ht="24.75" customHeight="1">
      <c r="A797" s="640"/>
      <c r="D797" s="3064" t="s">
        <v>2124</v>
      </c>
      <c r="E797" s="1898"/>
      <c r="F797" s="1898"/>
      <c r="G797" s="1898"/>
      <c r="H797" s="1898"/>
      <c r="I797" s="1898"/>
      <c r="J797" s="1898"/>
      <c r="K797" s="1898"/>
      <c r="L797" s="1898"/>
      <c r="M797" s="1898"/>
      <c r="N797" s="3074">
        <f>'Notes- SK Template'!N707</f>
        <v>0</v>
      </c>
      <c r="O797" s="3075">
        <f>'Notes- SK Template'!O707</f>
        <v>0</v>
      </c>
      <c r="P797" s="3075">
        <f>'Notes- SK Template'!P707</f>
        <v>0</v>
      </c>
      <c r="Q797" s="3076">
        <f>'Notes- SK Template'!Q707</f>
        <v>0</v>
      </c>
      <c r="R797" s="3074">
        <f>'Notes- SK Template'!R707</f>
        <v>0</v>
      </c>
      <c r="S797" s="3075">
        <f>'Notes- SK Template'!S707</f>
        <v>0</v>
      </c>
      <c r="T797" s="3075">
        <f>'Notes- SK Template'!T707</f>
        <v>0</v>
      </c>
      <c r="U797" s="3076">
        <f>'Notes- SK Template'!U707</f>
        <v>0</v>
      </c>
      <c r="V797" s="3074">
        <f>'Notes- SK Template'!V707</f>
        <v>0</v>
      </c>
      <c r="W797" s="3075">
        <f>'Notes- SK Template'!W707</f>
        <v>0</v>
      </c>
      <c r="X797" s="3075">
        <f>'Notes- SK Template'!X707</f>
        <v>0</v>
      </c>
      <c r="Y797" s="3076">
        <f>'Notes- SK Template'!Y707</f>
        <v>0</v>
      </c>
      <c r="Z797" s="3074">
        <f>'Notes- SK Template'!Z707</f>
        <v>0</v>
      </c>
      <c r="AA797" s="3075">
        <f>'Notes- SK Template'!AA707</f>
        <v>0</v>
      </c>
      <c r="AB797" s="3075">
        <f>'Notes- SK Template'!AB707</f>
        <v>0</v>
      </c>
      <c r="AC797" s="3076">
        <f>'Notes- SK Template'!AC707</f>
        <v>0</v>
      </c>
      <c r="AD797" s="3074">
        <f>'Notes- SK Template'!AD707</f>
        <v>0</v>
      </c>
      <c r="AE797" s="3075">
        <f>'Notes- SK Template'!AE707</f>
        <v>0</v>
      </c>
      <c r="AF797" s="3075">
        <f>'Notes- SK Template'!AF707</f>
        <v>0</v>
      </c>
      <c r="AG797" s="3076">
        <f>'Notes- SK Template'!AG707</f>
        <v>0</v>
      </c>
    </row>
    <row r="798" spans="1:33" s="617" customFormat="1" ht="24.75" customHeight="1" thickBot="1">
      <c r="A798" s="640"/>
      <c r="D798" s="2191" t="s">
        <v>2125</v>
      </c>
      <c r="E798" s="2191"/>
      <c r="F798" s="2191"/>
      <c r="G798" s="2191"/>
      <c r="H798" s="2191"/>
      <c r="I798" s="2191"/>
      <c r="J798" s="2191"/>
      <c r="K798" s="2191"/>
      <c r="L798" s="2191"/>
      <c r="M798" s="2191"/>
      <c r="N798" s="3081">
        <f>'Notes- SK Template'!N708</f>
        <v>0</v>
      </c>
      <c r="O798" s="3082">
        <f>'Notes- SK Template'!O708</f>
        <v>0</v>
      </c>
      <c r="P798" s="3082">
        <f>'Notes- SK Template'!P708</f>
        <v>0</v>
      </c>
      <c r="Q798" s="3083">
        <f>'Notes- SK Template'!Q708</f>
        <v>0</v>
      </c>
      <c r="R798" s="3081">
        <f>'Notes- SK Template'!R708</f>
        <v>0</v>
      </c>
      <c r="S798" s="3082">
        <f>'Notes- SK Template'!S708</f>
        <v>0</v>
      </c>
      <c r="T798" s="3082">
        <f>'Notes- SK Template'!T708</f>
        <v>0</v>
      </c>
      <c r="U798" s="3083">
        <f>'Notes- SK Template'!U708</f>
        <v>0</v>
      </c>
      <c r="V798" s="3081">
        <f>'Notes- SK Template'!V708</f>
        <v>0</v>
      </c>
      <c r="W798" s="3082">
        <f>'Notes- SK Template'!W708</f>
        <v>0</v>
      </c>
      <c r="X798" s="3082">
        <f>'Notes- SK Template'!X708</f>
        <v>0</v>
      </c>
      <c r="Y798" s="3083">
        <f>'Notes- SK Template'!Y708</f>
        <v>0</v>
      </c>
      <c r="Z798" s="3081">
        <f>'Notes- SK Template'!Z708</f>
        <v>0</v>
      </c>
      <c r="AA798" s="3082">
        <f>'Notes- SK Template'!AA708</f>
        <v>0</v>
      </c>
      <c r="AB798" s="3082">
        <f>'Notes- SK Template'!AB708</f>
        <v>0</v>
      </c>
      <c r="AC798" s="3083">
        <f>'Notes- SK Template'!AC708</f>
        <v>0</v>
      </c>
      <c r="AD798" s="3081">
        <f>'Notes- SK Template'!AD708</f>
        <v>0</v>
      </c>
      <c r="AE798" s="3082">
        <f>'Notes- SK Template'!AE708</f>
        <v>0</v>
      </c>
      <c r="AF798" s="3082">
        <f>'Notes- SK Template'!AF708</f>
        <v>0</v>
      </c>
      <c r="AG798" s="3083">
        <f>'Notes- SK Template'!AG708</f>
        <v>0</v>
      </c>
    </row>
    <row r="799" spans="1:33" s="592" customFormat="1" ht="13.8">
      <c r="A799" s="606"/>
    </row>
    <row r="800" spans="1:33" s="592" customFormat="1" ht="13.8">
      <c r="A800" s="606"/>
    </row>
    <row r="801" spans="1:33" s="592" customFormat="1" ht="13.8">
      <c r="A801" s="606"/>
      <c r="D801" s="2059" t="s">
        <v>2126</v>
      </c>
      <c r="E801" s="2316"/>
      <c r="F801" s="2316"/>
      <c r="G801" s="2316"/>
      <c r="H801" s="2316"/>
      <c r="I801" s="2316"/>
      <c r="J801" s="2316"/>
      <c r="K801" s="2316"/>
      <c r="L801" s="2316"/>
      <c r="M801" s="2316"/>
      <c r="N801" s="2316"/>
      <c r="O801" s="2316"/>
      <c r="P801" s="2316"/>
      <c r="Q801" s="2316"/>
      <c r="R801" s="2316"/>
      <c r="S801" s="2316"/>
      <c r="T801" s="2316"/>
      <c r="U801" s="2316"/>
      <c r="V801" s="2316"/>
      <c r="W801" s="2316"/>
      <c r="X801" s="2316"/>
      <c r="Y801" s="2316"/>
      <c r="Z801" s="2316"/>
      <c r="AA801" s="2316"/>
      <c r="AB801" s="2316"/>
      <c r="AC801" s="2316"/>
      <c r="AD801" s="2316"/>
      <c r="AE801" s="2316"/>
      <c r="AF801" s="2316"/>
      <c r="AG801" s="2316"/>
    </row>
    <row r="802" spans="1:33" s="592" customFormat="1" ht="14.4" thickBot="1">
      <c r="A802" s="606"/>
    </row>
    <row r="803" spans="1:33" s="592" customFormat="1" ht="57" customHeight="1" thickBot="1">
      <c r="A803" s="606">
        <v>19</v>
      </c>
      <c r="D803" s="1997" t="s">
        <v>2118</v>
      </c>
      <c r="E803" s="1997"/>
      <c r="F803" s="1997"/>
      <c r="G803" s="1997"/>
      <c r="H803" s="1997"/>
      <c r="I803" s="1997"/>
      <c r="J803" s="1997"/>
      <c r="K803" s="1997"/>
      <c r="L803" s="1997"/>
      <c r="M803" s="1997"/>
      <c r="N803" s="1997" t="s">
        <v>2041</v>
      </c>
      <c r="O803" s="1997"/>
      <c r="P803" s="1997"/>
      <c r="Q803" s="1997"/>
      <c r="R803" s="1997" t="s">
        <v>2042</v>
      </c>
      <c r="S803" s="1997"/>
      <c r="T803" s="1997"/>
      <c r="U803" s="1997"/>
      <c r="V803" s="1997" t="s">
        <v>2127</v>
      </c>
      <c r="W803" s="1997"/>
      <c r="X803" s="1997"/>
      <c r="Y803" s="1997"/>
      <c r="Z803" s="1997" t="s">
        <v>2128</v>
      </c>
      <c r="AA803" s="1997"/>
      <c r="AB803" s="1997"/>
      <c r="AC803" s="1997"/>
      <c r="AD803" s="1997" t="s">
        <v>2045</v>
      </c>
      <c r="AE803" s="1997"/>
      <c r="AF803" s="1997"/>
      <c r="AG803" s="1997"/>
    </row>
    <row r="804" spans="1:33" s="592" customFormat="1" ht="27.75" customHeight="1">
      <c r="A804" s="606"/>
      <c r="D804" s="3065" t="s">
        <v>2123</v>
      </c>
      <c r="E804" s="2067"/>
      <c r="F804" s="2067"/>
      <c r="G804" s="2067"/>
      <c r="H804" s="2067"/>
      <c r="I804" s="2067"/>
      <c r="J804" s="2067"/>
      <c r="K804" s="2067"/>
      <c r="L804" s="2067"/>
      <c r="M804" s="2067"/>
      <c r="N804" s="3080">
        <f>'Notes- SK Template'!N714</f>
        <v>0</v>
      </c>
      <c r="O804" s="3080"/>
      <c r="P804" s="3080"/>
      <c r="Q804" s="3080">
        <f>'Notes- SK Template'!Q714</f>
        <v>0</v>
      </c>
      <c r="R804" s="3080">
        <f>'Notes- SK Template'!R714</f>
        <v>0</v>
      </c>
      <c r="S804" s="3080"/>
      <c r="T804" s="3080"/>
      <c r="U804" s="3080">
        <f>'Notes- SK Template'!U714</f>
        <v>0</v>
      </c>
      <c r="V804" s="3080">
        <f>'Notes- SK Template'!V714</f>
        <v>0</v>
      </c>
      <c r="W804" s="3080"/>
      <c r="X804" s="3080"/>
      <c r="Y804" s="3080">
        <f>'Notes- SK Template'!Y714</f>
        <v>0</v>
      </c>
      <c r="Z804" s="3080">
        <f>'Notes- SK Template'!Z714</f>
        <v>0</v>
      </c>
      <c r="AA804" s="3080"/>
      <c r="AB804" s="3080"/>
      <c r="AC804" s="3080">
        <f>'Notes- SK Template'!AC714</f>
        <v>0</v>
      </c>
      <c r="AD804" s="3080">
        <f>'Notes- SK Template'!AD714</f>
        <v>0</v>
      </c>
      <c r="AE804" s="3080"/>
      <c r="AF804" s="3080"/>
      <c r="AG804" s="3080">
        <f>'Notes- SK Template'!AG714</f>
        <v>0</v>
      </c>
    </row>
    <row r="805" spans="1:33" s="592" customFormat="1" ht="27.75" customHeight="1">
      <c r="A805" s="606"/>
      <c r="D805" s="3064" t="s">
        <v>2124</v>
      </c>
      <c r="E805" s="1898"/>
      <c r="F805" s="1898"/>
      <c r="G805" s="1898"/>
      <c r="H805" s="1898"/>
      <c r="I805" s="1898"/>
      <c r="J805" s="1898"/>
      <c r="K805" s="1898"/>
      <c r="L805" s="1898"/>
      <c r="M805" s="1898"/>
      <c r="N805" s="2014">
        <f>'Notes- SK Template'!N715</f>
        <v>0</v>
      </c>
      <c r="O805" s="2014"/>
      <c r="P805" s="2014"/>
      <c r="Q805" s="2014">
        <f>'Notes- SK Template'!Q715</f>
        <v>0</v>
      </c>
      <c r="R805" s="2014">
        <f>'Notes- SK Template'!R715</f>
        <v>0</v>
      </c>
      <c r="S805" s="2014"/>
      <c r="T805" s="2014"/>
      <c r="U805" s="2014">
        <f>'Notes- SK Template'!U715</f>
        <v>0</v>
      </c>
      <c r="V805" s="2014">
        <f>'Notes- SK Template'!V715</f>
        <v>0</v>
      </c>
      <c r="W805" s="2014"/>
      <c r="X805" s="2014"/>
      <c r="Y805" s="2014">
        <f>'Notes- SK Template'!Y715</f>
        <v>0</v>
      </c>
      <c r="Z805" s="2014">
        <f>'Notes- SK Template'!Z715</f>
        <v>0</v>
      </c>
      <c r="AA805" s="2014"/>
      <c r="AB805" s="2014"/>
      <c r="AC805" s="2014">
        <f>'Notes- SK Template'!AC715</f>
        <v>0</v>
      </c>
      <c r="AD805" s="2014">
        <f>'Notes- SK Template'!AD715</f>
        <v>0</v>
      </c>
      <c r="AE805" s="2014"/>
      <c r="AF805" s="2014"/>
      <c r="AG805" s="2014">
        <f>'Notes- SK Template'!AG715</f>
        <v>0</v>
      </c>
    </row>
    <row r="806" spans="1:33" s="592" customFormat="1" ht="27.75" customHeight="1" thickBot="1">
      <c r="A806" s="606"/>
      <c r="D806" s="2191" t="s">
        <v>2125</v>
      </c>
      <c r="E806" s="2191"/>
      <c r="F806" s="2191"/>
      <c r="G806" s="2191"/>
      <c r="H806" s="2191"/>
      <c r="I806" s="2191"/>
      <c r="J806" s="2191"/>
      <c r="K806" s="2191"/>
      <c r="L806" s="2191"/>
      <c r="M806" s="2191"/>
      <c r="N806" s="3081">
        <f>'Notes- SK Template'!N716</f>
        <v>0</v>
      </c>
      <c r="O806" s="3082"/>
      <c r="P806" s="3082"/>
      <c r="Q806" s="3083">
        <f>'Notes- SK Template'!Q716</f>
        <v>0</v>
      </c>
      <c r="R806" s="3081">
        <f>'Notes- SK Template'!R716</f>
        <v>0</v>
      </c>
      <c r="S806" s="3082"/>
      <c r="T806" s="3082"/>
      <c r="U806" s="3083">
        <f>'Notes- SK Template'!U716</f>
        <v>0</v>
      </c>
      <c r="V806" s="3081">
        <f>'Notes- SK Template'!V716</f>
        <v>0</v>
      </c>
      <c r="W806" s="3082"/>
      <c r="X806" s="3082"/>
      <c r="Y806" s="3083">
        <f>'Notes- SK Template'!Y716</f>
        <v>0</v>
      </c>
      <c r="Z806" s="3081">
        <f>'Notes- SK Template'!Z716</f>
        <v>0</v>
      </c>
      <c r="AA806" s="3082"/>
      <c r="AB806" s="3082"/>
      <c r="AC806" s="3083">
        <f>'Notes- SK Template'!AC716</f>
        <v>0</v>
      </c>
      <c r="AD806" s="3081">
        <f>'Notes- SK Template'!AD716</f>
        <v>0</v>
      </c>
      <c r="AE806" s="3082"/>
      <c r="AF806" s="3082"/>
      <c r="AG806" s="3083">
        <f>'Notes- SK Template'!AG716</f>
        <v>0</v>
      </c>
    </row>
    <row r="807" spans="1:33" s="592" customFormat="1" ht="13.8">
      <c r="A807" s="606"/>
    </row>
    <row r="808" spans="1:33" s="592" customFormat="1" ht="13.8">
      <c r="A808" s="606"/>
      <c r="D808" s="2206" t="s">
        <v>2129</v>
      </c>
      <c r="E808" s="2260"/>
      <c r="F808" s="2260"/>
      <c r="G808" s="2260"/>
      <c r="H808" s="2260"/>
      <c r="I808" s="2260"/>
      <c r="J808" s="2260"/>
      <c r="K808" s="2260"/>
      <c r="L808" s="2260"/>
      <c r="M808" s="2260"/>
      <c r="N808" s="2260"/>
      <c r="O808" s="2260"/>
      <c r="P808" s="2260"/>
      <c r="Q808" s="2260"/>
      <c r="R808" s="2260"/>
      <c r="S808" s="2260"/>
      <c r="T808" s="2260"/>
      <c r="U808" s="2260"/>
      <c r="V808" s="2260"/>
      <c r="W808" s="2260"/>
      <c r="X808" s="2260"/>
      <c r="Y808" s="2260"/>
      <c r="Z808" s="2260"/>
      <c r="AA808" s="2260"/>
      <c r="AB808" s="2260"/>
      <c r="AC808" s="2260"/>
      <c r="AD808" s="2260"/>
      <c r="AE808" s="2260"/>
      <c r="AF808" s="2260"/>
      <c r="AG808" s="2260"/>
    </row>
    <row r="809" spans="1:33" s="592" customFormat="1" ht="13.8">
      <c r="A809" s="606"/>
      <c r="D809" s="2260"/>
      <c r="E809" s="2260"/>
      <c r="F809" s="2260"/>
      <c r="G809" s="2260"/>
      <c r="H809" s="2260"/>
      <c r="I809" s="2260"/>
      <c r="J809" s="2260"/>
      <c r="K809" s="2260"/>
      <c r="L809" s="2260"/>
      <c r="M809" s="2260"/>
      <c r="N809" s="2260"/>
      <c r="O809" s="2260"/>
      <c r="P809" s="2260"/>
      <c r="Q809" s="2260"/>
      <c r="R809" s="2260"/>
      <c r="S809" s="2260"/>
      <c r="T809" s="2260"/>
      <c r="U809" s="2260"/>
      <c r="V809" s="2260"/>
      <c r="W809" s="2260"/>
      <c r="X809" s="2260"/>
      <c r="Y809" s="2260"/>
      <c r="Z809" s="2260"/>
      <c r="AA809" s="2260"/>
      <c r="AB809" s="2260"/>
      <c r="AC809" s="2260"/>
      <c r="AD809" s="2260"/>
      <c r="AE809" s="2260"/>
      <c r="AF809" s="2260"/>
      <c r="AG809" s="2260"/>
    </row>
    <row r="810" spans="1:33" s="592" customFormat="1" ht="14.4" thickBot="1">
      <c r="A810" s="606"/>
    </row>
    <row r="811" spans="1:33" s="592" customFormat="1" ht="14.4" thickBot="1">
      <c r="A811" s="606">
        <v>20</v>
      </c>
      <c r="D811" s="1874" t="s">
        <v>1828</v>
      </c>
      <c r="E811" s="1874"/>
      <c r="F811" s="1874"/>
      <c r="G811" s="1874"/>
      <c r="H811" s="1874"/>
      <c r="I811" s="1874"/>
      <c r="J811" s="1874"/>
      <c r="K811" s="1874"/>
      <c r="L811" s="1874"/>
      <c r="M811" s="1874"/>
      <c r="N811" s="1874"/>
      <c r="O811" s="1874"/>
      <c r="P811" s="1874"/>
      <c r="Q811" s="1874"/>
      <c r="R811" s="1874"/>
      <c r="S811" s="1874" t="s">
        <v>1974</v>
      </c>
      <c r="T811" s="1874"/>
      <c r="U811" s="1874"/>
      <c r="V811" s="1874"/>
      <c r="W811" s="1874"/>
      <c r="X811" s="1874"/>
      <c r="Y811" s="1874"/>
      <c r="Z811" s="1874"/>
      <c r="AA811" s="1874"/>
      <c r="AB811" s="1874"/>
      <c r="AC811" s="1874"/>
      <c r="AD811" s="1874"/>
      <c r="AE811" s="1874"/>
      <c r="AF811" s="1874"/>
      <c r="AG811" s="1874"/>
    </row>
    <row r="812" spans="1:33" s="592" customFormat="1" ht="27.75" customHeight="1">
      <c r="A812" s="606"/>
      <c r="D812" s="2958" t="s">
        <v>2130</v>
      </c>
      <c r="E812" s="2175"/>
      <c r="F812" s="2175"/>
      <c r="G812" s="2175"/>
      <c r="H812" s="2175"/>
      <c r="I812" s="2175"/>
      <c r="J812" s="2175"/>
      <c r="K812" s="2175"/>
      <c r="L812" s="2175"/>
      <c r="M812" s="2175"/>
      <c r="N812" s="2175"/>
      <c r="O812" s="2175"/>
      <c r="P812" s="2175"/>
      <c r="Q812" s="2175"/>
      <c r="R812" s="2175"/>
      <c r="S812" s="2181">
        <f>'Notes- SK Template'!S722</f>
        <v>0</v>
      </c>
      <c r="T812" s="2181"/>
      <c r="U812" s="2181"/>
      <c r="V812" s="2181"/>
      <c r="W812" s="2181"/>
      <c r="X812" s="2181"/>
      <c r="Y812" s="2181"/>
      <c r="Z812" s="2181"/>
      <c r="AA812" s="2181"/>
      <c r="AB812" s="2181"/>
      <c r="AC812" s="2181"/>
      <c r="AD812" s="2181"/>
      <c r="AE812" s="2181"/>
      <c r="AF812" s="2181"/>
      <c r="AG812" s="2181"/>
    </row>
    <row r="813" spans="1:33" s="592" customFormat="1" ht="27.75" customHeight="1" thickBot="1">
      <c r="A813" s="606"/>
      <c r="D813" s="2959" t="s">
        <v>2131</v>
      </c>
      <c r="E813" s="2019"/>
      <c r="F813" s="2019"/>
      <c r="G813" s="2019"/>
      <c r="H813" s="2019"/>
      <c r="I813" s="2019"/>
      <c r="J813" s="2019"/>
      <c r="K813" s="2019"/>
      <c r="L813" s="2019"/>
      <c r="M813" s="2019"/>
      <c r="N813" s="2019"/>
      <c r="O813" s="2019"/>
      <c r="P813" s="2019"/>
      <c r="Q813" s="2019"/>
      <c r="R813" s="2019"/>
      <c r="S813" s="1895">
        <f>'Notes- SK Template'!S723</f>
        <v>0</v>
      </c>
      <c r="T813" s="1896"/>
      <c r="U813" s="1896"/>
      <c r="V813" s="1896"/>
      <c r="W813" s="1896"/>
      <c r="X813" s="1896"/>
      <c r="Y813" s="1896"/>
      <c r="Z813" s="1896"/>
      <c r="AA813" s="1896"/>
      <c r="AB813" s="1896"/>
      <c r="AC813" s="1896"/>
      <c r="AD813" s="1896"/>
      <c r="AE813" s="1896"/>
      <c r="AF813" s="1896"/>
      <c r="AG813" s="1897"/>
    </row>
    <row r="814" spans="1:33" s="592" customFormat="1" ht="13.8">
      <c r="A814" s="606"/>
    </row>
    <row r="815" spans="1:33" s="592" customFormat="1" ht="13.8">
      <c r="A815" s="606"/>
    </row>
    <row r="816" spans="1:33" s="592" customFormat="1" ht="13.8">
      <c r="A816" s="606"/>
      <c r="D816" s="2206" t="s">
        <v>2132</v>
      </c>
      <c r="E816" s="2260"/>
      <c r="F816" s="2260"/>
      <c r="G816" s="2260"/>
      <c r="H816" s="2260"/>
      <c r="I816" s="2260"/>
      <c r="J816" s="2260"/>
      <c r="K816" s="2260"/>
      <c r="L816" s="2260"/>
      <c r="M816" s="2260"/>
      <c r="N816" s="2260"/>
      <c r="O816" s="2260"/>
      <c r="P816" s="2260"/>
      <c r="Q816" s="2260"/>
      <c r="R816" s="2260"/>
      <c r="S816" s="2260"/>
      <c r="T816" s="2260"/>
      <c r="U816" s="2260"/>
      <c r="V816" s="2260"/>
      <c r="W816" s="2260"/>
      <c r="X816" s="2260"/>
      <c r="Y816" s="2260"/>
      <c r="Z816" s="2260"/>
      <c r="AA816" s="2260"/>
      <c r="AB816" s="2260"/>
      <c r="AC816" s="2260"/>
      <c r="AD816" s="2260"/>
      <c r="AE816" s="2260"/>
      <c r="AF816" s="2260"/>
      <c r="AG816" s="2260"/>
    </row>
    <row r="817" spans="1:33" s="592" customFormat="1" ht="13.8">
      <c r="A817" s="606"/>
      <c r="D817" s="2260"/>
      <c r="E817" s="2260"/>
      <c r="F817" s="2260"/>
      <c r="G817" s="2260"/>
      <c r="H817" s="2260"/>
      <c r="I817" s="2260"/>
      <c r="J817" s="2260"/>
      <c r="K817" s="2260"/>
      <c r="L817" s="2260"/>
      <c r="M817" s="2260"/>
      <c r="N817" s="2260"/>
      <c r="O817" s="2260"/>
      <c r="P817" s="2260"/>
      <c r="Q817" s="2260"/>
      <c r="R817" s="2260"/>
      <c r="S817" s="2260"/>
      <c r="T817" s="2260"/>
      <c r="U817" s="2260"/>
      <c r="V817" s="2260"/>
      <c r="W817" s="2260"/>
      <c r="X817" s="2260"/>
      <c r="Y817" s="2260"/>
      <c r="Z817" s="2260"/>
      <c r="AA817" s="2260"/>
      <c r="AB817" s="2260"/>
      <c r="AC817" s="2260"/>
      <c r="AD817" s="2260"/>
      <c r="AE817" s="2260"/>
      <c r="AF817" s="2260"/>
      <c r="AG817" s="2260"/>
    </row>
    <row r="818" spans="1:33" s="592" customFormat="1" ht="14.4" thickBot="1">
      <c r="A818" s="606"/>
    </row>
    <row r="819" spans="1:33" s="592" customFormat="1" ht="45" customHeight="1" thickBot="1">
      <c r="A819" s="606">
        <v>21</v>
      </c>
      <c r="D819" s="1997" t="s">
        <v>2118</v>
      </c>
      <c r="E819" s="1997"/>
      <c r="F819" s="1997"/>
      <c r="G819" s="1997"/>
      <c r="H819" s="1997"/>
      <c r="I819" s="1997"/>
      <c r="J819" s="1997"/>
      <c r="K819" s="1997"/>
      <c r="L819" s="1997" t="s">
        <v>2133</v>
      </c>
      <c r="M819" s="1997"/>
      <c r="N819" s="1997"/>
      <c r="O819" s="1997"/>
      <c r="P819" s="1997"/>
      <c r="Q819" s="1997"/>
      <c r="R819" s="1997"/>
      <c r="S819" s="1997" t="s">
        <v>2134</v>
      </c>
      <c r="T819" s="1997"/>
      <c r="U819" s="1997"/>
      <c r="V819" s="1997"/>
      <c r="W819" s="1997"/>
      <c r="X819" s="1997"/>
      <c r="Y819" s="1997"/>
      <c r="Z819" s="1997" t="s">
        <v>2135</v>
      </c>
      <c r="AA819" s="1997"/>
      <c r="AB819" s="1997"/>
      <c r="AC819" s="1997"/>
      <c r="AD819" s="1997"/>
      <c r="AE819" s="1997"/>
      <c r="AF819" s="1997"/>
      <c r="AG819" s="1997"/>
    </row>
    <row r="820" spans="1:33" ht="30.75" customHeight="1">
      <c r="D820" s="3068" t="s">
        <v>2119</v>
      </c>
      <c r="E820" s="2291"/>
      <c r="F820" s="2291"/>
      <c r="G820" s="2291"/>
      <c r="H820" s="2291"/>
      <c r="I820" s="2291"/>
      <c r="J820" s="2291"/>
      <c r="K820" s="2292"/>
      <c r="L820" s="2020">
        <f>'Notes- SK Template'!L730</f>
        <v>0</v>
      </c>
      <c r="M820" s="2020">
        <f>'Notes- SK Template'!M730</f>
        <v>0</v>
      </c>
      <c r="N820" s="2020">
        <f>'Notes- SK Template'!N730</f>
        <v>0</v>
      </c>
      <c r="O820" s="2020">
        <f>'Notes- SK Template'!O730</f>
        <v>0</v>
      </c>
      <c r="P820" s="2020">
        <f>'Notes- SK Template'!P730</f>
        <v>0</v>
      </c>
      <c r="Q820" s="2020">
        <f>'Notes- SK Template'!Q730</f>
        <v>0</v>
      </c>
      <c r="R820" s="2020">
        <f>'Notes- SK Template'!R730</f>
        <v>0</v>
      </c>
      <c r="S820" s="2020">
        <f>'Notes- SK Template'!S730</f>
        <v>0</v>
      </c>
      <c r="T820" s="2020">
        <f>'Notes- SK Template'!T730</f>
        <v>0</v>
      </c>
      <c r="U820" s="2020">
        <f>'Notes- SK Template'!U730</f>
        <v>0</v>
      </c>
      <c r="V820" s="2020">
        <f>'Notes- SK Template'!V730</f>
        <v>0</v>
      </c>
      <c r="W820" s="2020">
        <f>'Notes- SK Template'!W730</f>
        <v>0</v>
      </c>
      <c r="X820" s="2020">
        <f>'Notes- SK Template'!X730</f>
        <v>0</v>
      </c>
      <c r="Y820" s="2020">
        <f>'Notes- SK Template'!Y730</f>
        <v>0</v>
      </c>
      <c r="Z820" s="2020">
        <f>'Notes- SK Template'!Z730</f>
        <v>0</v>
      </c>
      <c r="AA820" s="2020">
        <f>'Notes- SK Template'!AA730</f>
        <v>0</v>
      </c>
      <c r="AB820" s="2020">
        <f>'Notes- SK Template'!AB730</f>
        <v>0</v>
      </c>
      <c r="AC820" s="2020">
        <f>'Notes- SK Template'!AC730</f>
        <v>0</v>
      </c>
      <c r="AD820" s="2020">
        <f>'Notes- SK Template'!AD730</f>
        <v>0</v>
      </c>
      <c r="AE820" s="2020">
        <f>'Notes- SK Template'!AE730</f>
        <v>0</v>
      </c>
      <c r="AF820" s="2020">
        <f>'Notes- SK Template'!AF730</f>
        <v>0</v>
      </c>
      <c r="AG820" s="2020">
        <f>'Notes- SK Template'!AG730</f>
        <v>0</v>
      </c>
    </row>
    <row r="821" spans="1:33" ht="18" customHeight="1">
      <c r="D821" s="2968" t="s">
        <v>2120</v>
      </c>
      <c r="E821" s="2203"/>
      <c r="F821" s="2203"/>
      <c r="G821" s="2203"/>
      <c r="H821" s="2203"/>
      <c r="I821" s="2203"/>
      <c r="J821" s="2203"/>
      <c r="K821" s="2204"/>
      <c r="L821" s="1907">
        <f>'Notes- SK Template'!L731</f>
        <v>0</v>
      </c>
      <c r="M821" s="1907">
        <f>'Notes- SK Template'!M731</f>
        <v>0</v>
      </c>
      <c r="N821" s="1907">
        <f>'Notes- SK Template'!N731</f>
        <v>0</v>
      </c>
      <c r="O821" s="1907">
        <f>'Notes- SK Template'!O731</f>
        <v>0</v>
      </c>
      <c r="P821" s="1907">
        <f>'Notes- SK Template'!P731</f>
        <v>0</v>
      </c>
      <c r="Q821" s="1907">
        <f>'Notes- SK Template'!Q731</f>
        <v>0</v>
      </c>
      <c r="R821" s="1907">
        <f>'Notes- SK Template'!R731</f>
        <v>0</v>
      </c>
      <c r="S821" s="1907">
        <f>'Notes- SK Template'!S731</f>
        <v>0</v>
      </c>
      <c r="T821" s="1907">
        <f>'Notes- SK Template'!T731</f>
        <v>0</v>
      </c>
      <c r="U821" s="1907">
        <f>'Notes- SK Template'!U731</f>
        <v>0</v>
      </c>
      <c r="V821" s="1907">
        <f>'Notes- SK Template'!V731</f>
        <v>0</v>
      </c>
      <c r="W821" s="1907">
        <f>'Notes- SK Template'!W731</f>
        <v>0</v>
      </c>
      <c r="X821" s="1907">
        <f>'Notes- SK Template'!X731</f>
        <v>0</v>
      </c>
      <c r="Y821" s="1907">
        <f>'Notes- SK Template'!Y731</f>
        <v>0</v>
      </c>
      <c r="Z821" s="1907">
        <f>'Notes- SK Template'!Z731</f>
        <v>0</v>
      </c>
      <c r="AA821" s="1907">
        <f>'Notes- SK Template'!AA731</f>
        <v>0</v>
      </c>
      <c r="AB821" s="1907">
        <f>'Notes- SK Template'!AB731</f>
        <v>0</v>
      </c>
      <c r="AC821" s="1907">
        <f>'Notes- SK Template'!AC731</f>
        <v>0</v>
      </c>
      <c r="AD821" s="1907">
        <f>'Notes- SK Template'!AD731</f>
        <v>0</v>
      </c>
      <c r="AE821" s="1907">
        <f>'Notes- SK Template'!AE731</f>
        <v>0</v>
      </c>
      <c r="AF821" s="1907">
        <f>'Notes- SK Template'!AF731</f>
        <v>0</v>
      </c>
      <c r="AG821" s="1907">
        <f>'Notes- SK Template'!AG731</f>
        <v>0</v>
      </c>
    </row>
    <row r="822" spans="1:33" ht="18" customHeight="1">
      <c r="D822" s="2968" t="s">
        <v>2136</v>
      </c>
      <c r="E822" s="2203"/>
      <c r="F822" s="2203"/>
      <c r="G822" s="2203"/>
      <c r="H822" s="2203"/>
      <c r="I822" s="2203"/>
      <c r="J822" s="2203"/>
      <c r="K822" s="2204"/>
      <c r="L822" s="1907">
        <f>'Notes- SK Template'!L732</f>
        <v>0</v>
      </c>
      <c r="M822" s="1907">
        <f>'Notes- SK Template'!M732</f>
        <v>0</v>
      </c>
      <c r="N822" s="1907">
        <f>'Notes- SK Template'!N732</f>
        <v>0</v>
      </c>
      <c r="O822" s="1907">
        <f>'Notes- SK Template'!O732</f>
        <v>0</v>
      </c>
      <c r="P822" s="1907">
        <f>'Notes- SK Template'!P732</f>
        <v>0</v>
      </c>
      <c r="Q822" s="1907">
        <f>'Notes- SK Template'!Q732</f>
        <v>0</v>
      </c>
      <c r="R822" s="1907">
        <f>'Notes- SK Template'!R732</f>
        <v>0</v>
      </c>
      <c r="S822" s="1907">
        <f>'Notes- SK Template'!S732</f>
        <v>0</v>
      </c>
      <c r="T822" s="1907">
        <f>'Notes- SK Template'!T732</f>
        <v>0</v>
      </c>
      <c r="U822" s="1907">
        <f>'Notes- SK Template'!U732</f>
        <v>0</v>
      </c>
      <c r="V822" s="1907">
        <f>'Notes- SK Template'!V732</f>
        <v>0</v>
      </c>
      <c r="W822" s="1907">
        <f>'Notes- SK Template'!W732</f>
        <v>0</v>
      </c>
      <c r="X822" s="1907">
        <f>'Notes- SK Template'!X732</f>
        <v>0</v>
      </c>
      <c r="Y822" s="1907">
        <f>'Notes- SK Template'!Y732</f>
        <v>0</v>
      </c>
      <c r="Z822" s="1907">
        <f>'Notes- SK Template'!Z732</f>
        <v>0</v>
      </c>
      <c r="AA822" s="1907">
        <f>'Notes- SK Template'!AA732</f>
        <v>0</v>
      </c>
      <c r="AB822" s="1907">
        <f>'Notes- SK Template'!AB732</f>
        <v>0</v>
      </c>
      <c r="AC822" s="1907">
        <f>'Notes- SK Template'!AC732</f>
        <v>0</v>
      </c>
      <c r="AD822" s="1907">
        <f>'Notes- SK Template'!AD732</f>
        <v>0</v>
      </c>
      <c r="AE822" s="1907">
        <f>'Notes- SK Template'!AE732</f>
        <v>0</v>
      </c>
      <c r="AF822" s="1907">
        <f>'Notes- SK Template'!AF732</f>
        <v>0</v>
      </c>
      <c r="AG822" s="1907">
        <f>'Notes- SK Template'!AG732</f>
        <v>0</v>
      </c>
    </row>
    <row r="823" spans="1:33" ht="18" customHeight="1">
      <c r="D823" s="2968" t="s">
        <v>2123</v>
      </c>
      <c r="E823" s="2203"/>
      <c r="F823" s="2203"/>
      <c r="G823" s="2203"/>
      <c r="H823" s="2203"/>
      <c r="I823" s="2203"/>
      <c r="J823" s="2203"/>
      <c r="K823" s="2204"/>
      <c r="L823" s="1907">
        <f>'Notes- SK Template'!L733</f>
        <v>0</v>
      </c>
      <c r="M823" s="1907">
        <f>'Notes- SK Template'!M733</f>
        <v>0</v>
      </c>
      <c r="N823" s="1907">
        <f>'Notes- SK Template'!N733</f>
        <v>0</v>
      </c>
      <c r="O823" s="1907">
        <f>'Notes- SK Template'!O733</f>
        <v>0</v>
      </c>
      <c r="P823" s="1907">
        <f>'Notes- SK Template'!P733</f>
        <v>0</v>
      </c>
      <c r="Q823" s="1907">
        <f>'Notes- SK Template'!Q733</f>
        <v>0</v>
      </c>
      <c r="R823" s="1907">
        <f>'Notes- SK Template'!R733</f>
        <v>0</v>
      </c>
      <c r="S823" s="1907">
        <f>'Notes- SK Template'!S733</f>
        <v>0</v>
      </c>
      <c r="T823" s="1907">
        <f>'Notes- SK Template'!T733</f>
        <v>0</v>
      </c>
      <c r="U823" s="1907">
        <f>'Notes- SK Template'!U733</f>
        <v>0</v>
      </c>
      <c r="V823" s="1907">
        <f>'Notes- SK Template'!V733</f>
        <v>0</v>
      </c>
      <c r="W823" s="1907">
        <f>'Notes- SK Template'!W733</f>
        <v>0</v>
      </c>
      <c r="X823" s="1907">
        <f>'Notes- SK Template'!X733</f>
        <v>0</v>
      </c>
      <c r="Y823" s="1907">
        <f>'Notes- SK Template'!Y733</f>
        <v>0</v>
      </c>
      <c r="Z823" s="1907">
        <f>'Notes- SK Template'!Z733</f>
        <v>0</v>
      </c>
      <c r="AA823" s="1907">
        <f>'Notes- SK Template'!AA733</f>
        <v>0</v>
      </c>
      <c r="AB823" s="1907">
        <f>'Notes- SK Template'!AB733</f>
        <v>0</v>
      </c>
      <c r="AC823" s="1907">
        <f>'Notes- SK Template'!AC733</f>
        <v>0</v>
      </c>
      <c r="AD823" s="1907">
        <f>'Notes- SK Template'!AD733</f>
        <v>0</v>
      </c>
      <c r="AE823" s="1907">
        <f>'Notes- SK Template'!AE733</f>
        <v>0</v>
      </c>
      <c r="AF823" s="1907">
        <f>'Notes- SK Template'!AF733</f>
        <v>0</v>
      </c>
      <c r="AG823" s="1907">
        <f>'Notes- SK Template'!AG733</f>
        <v>0</v>
      </c>
    </row>
    <row r="824" spans="1:33" ht="18" customHeight="1" thickBot="1">
      <c r="D824" s="2438" t="s">
        <v>2125</v>
      </c>
      <c r="E824" s="2439"/>
      <c r="F824" s="2439"/>
      <c r="G824" s="2439"/>
      <c r="H824" s="2439"/>
      <c r="I824" s="2439"/>
      <c r="J824" s="2439"/>
      <c r="K824" s="2440"/>
      <c r="L824" s="3084">
        <f>'Notes- SK Template'!L734</f>
        <v>0</v>
      </c>
      <c r="M824" s="3084">
        <f>'Notes- SK Template'!M734</f>
        <v>0</v>
      </c>
      <c r="N824" s="3084">
        <f>'Notes- SK Template'!N734</f>
        <v>0</v>
      </c>
      <c r="O824" s="3084">
        <f>'Notes- SK Template'!O734</f>
        <v>0</v>
      </c>
      <c r="P824" s="3084">
        <f>'Notes- SK Template'!P734</f>
        <v>0</v>
      </c>
      <c r="Q824" s="3084">
        <f>'Notes- SK Template'!Q734</f>
        <v>0</v>
      </c>
      <c r="R824" s="3084">
        <f>'Notes- SK Template'!R734</f>
        <v>0</v>
      </c>
      <c r="S824" s="3084">
        <f>'Notes- SK Template'!S734</f>
        <v>0</v>
      </c>
      <c r="T824" s="3084">
        <f>'Notes- SK Template'!T734</f>
        <v>0</v>
      </c>
      <c r="U824" s="3084">
        <f>'Notes- SK Template'!U734</f>
        <v>0</v>
      </c>
      <c r="V824" s="3084">
        <f>'Notes- SK Template'!V734</f>
        <v>0</v>
      </c>
      <c r="W824" s="3084">
        <f>'Notes- SK Template'!W734</f>
        <v>0</v>
      </c>
      <c r="X824" s="3084">
        <f>'Notes- SK Template'!X734</f>
        <v>0</v>
      </c>
      <c r="Y824" s="3084">
        <f>'Notes- SK Template'!Y734</f>
        <v>0</v>
      </c>
      <c r="Z824" s="3084">
        <f>'Notes- SK Template'!Z734</f>
        <v>0</v>
      </c>
      <c r="AA824" s="3084">
        <f>'Notes- SK Template'!AA734</f>
        <v>0</v>
      </c>
      <c r="AB824" s="3084">
        <f>'Notes- SK Template'!AB734</f>
        <v>0</v>
      </c>
      <c r="AC824" s="3084">
        <f>'Notes- SK Template'!AC734</f>
        <v>0</v>
      </c>
      <c r="AD824" s="3084">
        <f>'Notes- SK Template'!AD734</f>
        <v>0</v>
      </c>
      <c r="AE824" s="3084">
        <f>'Notes- SK Template'!AE734</f>
        <v>0</v>
      </c>
      <c r="AF824" s="3084">
        <f>'Notes- SK Template'!AF734</f>
        <v>0</v>
      </c>
      <c r="AG824" s="3084">
        <f>'Notes- SK Template'!AG734</f>
        <v>0</v>
      </c>
    </row>
    <row r="827" spans="1:33" ht="14.25" customHeight="1">
      <c r="D827" s="590" t="s">
        <v>2137</v>
      </c>
    </row>
    <row r="829" spans="1:33" ht="14.25" customHeight="1">
      <c r="D829" s="2059" t="s">
        <v>2138</v>
      </c>
      <c r="E829" s="2316"/>
      <c r="F829" s="2316"/>
      <c r="G829" s="2316"/>
      <c r="H829" s="2316"/>
      <c r="I829" s="2316"/>
      <c r="J829" s="2316"/>
      <c r="K829" s="2316"/>
      <c r="L829" s="2316"/>
      <c r="M829" s="2316"/>
      <c r="N829" s="2316"/>
      <c r="O829" s="2316"/>
      <c r="P829" s="2316"/>
      <c r="Q829" s="2316"/>
      <c r="R829" s="2316"/>
      <c r="S829" s="2316"/>
      <c r="T829" s="2316"/>
      <c r="U829" s="2316"/>
      <c r="V829" s="2316"/>
      <c r="W829" s="2316"/>
      <c r="X829" s="2316"/>
      <c r="Y829" s="2316"/>
      <c r="Z829" s="2316"/>
      <c r="AA829" s="2316"/>
      <c r="AB829" s="2316"/>
      <c r="AC829" s="2316"/>
      <c r="AD829" s="2316"/>
      <c r="AE829" s="2316"/>
      <c r="AF829" s="2316"/>
      <c r="AG829" s="2316"/>
    </row>
    <row r="830" spans="1:33" ht="14.25" customHeight="1" thickBot="1"/>
    <row r="831" spans="1:33" ht="28.5" customHeight="1" thickBot="1">
      <c r="A831" s="606">
        <v>22</v>
      </c>
      <c r="D831" s="2475" t="s">
        <v>1828</v>
      </c>
      <c r="E831" s="2475"/>
      <c r="F831" s="2475"/>
      <c r="G831" s="2475"/>
      <c r="H831" s="2475"/>
      <c r="I831" s="2475"/>
      <c r="J831" s="2475"/>
      <c r="K831" s="2475"/>
      <c r="L831" s="2475"/>
      <c r="M831" s="2475"/>
      <c r="N831" s="2475"/>
      <c r="O831" s="2475"/>
      <c r="P831" s="2475" t="s">
        <v>1829</v>
      </c>
      <c r="Q831" s="2475"/>
      <c r="R831" s="2475"/>
      <c r="S831" s="2475"/>
      <c r="T831" s="2475"/>
      <c r="U831" s="2475"/>
      <c r="V831" s="2475"/>
      <c r="W831" s="2475"/>
      <c r="X831" s="2475"/>
      <c r="Y831" s="2475" t="s">
        <v>1973</v>
      </c>
      <c r="Z831" s="2475"/>
      <c r="AA831" s="2475"/>
      <c r="AB831" s="2475"/>
      <c r="AC831" s="2475"/>
      <c r="AD831" s="2475"/>
      <c r="AE831" s="2475"/>
      <c r="AF831" s="2475"/>
      <c r="AG831" s="2475"/>
    </row>
    <row r="832" spans="1:33" ht="16.5" customHeight="1" thickBot="1">
      <c r="D832" s="2461" t="s">
        <v>2139</v>
      </c>
      <c r="E832" s="2461"/>
      <c r="F832" s="2461"/>
      <c r="G832" s="2461"/>
      <c r="H832" s="2461"/>
      <c r="I832" s="2461"/>
      <c r="J832" s="2461"/>
      <c r="K832" s="2461"/>
      <c r="L832" s="2461"/>
      <c r="M832" s="2461"/>
      <c r="N832" s="2461"/>
      <c r="O832" s="2461"/>
      <c r="P832" s="2462"/>
      <c r="Q832" s="2462"/>
      <c r="R832" s="2462"/>
      <c r="S832" s="2462"/>
      <c r="T832" s="2462"/>
      <c r="U832" s="2462"/>
      <c r="V832" s="2462"/>
      <c r="W832" s="2462"/>
      <c r="X832" s="2383"/>
      <c r="Y832" s="1877"/>
      <c r="Z832" s="2462"/>
      <c r="AA832" s="2462"/>
      <c r="AB832" s="2462"/>
      <c r="AC832" s="2462"/>
      <c r="AD832" s="2462"/>
      <c r="AE832" s="2462"/>
      <c r="AF832" s="2462"/>
      <c r="AG832" s="2462"/>
    </row>
    <row r="833" spans="4:33" ht="16.5" customHeight="1">
      <c r="D833" s="2467" t="e">
        <f>'Notes- SK Template'!#REF!</f>
        <v>#REF!</v>
      </c>
      <c r="E833" s="2467" t="e">
        <f>'Notes- SK Template'!#REF!</f>
        <v>#REF!</v>
      </c>
      <c r="F833" s="2467" t="e">
        <f>'Notes- SK Template'!#REF!</f>
        <v>#REF!</v>
      </c>
      <c r="G833" s="2467" t="e">
        <f>'Notes- SK Template'!#REF!</f>
        <v>#REF!</v>
      </c>
      <c r="H833" s="2467" t="e">
        <f>'Notes- SK Template'!#REF!</f>
        <v>#REF!</v>
      </c>
      <c r="I833" s="2467" t="e">
        <f>'Notes- SK Template'!#REF!</f>
        <v>#REF!</v>
      </c>
      <c r="J833" s="2467" t="e">
        <f>'Notes- SK Template'!#REF!</f>
        <v>#REF!</v>
      </c>
      <c r="K833" s="2467" t="e">
        <f>'Notes- SK Template'!#REF!</f>
        <v>#REF!</v>
      </c>
      <c r="L833" s="2467" t="e">
        <f>'Notes- SK Template'!#REF!</f>
        <v>#REF!</v>
      </c>
      <c r="M833" s="2467" t="e">
        <f>'Notes- SK Template'!#REF!</f>
        <v>#REF!</v>
      </c>
      <c r="N833" s="2467" t="e">
        <f>'Notes- SK Template'!#REF!</f>
        <v>#REF!</v>
      </c>
      <c r="O833" s="2467" t="e">
        <f>'Notes- SK Template'!#REF!</f>
        <v>#REF!</v>
      </c>
      <c r="P833" s="3085" t="e">
        <f>'Notes- SK Template'!#REF!</f>
        <v>#REF!</v>
      </c>
      <c r="Q833" s="3085" t="e">
        <f>'Notes- SK Template'!#REF!</f>
        <v>#REF!</v>
      </c>
      <c r="R833" s="3085" t="e">
        <f>'Notes- SK Template'!#REF!</f>
        <v>#REF!</v>
      </c>
      <c r="S833" s="3085" t="e">
        <f>'Notes- SK Template'!#REF!</f>
        <v>#REF!</v>
      </c>
      <c r="T833" s="3085" t="e">
        <f>'Notes- SK Template'!#REF!</f>
        <v>#REF!</v>
      </c>
      <c r="U833" s="3085" t="e">
        <f>'Notes- SK Template'!#REF!</f>
        <v>#REF!</v>
      </c>
      <c r="V833" s="3085" t="e">
        <f>'Notes- SK Template'!#REF!</f>
        <v>#REF!</v>
      </c>
      <c r="W833" s="3085" t="e">
        <f>'Notes- SK Template'!#REF!</f>
        <v>#REF!</v>
      </c>
      <c r="X833" s="3086" t="e">
        <f>'Notes- SK Template'!#REF!</f>
        <v>#REF!</v>
      </c>
      <c r="Y833" s="3087" t="e">
        <f>'Notes- SK Template'!#REF!</f>
        <v>#REF!</v>
      </c>
      <c r="Z833" s="3085" t="e">
        <f>'Notes- SK Template'!#REF!</f>
        <v>#REF!</v>
      </c>
      <c r="AA833" s="3085" t="e">
        <f>'Notes- SK Template'!#REF!</f>
        <v>#REF!</v>
      </c>
      <c r="AB833" s="3085" t="e">
        <f>'Notes- SK Template'!#REF!</f>
        <v>#REF!</v>
      </c>
      <c r="AC833" s="3085" t="e">
        <f>'Notes- SK Template'!#REF!</f>
        <v>#REF!</v>
      </c>
      <c r="AD833" s="3085" t="e">
        <f>'Notes- SK Template'!#REF!</f>
        <v>#REF!</v>
      </c>
      <c r="AE833" s="3085" t="e">
        <f>'Notes- SK Template'!#REF!</f>
        <v>#REF!</v>
      </c>
      <c r="AF833" s="3085" t="e">
        <f>'Notes- SK Template'!#REF!</f>
        <v>#REF!</v>
      </c>
      <c r="AG833" s="3085" t="e">
        <f>'Notes- SK Template'!#REF!</f>
        <v>#REF!</v>
      </c>
    </row>
    <row r="834" spans="4:33" ht="16.5" customHeight="1" thickBot="1">
      <c r="D834" s="3088">
        <f>'Notes- SK Template'!D743</f>
        <v>0</v>
      </c>
      <c r="E834" s="3088">
        <f>'Notes- SK Template'!E743</f>
        <v>0</v>
      </c>
      <c r="F834" s="3088">
        <f>'Notes- SK Template'!F743</f>
        <v>0</v>
      </c>
      <c r="G834" s="3088">
        <f>'Notes- SK Template'!G743</f>
        <v>0</v>
      </c>
      <c r="H834" s="3088">
        <f>'Notes- SK Template'!H743</f>
        <v>0</v>
      </c>
      <c r="I834" s="3088">
        <f>'Notes- SK Template'!I743</f>
        <v>0</v>
      </c>
      <c r="J834" s="3088">
        <f>'Notes- SK Template'!J743</f>
        <v>0</v>
      </c>
      <c r="K834" s="3088">
        <f>'Notes- SK Template'!K743</f>
        <v>0</v>
      </c>
      <c r="L834" s="3088">
        <f>'Notes- SK Template'!L743</f>
        <v>0</v>
      </c>
      <c r="M834" s="3088">
        <f>'Notes- SK Template'!M743</f>
        <v>0</v>
      </c>
      <c r="N834" s="3088">
        <f>'Notes- SK Template'!N743</f>
        <v>0</v>
      </c>
      <c r="O834" s="3088">
        <f>'Notes- SK Template'!O743</f>
        <v>0</v>
      </c>
      <c r="P834" s="3089">
        <f>'Notes- SK Template'!P743</f>
        <v>0</v>
      </c>
      <c r="Q834" s="3089">
        <f>'Notes- SK Template'!Q743</f>
        <v>0</v>
      </c>
      <c r="R834" s="3089">
        <f>'Notes- SK Template'!R743</f>
        <v>0</v>
      </c>
      <c r="S834" s="3089">
        <f>'Notes- SK Template'!S743</f>
        <v>0</v>
      </c>
      <c r="T834" s="3089">
        <f>'Notes- SK Template'!T743</f>
        <v>0</v>
      </c>
      <c r="U834" s="3089">
        <f>'Notes- SK Template'!U743</f>
        <v>0</v>
      </c>
      <c r="V834" s="3089">
        <f>'Notes- SK Template'!V743</f>
        <v>0</v>
      </c>
      <c r="W834" s="3089">
        <f>'Notes- SK Template'!W743</f>
        <v>0</v>
      </c>
      <c r="X834" s="3090">
        <f>'Notes- SK Template'!X743</f>
        <v>0</v>
      </c>
      <c r="Y834" s="3091">
        <f>'Notes- SK Template'!Y743</f>
        <v>0</v>
      </c>
      <c r="Z834" s="3089">
        <f>'Notes- SK Template'!Z743</f>
        <v>0</v>
      </c>
      <c r="AA834" s="3089">
        <f>'Notes- SK Template'!AA743</f>
        <v>0</v>
      </c>
      <c r="AB834" s="3089">
        <f>'Notes- SK Template'!AB743</f>
        <v>0</v>
      </c>
      <c r="AC834" s="3089">
        <f>'Notes- SK Template'!AC743</f>
        <v>0</v>
      </c>
      <c r="AD834" s="3089">
        <f>'Notes- SK Template'!AD743</f>
        <v>0</v>
      </c>
      <c r="AE834" s="3089">
        <f>'Notes- SK Template'!AE743</f>
        <v>0</v>
      </c>
      <c r="AF834" s="3089">
        <f>'Notes- SK Template'!AF743</f>
        <v>0</v>
      </c>
      <c r="AG834" s="3089">
        <f>'Notes- SK Template'!AG743</f>
        <v>0</v>
      </c>
    </row>
    <row r="835" spans="4:33" ht="16.5" customHeight="1" thickBot="1">
      <c r="D835" s="2461" t="s">
        <v>2140</v>
      </c>
      <c r="E835" s="2461"/>
      <c r="F835" s="2461"/>
      <c r="G835" s="2461"/>
      <c r="H835" s="2461"/>
      <c r="I835" s="2461"/>
      <c r="J835" s="2461"/>
      <c r="K835" s="2461"/>
      <c r="L835" s="2461"/>
      <c r="M835" s="2461"/>
      <c r="N835" s="2461"/>
      <c r="O835" s="2461"/>
      <c r="P835" s="2462"/>
      <c r="Q835" s="2462"/>
      <c r="R835" s="2462"/>
      <c r="S835" s="2462"/>
      <c r="T835" s="2462"/>
      <c r="U835" s="2462"/>
      <c r="V835" s="2462"/>
      <c r="W835" s="2462"/>
      <c r="X835" s="2383"/>
      <c r="Y835" s="1877"/>
      <c r="Z835" s="2462"/>
      <c r="AA835" s="2462"/>
      <c r="AB835" s="2462"/>
      <c r="AC835" s="2462"/>
      <c r="AD835" s="2462"/>
      <c r="AE835" s="2462"/>
      <c r="AF835" s="2462"/>
      <c r="AG835" s="2462"/>
    </row>
    <row r="836" spans="4:33" ht="16.5" customHeight="1">
      <c r="D836" s="2467" t="str">
        <f>'Notes- SK Template'!D745</f>
        <v>NBO</v>
      </c>
      <c r="E836" s="2467">
        <f>'Notes- SK Template'!E745</f>
        <v>0</v>
      </c>
      <c r="F836" s="2467">
        <f>'Notes- SK Template'!F745</f>
        <v>0</v>
      </c>
      <c r="G836" s="2467">
        <f>'Notes- SK Template'!G745</f>
        <v>0</v>
      </c>
      <c r="H836" s="2467">
        <f>'Notes- SK Template'!H745</f>
        <v>0</v>
      </c>
      <c r="I836" s="2467">
        <f>'Notes- SK Template'!I745</f>
        <v>0</v>
      </c>
      <c r="J836" s="2467">
        <f>'Notes- SK Template'!J745</f>
        <v>0</v>
      </c>
      <c r="K836" s="2467">
        <f>'Notes- SK Template'!K745</f>
        <v>0</v>
      </c>
      <c r="L836" s="2467">
        <f>'Notes- SK Template'!L745</f>
        <v>0</v>
      </c>
      <c r="M836" s="2467">
        <f>'Notes- SK Template'!M745</f>
        <v>0</v>
      </c>
      <c r="N836" s="2467">
        <f>'Notes- SK Template'!N745</f>
        <v>0</v>
      </c>
      <c r="O836" s="2467">
        <f>'Notes- SK Template'!O745</f>
        <v>0</v>
      </c>
      <c r="P836" s="3085">
        <f>'Notes- SK Template'!P745</f>
        <v>23406</v>
      </c>
      <c r="Q836" s="3085">
        <f>'Notes- SK Template'!Q745</f>
        <v>0</v>
      </c>
      <c r="R836" s="3085">
        <f>'Notes- SK Template'!R745</f>
        <v>0</v>
      </c>
      <c r="S836" s="3085">
        <f>'Notes- SK Template'!S745</f>
        <v>0</v>
      </c>
      <c r="T836" s="3085">
        <f>'Notes- SK Template'!T745</f>
        <v>0</v>
      </c>
      <c r="U836" s="3085">
        <f>'Notes- SK Template'!U745</f>
        <v>0</v>
      </c>
      <c r="V836" s="3085">
        <f>'Notes- SK Template'!V745</f>
        <v>0</v>
      </c>
      <c r="W836" s="3085">
        <f>'Notes- SK Template'!W745</f>
        <v>0</v>
      </c>
      <c r="X836" s="3086">
        <f>'Notes- SK Template'!X745</f>
        <v>0</v>
      </c>
      <c r="Y836" s="3087">
        <f>'Notes- SK Template'!Y745</f>
        <v>22592</v>
      </c>
      <c r="Z836" s="3085">
        <f>'Notes- SK Template'!Z745</f>
        <v>0</v>
      </c>
      <c r="AA836" s="3085">
        <f>'Notes- SK Template'!AA745</f>
        <v>0</v>
      </c>
      <c r="AB836" s="3085">
        <f>'Notes- SK Template'!AB745</f>
        <v>0</v>
      </c>
      <c r="AC836" s="3085">
        <f>'Notes- SK Template'!AC745</f>
        <v>0</v>
      </c>
      <c r="AD836" s="3085">
        <f>'Notes- SK Template'!AD745</f>
        <v>0</v>
      </c>
      <c r="AE836" s="3085">
        <f>'Notes- SK Template'!AE745</f>
        <v>0</v>
      </c>
      <c r="AF836" s="3085">
        <f>'Notes- SK Template'!AF745</f>
        <v>0</v>
      </c>
      <c r="AG836" s="3085">
        <f>'Notes- SK Template'!AG745</f>
        <v>0</v>
      </c>
    </row>
    <row r="837" spans="4:33" ht="16.5" customHeight="1" thickBot="1">
      <c r="D837" s="3088" t="e">
        <f>'Notes- SK Template'!#REF!</f>
        <v>#REF!</v>
      </c>
      <c r="E837" s="3088" t="e">
        <f>'Notes- SK Template'!#REF!</f>
        <v>#REF!</v>
      </c>
      <c r="F837" s="3088" t="e">
        <f>'Notes- SK Template'!#REF!</f>
        <v>#REF!</v>
      </c>
      <c r="G837" s="3088" t="e">
        <f>'Notes- SK Template'!#REF!</f>
        <v>#REF!</v>
      </c>
      <c r="H837" s="3088" t="e">
        <f>'Notes- SK Template'!#REF!</f>
        <v>#REF!</v>
      </c>
      <c r="I837" s="3088" t="e">
        <f>'Notes- SK Template'!#REF!</f>
        <v>#REF!</v>
      </c>
      <c r="J837" s="3088" t="e">
        <f>'Notes- SK Template'!#REF!</f>
        <v>#REF!</v>
      </c>
      <c r="K837" s="3088" t="e">
        <f>'Notes- SK Template'!#REF!</f>
        <v>#REF!</v>
      </c>
      <c r="L837" s="3088" t="e">
        <f>'Notes- SK Template'!#REF!</f>
        <v>#REF!</v>
      </c>
      <c r="M837" s="3088" t="e">
        <f>'Notes- SK Template'!#REF!</f>
        <v>#REF!</v>
      </c>
      <c r="N837" s="3088" t="e">
        <f>'Notes- SK Template'!#REF!</f>
        <v>#REF!</v>
      </c>
      <c r="O837" s="3088" t="e">
        <f>'Notes- SK Template'!#REF!</f>
        <v>#REF!</v>
      </c>
      <c r="P837" s="3089" t="e">
        <f>'Notes- SK Template'!#REF!</f>
        <v>#REF!</v>
      </c>
      <c r="Q837" s="3089" t="e">
        <f>'Notes- SK Template'!#REF!</f>
        <v>#REF!</v>
      </c>
      <c r="R837" s="3089" t="e">
        <f>'Notes- SK Template'!#REF!</f>
        <v>#REF!</v>
      </c>
      <c r="S837" s="3089" t="e">
        <f>'Notes- SK Template'!#REF!</f>
        <v>#REF!</v>
      </c>
      <c r="T837" s="3089" t="e">
        <f>'Notes- SK Template'!#REF!</f>
        <v>#REF!</v>
      </c>
      <c r="U837" s="3089" t="e">
        <f>'Notes- SK Template'!#REF!</f>
        <v>#REF!</v>
      </c>
      <c r="V837" s="3089" t="e">
        <f>'Notes- SK Template'!#REF!</f>
        <v>#REF!</v>
      </c>
      <c r="W837" s="3089" t="e">
        <f>'Notes- SK Template'!#REF!</f>
        <v>#REF!</v>
      </c>
      <c r="X837" s="3090" t="e">
        <f>'Notes- SK Template'!#REF!</f>
        <v>#REF!</v>
      </c>
      <c r="Y837" s="3091" t="e">
        <f>'Notes- SK Template'!#REF!</f>
        <v>#REF!</v>
      </c>
      <c r="Z837" s="3089" t="e">
        <f>'Notes- SK Template'!#REF!</f>
        <v>#REF!</v>
      </c>
      <c r="AA837" s="3089" t="e">
        <f>'Notes- SK Template'!#REF!</f>
        <v>#REF!</v>
      </c>
      <c r="AB837" s="3089" t="e">
        <f>'Notes- SK Template'!#REF!</f>
        <v>#REF!</v>
      </c>
      <c r="AC837" s="3089" t="e">
        <f>'Notes- SK Template'!#REF!</f>
        <v>#REF!</v>
      </c>
      <c r="AD837" s="3089" t="e">
        <f>'Notes- SK Template'!#REF!</f>
        <v>#REF!</v>
      </c>
      <c r="AE837" s="3089" t="e">
        <f>'Notes- SK Template'!#REF!</f>
        <v>#REF!</v>
      </c>
      <c r="AF837" s="3089" t="e">
        <f>'Notes- SK Template'!#REF!</f>
        <v>#REF!</v>
      </c>
      <c r="AG837" s="3089" t="e">
        <f>'Notes- SK Template'!#REF!</f>
        <v>#REF!</v>
      </c>
    </row>
    <row r="838" spans="4:33" ht="16.5" customHeight="1" thickBot="1">
      <c r="D838" s="2461" t="s">
        <v>2141</v>
      </c>
      <c r="E838" s="2461"/>
      <c r="F838" s="2461"/>
      <c r="G838" s="2461"/>
      <c r="H838" s="2461"/>
      <c r="I838" s="2461"/>
      <c r="J838" s="2461"/>
      <c r="K838" s="2461"/>
      <c r="L838" s="2461"/>
      <c r="M838" s="2461"/>
      <c r="N838" s="2461"/>
      <c r="O838" s="2461"/>
      <c r="P838" s="2462"/>
      <c r="Q838" s="2462"/>
      <c r="R838" s="2462"/>
      <c r="S838" s="2462"/>
      <c r="T838" s="2462"/>
      <c r="U838" s="2462"/>
      <c r="V838" s="2462"/>
      <c r="W838" s="2462"/>
      <c r="X838" s="2383"/>
      <c r="Y838" s="1877"/>
      <c r="Z838" s="2462"/>
      <c r="AA838" s="2462"/>
      <c r="AB838" s="2462"/>
      <c r="AC838" s="2462"/>
      <c r="AD838" s="2462"/>
      <c r="AE838" s="2462"/>
      <c r="AF838" s="2462"/>
      <c r="AG838" s="2462"/>
    </row>
    <row r="839" spans="4:33" ht="16.5" customHeight="1">
      <c r="D839" s="2467">
        <f>'Notes- SK Template'!D747</f>
        <v>0</v>
      </c>
      <c r="E839" s="2467">
        <f>'Notes- SK Template'!E747</f>
        <v>0</v>
      </c>
      <c r="F839" s="2467">
        <f>'Notes- SK Template'!F747</f>
        <v>0</v>
      </c>
      <c r="G839" s="2467">
        <f>'Notes- SK Template'!G747</f>
        <v>0</v>
      </c>
      <c r="H839" s="2467">
        <f>'Notes- SK Template'!H747</f>
        <v>0</v>
      </c>
      <c r="I839" s="2467">
        <f>'Notes- SK Template'!I747</f>
        <v>0</v>
      </c>
      <c r="J839" s="2467">
        <f>'Notes- SK Template'!J747</f>
        <v>0</v>
      </c>
      <c r="K839" s="2467">
        <f>'Notes- SK Template'!K747</f>
        <v>0</v>
      </c>
      <c r="L839" s="2467">
        <f>'Notes- SK Template'!L747</f>
        <v>0</v>
      </c>
      <c r="M839" s="2467">
        <f>'Notes- SK Template'!M747</f>
        <v>0</v>
      </c>
      <c r="N839" s="2467">
        <f>'Notes- SK Template'!N747</f>
        <v>0</v>
      </c>
      <c r="O839" s="2467">
        <f>'Notes- SK Template'!O747</f>
        <v>0</v>
      </c>
      <c r="P839" s="3085">
        <f>'Notes- SK Template'!P747</f>
        <v>0</v>
      </c>
      <c r="Q839" s="3085">
        <f>'Notes- SK Template'!Q747</f>
        <v>0</v>
      </c>
      <c r="R839" s="3085">
        <f>'Notes- SK Template'!R747</f>
        <v>0</v>
      </c>
      <c r="S839" s="3085">
        <f>'Notes- SK Template'!S747</f>
        <v>0</v>
      </c>
      <c r="T839" s="3085">
        <f>'Notes- SK Template'!T747</f>
        <v>0</v>
      </c>
      <c r="U839" s="3085">
        <f>'Notes- SK Template'!U747</f>
        <v>0</v>
      </c>
      <c r="V839" s="3085">
        <f>'Notes- SK Template'!V747</f>
        <v>0</v>
      </c>
      <c r="W839" s="3085">
        <f>'Notes- SK Template'!W747</f>
        <v>0</v>
      </c>
      <c r="X839" s="3086">
        <f>'Notes- SK Template'!X747</f>
        <v>0</v>
      </c>
      <c r="Y839" s="3087">
        <f>'Notes- SK Template'!Y747</f>
        <v>0</v>
      </c>
      <c r="Z839" s="3085">
        <f>'Notes- SK Template'!Z747</f>
        <v>0</v>
      </c>
      <c r="AA839" s="3085">
        <f>'Notes- SK Template'!AA747</f>
        <v>0</v>
      </c>
      <c r="AB839" s="3085">
        <f>'Notes- SK Template'!AB747</f>
        <v>0</v>
      </c>
      <c r="AC839" s="3085">
        <f>'Notes- SK Template'!AC747</f>
        <v>0</v>
      </c>
      <c r="AD839" s="3085">
        <f>'Notes- SK Template'!AD747</f>
        <v>0</v>
      </c>
      <c r="AE839" s="3085">
        <f>'Notes- SK Template'!AE747</f>
        <v>0</v>
      </c>
      <c r="AF839" s="3085">
        <f>'Notes- SK Template'!AF747</f>
        <v>0</v>
      </c>
      <c r="AG839" s="3085">
        <f>'Notes- SK Template'!AG747</f>
        <v>0</v>
      </c>
    </row>
    <row r="840" spans="4:33" ht="16.5" customHeight="1" thickBot="1">
      <c r="D840" s="3088" t="e">
        <f>'Notes- SK Template'!#REF!</f>
        <v>#REF!</v>
      </c>
      <c r="E840" s="3088" t="e">
        <f>'Notes- SK Template'!#REF!</f>
        <v>#REF!</v>
      </c>
      <c r="F840" s="3088" t="e">
        <f>'Notes- SK Template'!#REF!</f>
        <v>#REF!</v>
      </c>
      <c r="G840" s="3088" t="e">
        <f>'Notes- SK Template'!#REF!</f>
        <v>#REF!</v>
      </c>
      <c r="H840" s="3088" t="e">
        <f>'Notes- SK Template'!#REF!</f>
        <v>#REF!</v>
      </c>
      <c r="I840" s="3088" t="e">
        <f>'Notes- SK Template'!#REF!</f>
        <v>#REF!</v>
      </c>
      <c r="J840" s="3088" t="e">
        <f>'Notes- SK Template'!#REF!</f>
        <v>#REF!</v>
      </c>
      <c r="K840" s="3088" t="e">
        <f>'Notes- SK Template'!#REF!</f>
        <v>#REF!</v>
      </c>
      <c r="L840" s="3088" t="e">
        <f>'Notes- SK Template'!#REF!</f>
        <v>#REF!</v>
      </c>
      <c r="M840" s="3088" t="e">
        <f>'Notes- SK Template'!#REF!</f>
        <v>#REF!</v>
      </c>
      <c r="N840" s="3088" t="e">
        <f>'Notes- SK Template'!#REF!</f>
        <v>#REF!</v>
      </c>
      <c r="O840" s="3088" t="e">
        <f>'Notes- SK Template'!#REF!</f>
        <v>#REF!</v>
      </c>
      <c r="P840" s="3089" t="e">
        <f>'Notes- SK Template'!#REF!</f>
        <v>#REF!</v>
      </c>
      <c r="Q840" s="3089" t="e">
        <f>'Notes- SK Template'!#REF!</f>
        <v>#REF!</v>
      </c>
      <c r="R840" s="3089" t="e">
        <f>'Notes- SK Template'!#REF!</f>
        <v>#REF!</v>
      </c>
      <c r="S840" s="3089" t="e">
        <f>'Notes- SK Template'!#REF!</f>
        <v>#REF!</v>
      </c>
      <c r="T840" s="3089" t="e">
        <f>'Notes- SK Template'!#REF!</f>
        <v>#REF!</v>
      </c>
      <c r="U840" s="3089" t="e">
        <f>'Notes- SK Template'!#REF!</f>
        <v>#REF!</v>
      </c>
      <c r="V840" s="3089" t="e">
        <f>'Notes- SK Template'!#REF!</f>
        <v>#REF!</v>
      </c>
      <c r="W840" s="3089" t="e">
        <f>'Notes- SK Template'!#REF!</f>
        <v>#REF!</v>
      </c>
      <c r="X840" s="3090" t="e">
        <f>'Notes- SK Template'!#REF!</f>
        <v>#REF!</v>
      </c>
      <c r="Y840" s="3091" t="e">
        <f>'Notes- SK Template'!#REF!</f>
        <v>#REF!</v>
      </c>
      <c r="Z840" s="3089" t="e">
        <f>'Notes- SK Template'!#REF!</f>
        <v>#REF!</v>
      </c>
      <c r="AA840" s="3089" t="e">
        <f>'Notes- SK Template'!#REF!</f>
        <v>#REF!</v>
      </c>
      <c r="AB840" s="3089" t="e">
        <f>'Notes- SK Template'!#REF!</f>
        <v>#REF!</v>
      </c>
      <c r="AC840" s="3089" t="e">
        <f>'Notes- SK Template'!#REF!</f>
        <v>#REF!</v>
      </c>
      <c r="AD840" s="3089" t="e">
        <f>'Notes- SK Template'!#REF!</f>
        <v>#REF!</v>
      </c>
      <c r="AE840" s="3089" t="e">
        <f>'Notes- SK Template'!#REF!</f>
        <v>#REF!</v>
      </c>
      <c r="AF840" s="3089" t="e">
        <f>'Notes- SK Template'!#REF!</f>
        <v>#REF!</v>
      </c>
      <c r="AG840" s="3089" t="e">
        <f>'Notes- SK Template'!#REF!</f>
        <v>#REF!</v>
      </c>
    </row>
    <row r="841" spans="4:33" ht="16.5" customHeight="1" thickBot="1">
      <c r="D841" s="2461" t="s">
        <v>2142</v>
      </c>
      <c r="E841" s="2461"/>
      <c r="F841" s="2461"/>
      <c r="G841" s="2461"/>
      <c r="H841" s="2461"/>
      <c r="I841" s="2461"/>
      <c r="J841" s="2461"/>
      <c r="K841" s="2461"/>
      <c r="L841" s="2461"/>
      <c r="M841" s="2461"/>
      <c r="N841" s="2461"/>
      <c r="O841" s="2461"/>
      <c r="P841" s="2462"/>
      <c r="Q841" s="2462"/>
      <c r="R841" s="2462"/>
      <c r="S841" s="2462"/>
      <c r="T841" s="2462"/>
      <c r="U841" s="2462"/>
      <c r="V841" s="2462"/>
      <c r="W841" s="2462"/>
      <c r="X841" s="2383"/>
      <c r="Y841" s="1877"/>
      <c r="Z841" s="2462"/>
      <c r="AA841" s="2462"/>
      <c r="AB841" s="2462"/>
      <c r="AC841" s="2462"/>
      <c r="AD841" s="2462"/>
      <c r="AE841" s="2462"/>
      <c r="AF841" s="2462"/>
      <c r="AG841" s="2462"/>
    </row>
    <row r="842" spans="4:33" ht="16.5" customHeight="1">
      <c r="D842" s="2467">
        <f>'Notes- SK Template'!D749</f>
        <v>0</v>
      </c>
      <c r="E842" s="2467">
        <f>'Notes- SK Template'!E749</f>
        <v>0</v>
      </c>
      <c r="F842" s="2467">
        <f>'Notes- SK Template'!F749</f>
        <v>0</v>
      </c>
      <c r="G842" s="2467">
        <f>'Notes- SK Template'!G749</f>
        <v>0</v>
      </c>
      <c r="H842" s="2467">
        <f>'Notes- SK Template'!H749</f>
        <v>0</v>
      </c>
      <c r="I842" s="2467">
        <f>'Notes- SK Template'!I749</f>
        <v>0</v>
      </c>
      <c r="J842" s="2467">
        <f>'Notes- SK Template'!J749</f>
        <v>0</v>
      </c>
      <c r="K842" s="2467">
        <f>'Notes- SK Template'!K749</f>
        <v>0</v>
      </c>
      <c r="L842" s="2467">
        <f>'Notes- SK Template'!L749</f>
        <v>0</v>
      </c>
      <c r="M842" s="2467">
        <f>'Notes- SK Template'!M749</f>
        <v>0</v>
      </c>
      <c r="N842" s="2467">
        <f>'Notes- SK Template'!N749</f>
        <v>0</v>
      </c>
      <c r="O842" s="2467">
        <f>'Notes- SK Template'!O749</f>
        <v>0</v>
      </c>
      <c r="P842" s="3085">
        <f>'Notes- SK Template'!P749</f>
        <v>0</v>
      </c>
      <c r="Q842" s="3085">
        <f>'Notes- SK Template'!Q749</f>
        <v>0</v>
      </c>
      <c r="R842" s="3085">
        <f>'Notes- SK Template'!R749</f>
        <v>0</v>
      </c>
      <c r="S842" s="3085">
        <f>'Notes- SK Template'!S749</f>
        <v>0</v>
      </c>
      <c r="T842" s="3085">
        <f>'Notes- SK Template'!T749</f>
        <v>0</v>
      </c>
      <c r="U842" s="3085">
        <f>'Notes- SK Template'!U749</f>
        <v>0</v>
      </c>
      <c r="V842" s="3085">
        <f>'Notes- SK Template'!V749</f>
        <v>0</v>
      </c>
      <c r="W842" s="3085">
        <f>'Notes- SK Template'!W749</f>
        <v>0</v>
      </c>
      <c r="X842" s="3086">
        <f>'Notes- SK Template'!X749</f>
        <v>0</v>
      </c>
      <c r="Y842" s="3087">
        <f>'Notes- SK Template'!Y749</f>
        <v>0</v>
      </c>
      <c r="Z842" s="3085">
        <f>'Notes- SK Template'!Z749</f>
        <v>0</v>
      </c>
      <c r="AA842" s="3085">
        <f>'Notes- SK Template'!AA749</f>
        <v>0</v>
      </c>
      <c r="AB842" s="3085">
        <f>'Notes- SK Template'!AB749</f>
        <v>0</v>
      </c>
      <c r="AC842" s="3085">
        <f>'Notes- SK Template'!AC749</f>
        <v>0</v>
      </c>
      <c r="AD842" s="3085">
        <f>'Notes- SK Template'!AD749</f>
        <v>0</v>
      </c>
      <c r="AE842" s="3085">
        <f>'Notes- SK Template'!AE749</f>
        <v>0</v>
      </c>
      <c r="AF842" s="3085">
        <f>'Notes- SK Template'!AF749</f>
        <v>0</v>
      </c>
      <c r="AG842" s="3085">
        <f>'Notes- SK Template'!AG749</f>
        <v>0</v>
      </c>
    </row>
    <row r="843" spans="4:33" ht="16.5" customHeight="1" thickBot="1">
      <c r="D843" s="2365" t="e">
        <f>'Notes- SK Template'!#REF!</f>
        <v>#REF!</v>
      </c>
      <c r="E843" s="2365" t="e">
        <f>'Notes- SK Template'!#REF!</f>
        <v>#REF!</v>
      </c>
      <c r="F843" s="2365" t="e">
        <f>'Notes- SK Template'!#REF!</f>
        <v>#REF!</v>
      </c>
      <c r="G843" s="2365" t="e">
        <f>'Notes- SK Template'!#REF!</f>
        <v>#REF!</v>
      </c>
      <c r="H843" s="2365" t="e">
        <f>'Notes- SK Template'!#REF!</f>
        <v>#REF!</v>
      </c>
      <c r="I843" s="2365" t="e">
        <f>'Notes- SK Template'!#REF!</f>
        <v>#REF!</v>
      </c>
      <c r="J843" s="2365" t="e">
        <f>'Notes- SK Template'!#REF!</f>
        <v>#REF!</v>
      </c>
      <c r="K843" s="2365" t="e">
        <f>'Notes- SK Template'!#REF!</f>
        <v>#REF!</v>
      </c>
      <c r="L843" s="2365" t="e">
        <f>'Notes- SK Template'!#REF!</f>
        <v>#REF!</v>
      </c>
      <c r="M843" s="2365" t="e">
        <f>'Notes- SK Template'!#REF!</f>
        <v>#REF!</v>
      </c>
      <c r="N843" s="2365" t="e">
        <f>'Notes- SK Template'!#REF!</f>
        <v>#REF!</v>
      </c>
      <c r="O843" s="2365" t="e">
        <f>'Notes- SK Template'!#REF!</f>
        <v>#REF!</v>
      </c>
      <c r="P843" s="3092" t="e">
        <f>'Notes- SK Template'!#REF!</f>
        <v>#REF!</v>
      </c>
      <c r="Q843" s="3092" t="e">
        <f>'Notes- SK Template'!#REF!</f>
        <v>#REF!</v>
      </c>
      <c r="R843" s="3092" t="e">
        <f>'Notes- SK Template'!#REF!</f>
        <v>#REF!</v>
      </c>
      <c r="S843" s="3092" t="e">
        <f>'Notes- SK Template'!#REF!</f>
        <v>#REF!</v>
      </c>
      <c r="T843" s="3092" t="e">
        <f>'Notes- SK Template'!#REF!</f>
        <v>#REF!</v>
      </c>
      <c r="U843" s="3092" t="e">
        <f>'Notes- SK Template'!#REF!</f>
        <v>#REF!</v>
      </c>
      <c r="V843" s="3092" t="e">
        <f>'Notes- SK Template'!#REF!</f>
        <v>#REF!</v>
      </c>
      <c r="W843" s="3092" t="e">
        <f>'Notes- SK Template'!#REF!</f>
        <v>#REF!</v>
      </c>
      <c r="X843" s="3093" t="e">
        <f>'Notes- SK Template'!#REF!</f>
        <v>#REF!</v>
      </c>
      <c r="Y843" s="3094" t="e">
        <f>'Notes- SK Template'!#REF!</f>
        <v>#REF!</v>
      </c>
      <c r="Z843" s="3092" t="e">
        <f>'Notes- SK Template'!#REF!</f>
        <v>#REF!</v>
      </c>
      <c r="AA843" s="3092" t="e">
        <f>'Notes- SK Template'!#REF!</f>
        <v>#REF!</v>
      </c>
      <c r="AB843" s="3092" t="e">
        <f>'Notes- SK Template'!#REF!</f>
        <v>#REF!</v>
      </c>
      <c r="AC843" s="3092" t="e">
        <f>'Notes- SK Template'!#REF!</f>
        <v>#REF!</v>
      </c>
      <c r="AD843" s="3092" t="e">
        <f>'Notes- SK Template'!#REF!</f>
        <v>#REF!</v>
      </c>
      <c r="AE843" s="3092" t="e">
        <f>'Notes- SK Template'!#REF!</f>
        <v>#REF!</v>
      </c>
      <c r="AF843" s="3092" t="e">
        <f>'Notes- SK Template'!#REF!</f>
        <v>#REF!</v>
      </c>
      <c r="AG843" s="3092" t="e">
        <f>'Notes- SK Template'!#REF!</f>
        <v>#REF!</v>
      </c>
    </row>
    <row r="846" spans="4:33" ht="14.25" customHeight="1">
      <c r="D846" s="590" t="s">
        <v>2143</v>
      </c>
    </row>
    <row r="848" spans="4:33" ht="14.25" customHeight="1">
      <c r="D848" s="2059" t="s">
        <v>2144</v>
      </c>
      <c r="E848" s="2316"/>
      <c r="F848" s="2316"/>
      <c r="G848" s="2316"/>
      <c r="H848" s="2316"/>
      <c r="I848" s="2316"/>
      <c r="J848" s="2316"/>
      <c r="K848" s="2316"/>
      <c r="L848" s="2316"/>
      <c r="M848" s="2316"/>
      <c r="N848" s="2316"/>
      <c r="O848" s="2316"/>
      <c r="P848" s="2316"/>
      <c r="Q848" s="2316"/>
      <c r="R848" s="2316"/>
      <c r="S848" s="2316"/>
      <c r="T848" s="2316"/>
      <c r="U848" s="2316"/>
      <c r="V848" s="2316"/>
      <c r="W848" s="2316"/>
      <c r="X848" s="2316"/>
      <c r="Y848" s="2316"/>
      <c r="Z848" s="2316"/>
      <c r="AA848" s="2316"/>
      <c r="AB848" s="2316"/>
      <c r="AC848" s="2316"/>
      <c r="AD848" s="2316"/>
      <c r="AE848" s="2316"/>
      <c r="AF848" s="2316"/>
      <c r="AG848" s="2316"/>
    </row>
    <row r="849" spans="1:33" ht="14.25" customHeight="1" thickBot="1"/>
    <row r="850" spans="1:33" ht="29.25" customHeight="1" thickBot="1">
      <c r="A850" s="606">
        <v>23</v>
      </c>
      <c r="D850" s="1874" t="s">
        <v>1828</v>
      </c>
      <c r="E850" s="1874"/>
      <c r="F850" s="1874"/>
      <c r="G850" s="1874"/>
      <c r="H850" s="1874"/>
      <c r="I850" s="1874"/>
      <c r="J850" s="1997" t="s">
        <v>1829</v>
      </c>
      <c r="K850" s="1997"/>
      <c r="L850" s="1997"/>
      <c r="M850" s="1997"/>
      <c r="N850" s="1997"/>
      <c r="O850" s="1997"/>
      <c r="P850" s="1997"/>
      <c r="Q850" s="1997"/>
      <c r="R850" s="1997"/>
      <c r="S850" s="1997"/>
      <c r="T850" s="1997"/>
      <c r="U850" s="1997"/>
      <c r="V850" s="1997" t="s">
        <v>1973</v>
      </c>
      <c r="W850" s="1997"/>
      <c r="X850" s="1997"/>
      <c r="Y850" s="1997"/>
      <c r="Z850" s="1997"/>
      <c r="AA850" s="1997"/>
      <c r="AB850" s="1997"/>
      <c r="AC850" s="1997"/>
      <c r="AD850" s="1997"/>
      <c r="AE850" s="1997"/>
      <c r="AF850" s="1997"/>
      <c r="AG850" s="1997"/>
    </row>
    <row r="851" spans="1:33" ht="14.25" customHeight="1" thickBot="1">
      <c r="D851" s="1874"/>
      <c r="E851" s="1874"/>
      <c r="F851" s="1874"/>
      <c r="G851" s="1874"/>
      <c r="H851" s="1874"/>
      <c r="I851" s="1874"/>
      <c r="J851" s="1874" t="s">
        <v>2147</v>
      </c>
      <c r="K851" s="1874"/>
      <c r="L851" s="1874"/>
      <c r="M851" s="1874"/>
      <c r="N851" s="1874"/>
      <c r="O851" s="1874"/>
      <c r="P851" s="1874"/>
      <c r="Q851" s="1874"/>
      <c r="R851" s="1874"/>
      <c r="S851" s="1874"/>
      <c r="T851" s="1874"/>
      <c r="U851" s="1874"/>
      <c r="V851" s="1874" t="s">
        <v>2147</v>
      </c>
      <c r="W851" s="1874"/>
      <c r="X851" s="1874"/>
      <c r="Y851" s="1874"/>
      <c r="Z851" s="1874"/>
      <c r="AA851" s="1874"/>
      <c r="AB851" s="1874"/>
      <c r="AC851" s="1874"/>
      <c r="AD851" s="1874"/>
      <c r="AE851" s="1874"/>
      <c r="AF851" s="1874"/>
      <c r="AG851" s="1874"/>
    </row>
    <row r="852" spans="1:33" ht="42.75" customHeight="1" thickBot="1">
      <c r="D852" s="1874"/>
      <c r="E852" s="1874"/>
      <c r="F852" s="1874"/>
      <c r="G852" s="1874"/>
      <c r="H852" s="1874"/>
      <c r="I852" s="1874"/>
      <c r="J852" s="1997" t="s">
        <v>2148</v>
      </c>
      <c r="K852" s="1997"/>
      <c r="L852" s="1997"/>
      <c r="M852" s="1997"/>
      <c r="N852" s="1997" t="s">
        <v>2149</v>
      </c>
      <c r="O852" s="1997"/>
      <c r="P852" s="1997"/>
      <c r="Q852" s="1997"/>
      <c r="R852" s="1997" t="s">
        <v>2150</v>
      </c>
      <c r="S852" s="1997"/>
      <c r="T852" s="1997"/>
      <c r="U852" s="1997"/>
      <c r="V852" s="1997" t="s">
        <v>2148</v>
      </c>
      <c r="W852" s="1997"/>
      <c r="X852" s="1997"/>
      <c r="Y852" s="1997"/>
      <c r="Z852" s="1997" t="s">
        <v>2149</v>
      </c>
      <c r="AA852" s="1997"/>
      <c r="AB852" s="1997"/>
      <c r="AC852" s="1997"/>
      <c r="AD852" s="1997" t="s">
        <v>2150</v>
      </c>
      <c r="AE852" s="1997"/>
      <c r="AF852" s="1997"/>
      <c r="AG852" s="1997"/>
    </row>
    <row r="853" spans="1:33" ht="14.25" customHeight="1">
      <c r="D853" s="3063" t="s">
        <v>2145</v>
      </c>
      <c r="E853" s="2520"/>
      <c r="F853" s="2520"/>
      <c r="G853" s="2520"/>
      <c r="H853" s="2520"/>
      <c r="I853" s="2520"/>
      <c r="J853" s="2020">
        <f>'Notes- SK Template'!J759</f>
        <v>0</v>
      </c>
      <c r="K853" s="2020">
        <f>'Notes- SK Template'!K759</f>
        <v>0</v>
      </c>
      <c r="L853" s="2020">
        <f>'Notes- SK Template'!L759</f>
        <v>0</v>
      </c>
      <c r="M853" s="2020">
        <f>'Notes- SK Template'!M759</f>
        <v>0</v>
      </c>
      <c r="N853" s="2020">
        <f>'Notes- SK Template'!N759</f>
        <v>0</v>
      </c>
      <c r="O853" s="2020">
        <f>'Notes- SK Template'!O759</f>
        <v>0</v>
      </c>
      <c r="P853" s="2020">
        <f>'Notes- SK Template'!P759</f>
        <v>0</v>
      </c>
      <c r="Q853" s="2020">
        <f>'Notes- SK Template'!Q759</f>
        <v>0</v>
      </c>
      <c r="R853" s="2020">
        <f>'Notes- SK Template'!R759</f>
        <v>0</v>
      </c>
      <c r="S853" s="2020">
        <f>'Notes- SK Template'!S759</f>
        <v>0</v>
      </c>
      <c r="T853" s="2020">
        <f>'Notes- SK Template'!T759</f>
        <v>0</v>
      </c>
      <c r="U853" s="2020">
        <f>'Notes- SK Template'!U759</f>
        <v>0</v>
      </c>
      <c r="V853" s="2020">
        <f>'Notes- SK Template'!V759</f>
        <v>0</v>
      </c>
      <c r="W853" s="2020">
        <f>'Notes- SK Template'!W759</f>
        <v>0</v>
      </c>
      <c r="X853" s="2020">
        <f>'Notes- SK Template'!X759</f>
        <v>0</v>
      </c>
      <c r="Y853" s="2020">
        <f>'Notes- SK Template'!Y759</f>
        <v>0</v>
      </c>
      <c r="Z853" s="2020">
        <f>'Notes- SK Template'!Z759</f>
        <v>0</v>
      </c>
      <c r="AA853" s="2020">
        <f>'Notes- SK Template'!AA759</f>
        <v>0</v>
      </c>
      <c r="AB853" s="2020">
        <f>'Notes- SK Template'!AB759</f>
        <v>0</v>
      </c>
      <c r="AC853" s="2020">
        <f>'Notes- SK Template'!AC759</f>
        <v>0</v>
      </c>
      <c r="AD853" s="2020">
        <f>'Notes- SK Template'!AD759</f>
        <v>0</v>
      </c>
      <c r="AE853" s="2020">
        <f>'Notes- SK Template'!AE759</f>
        <v>0</v>
      </c>
      <c r="AF853" s="2020">
        <f>'Notes- SK Template'!AF759</f>
        <v>0</v>
      </c>
      <c r="AG853" s="2020">
        <f>'Notes- SK Template'!AG759</f>
        <v>0</v>
      </c>
    </row>
    <row r="854" spans="1:33" ht="14.25" customHeight="1">
      <c r="D854" s="2957" t="s">
        <v>2146</v>
      </c>
      <c r="E854" s="2187"/>
      <c r="F854" s="2187"/>
      <c r="G854" s="2187"/>
      <c r="H854" s="2187"/>
      <c r="I854" s="2187"/>
      <c r="J854" s="1907">
        <f>'Notes- SK Template'!J760</f>
        <v>0</v>
      </c>
      <c r="K854" s="1907">
        <f>'Notes- SK Template'!K760</f>
        <v>0</v>
      </c>
      <c r="L854" s="1907">
        <f>'Notes- SK Template'!L760</f>
        <v>0</v>
      </c>
      <c r="M854" s="1907">
        <f>'Notes- SK Template'!M760</f>
        <v>0</v>
      </c>
      <c r="N854" s="1907">
        <f>'Notes- SK Template'!N760</f>
        <v>0</v>
      </c>
      <c r="O854" s="1907">
        <f>'Notes- SK Template'!O760</f>
        <v>0</v>
      </c>
      <c r="P854" s="1907">
        <f>'Notes- SK Template'!P760</f>
        <v>0</v>
      </c>
      <c r="Q854" s="1907">
        <f>'Notes- SK Template'!Q760</f>
        <v>0</v>
      </c>
      <c r="R854" s="1907">
        <f>'Notes- SK Template'!R760</f>
        <v>0</v>
      </c>
      <c r="S854" s="1907">
        <f>'Notes- SK Template'!S760</f>
        <v>0</v>
      </c>
      <c r="T854" s="1907">
        <f>'Notes- SK Template'!T760</f>
        <v>0</v>
      </c>
      <c r="U854" s="1907">
        <f>'Notes- SK Template'!U760</f>
        <v>0</v>
      </c>
      <c r="V854" s="1907">
        <f>'Notes- SK Template'!V760</f>
        <v>0</v>
      </c>
      <c r="W854" s="1907">
        <f>'Notes- SK Template'!W760</f>
        <v>0</v>
      </c>
      <c r="X854" s="1907">
        <f>'Notes- SK Template'!X760</f>
        <v>0</v>
      </c>
      <c r="Y854" s="1907">
        <f>'Notes- SK Template'!Y760</f>
        <v>0</v>
      </c>
      <c r="Z854" s="1907">
        <f>'Notes- SK Template'!Z760</f>
        <v>0</v>
      </c>
      <c r="AA854" s="1907">
        <f>'Notes- SK Template'!AA760</f>
        <v>0</v>
      </c>
      <c r="AB854" s="1907">
        <f>'Notes- SK Template'!AB760</f>
        <v>0</v>
      </c>
      <c r="AC854" s="1907">
        <f>'Notes- SK Template'!AC760</f>
        <v>0</v>
      </c>
      <c r="AD854" s="1907">
        <f>'Notes- SK Template'!AD760</f>
        <v>0</v>
      </c>
      <c r="AE854" s="1907">
        <f>'Notes- SK Template'!AE760</f>
        <v>0</v>
      </c>
      <c r="AF854" s="1907">
        <f>'Notes- SK Template'!AF760</f>
        <v>0</v>
      </c>
      <c r="AG854" s="1907">
        <f>'Notes- SK Template'!AG760</f>
        <v>0</v>
      </c>
    </row>
    <row r="855" spans="1:33" ht="14.25" customHeight="1" thickBot="1">
      <c r="D855" s="2533" t="s">
        <v>1841</v>
      </c>
      <c r="E855" s="2533"/>
      <c r="F855" s="2533"/>
      <c r="G855" s="2533"/>
      <c r="H855" s="2533"/>
      <c r="I855" s="2533"/>
      <c r="J855" s="2318">
        <f>'Notes- SK Template'!J761</f>
        <v>0</v>
      </c>
      <c r="K855" s="2318">
        <f>'Notes- SK Template'!K761</f>
        <v>0</v>
      </c>
      <c r="L855" s="2318">
        <f>'Notes- SK Template'!L761</f>
        <v>0</v>
      </c>
      <c r="M855" s="2318">
        <f>'Notes- SK Template'!M761</f>
        <v>0</v>
      </c>
      <c r="N855" s="2318">
        <f>'Notes- SK Template'!N761</f>
        <v>0</v>
      </c>
      <c r="O855" s="2318">
        <f>'Notes- SK Template'!O761</f>
        <v>0</v>
      </c>
      <c r="P855" s="2318">
        <f>'Notes- SK Template'!P761</f>
        <v>0</v>
      </c>
      <c r="Q855" s="2318">
        <f>'Notes- SK Template'!Q761</f>
        <v>0</v>
      </c>
      <c r="R855" s="2318">
        <f>'Notes- SK Template'!R761</f>
        <v>0</v>
      </c>
      <c r="S855" s="2318">
        <f>'Notes- SK Template'!S761</f>
        <v>0</v>
      </c>
      <c r="T855" s="2318">
        <f>'Notes- SK Template'!T761</f>
        <v>0</v>
      </c>
      <c r="U855" s="2318">
        <f>'Notes- SK Template'!U761</f>
        <v>0</v>
      </c>
      <c r="V855" s="2318">
        <f>'Notes- SK Template'!V761</f>
        <v>0</v>
      </c>
      <c r="W855" s="2318">
        <f>'Notes- SK Template'!W761</f>
        <v>0</v>
      </c>
      <c r="X855" s="2318">
        <f>'Notes- SK Template'!X761</f>
        <v>0</v>
      </c>
      <c r="Y855" s="2318">
        <f>'Notes- SK Template'!Y761</f>
        <v>0</v>
      </c>
      <c r="Z855" s="2318">
        <f>'Notes- SK Template'!Z761</f>
        <v>0</v>
      </c>
      <c r="AA855" s="2318">
        <f>'Notes- SK Template'!AA761</f>
        <v>0</v>
      </c>
      <c r="AB855" s="2318">
        <f>'Notes- SK Template'!AB761</f>
        <v>0</v>
      </c>
      <c r="AC855" s="2318">
        <f>'Notes- SK Template'!AC761</f>
        <v>0</v>
      </c>
      <c r="AD855" s="2318">
        <f>'Notes- SK Template'!AD761</f>
        <v>0</v>
      </c>
      <c r="AE855" s="2318">
        <f>'Notes- SK Template'!AE761</f>
        <v>0</v>
      </c>
      <c r="AF855" s="2318">
        <f>'Notes- SK Template'!AF761</f>
        <v>0</v>
      </c>
      <c r="AG855" s="2318">
        <f>'Notes- SK Template'!AG761</f>
        <v>0</v>
      </c>
    </row>
    <row r="858" spans="1:33" ht="14.25" customHeight="1">
      <c r="D858" s="590" t="s">
        <v>2151</v>
      </c>
    </row>
    <row r="860" spans="1:33" ht="14.25" customHeight="1">
      <c r="D860" s="2206" t="s">
        <v>2152</v>
      </c>
      <c r="E860" s="2260"/>
      <c r="F860" s="2260"/>
      <c r="G860" s="2260"/>
      <c r="H860" s="2260"/>
      <c r="I860" s="2260"/>
      <c r="J860" s="2260"/>
      <c r="K860" s="2260"/>
      <c r="L860" s="2260"/>
      <c r="M860" s="2260"/>
      <c r="N860" s="2260"/>
      <c r="O860" s="2260"/>
      <c r="P860" s="2260"/>
      <c r="Q860" s="2260"/>
      <c r="R860" s="2260"/>
      <c r="S860" s="2260"/>
      <c r="T860" s="2260"/>
      <c r="U860" s="2260"/>
      <c r="V860" s="2260"/>
      <c r="W860" s="2260"/>
      <c r="X860" s="2260"/>
      <c r="Y860" s="2260"/>
      <c r="Z860" s="2260"/>
      <c r="AA860" s="2260"/>
      <c r="AB860" s="2260"/>
      <c r="AC860" s="2260"/>
      <c r="AD860" s="2260"/>
      <c r="AE860" s="2260"/>
      <c r="AF860" s="2260"/>
      <c r="AG860" s="2260"/>
    </row>
    <row r="861" spans="1:33" ht="14.25" customHeight="1">
      <c r="D861" s="2260"/>
      <c r="E861" s="2260"/>
      <c r="F861" s="2260"/>
      <c r="G861" s="2260"/>
      <c r="H861" s="2260"/>
      <c r="I861" s="2260"/>
      <c r="J861" s="2260"/>
      <c r="K861" s="2260"/>
      <c r="L861" s="2260"/>
      <c r="M861" s="2260"/>
      <c r="N861" s="2260"/>
      <c r="O861" s="2260"/>
      <c r="P861" s="2260"/>
      <c r="Q861" s="2260"/>
      <c r="R861" s="2260"/>
      <c r="S861" s="2260"/>
      <c r="T861" s="2260"/>
      <c r="U861" s="2260"/>
      <c r="V861" s="2260"/>
      <c r="W861" s="2260"/>
      <c r="X861" s="2260"/>
      <c r="Y861" s="2260"/>
      <c r="Z861" s="2260"/>
      <c r="AA861" s="2260"/>
      <c r="AB861" s="2260"/>
      <c r="AC861" s="2260"/>
      <c r="AD861" s="2260"/>
      <c r="AE861" s="2260"/>
      <c r="AF861" s="2260"/>
      <c r="AG861" s="2260"/>
    </row>
    <row r="863" spans="1:33" ht="14.25" customHeight="1">
      <c r="D863" s="2206" t="s">
        <v>3103</v>
      </c>
      <c r="E863" s="2260"/>
      <c r="F863" s="2260"/>
      <c r="G863" s="2260"/>
      <c r="H863" s="2260"/>
      <c r="I863" s="2260"/>
      <c r="J863" s="2260"/>
      <c r="K863" s="2260"/>
      <c r="L863" s="2260"/>
      <c r="M863" s="2260"/>
      <c r="N863" s="2260"/>
      <c r="O863" s="2260"/>
      <c r="P863" s="2260"/>
      <c r="Q863" s="2260"/>
      <c r="R863" s="2260"/>
      <c r="S863" s="2260"/>
      <c r="T863" s="2260"/>
      <c r="U863" s="2260"/>
      <c r="V863" s="2260"/>
      <c r="W863" s="2260"/>
      <c r="X863" s="2260"/>
      <c r="Y863" s="2260"/>
      <c r="Z863" s="2260"/>
      <c r="AA863" s="2260"/>
      <c r="AB863" s="2260"/>
      <c r="AC863" s="2260"/>
      <c r="AD863" s="2260"/>
      <c r="AE863" s="2260"/>
      <c r="AF863" s="2260"/>
      <c r="AG863" s="2260"/>
    </row>
    <row r="864" spans="1:33" ht="14.25" customHeight="1">
      <c r="D864" s="2260"/>
      <c r="E864" s="2260"/>
      <c r="F864" s="2260"/>
      <c r="G864" s="2260"/>
      <c r="H864" s="2260"/>
      <c r="I864" s="2260"/>
      <c r="J864" s="2260"/>
      <c r="K864" s="2260"/>
      <c r="L864" s="2260"/>
      <c r="M864" s="2260"/>
      <c r="N864" s="2260"/>
      <c r="O864" s="2260"/>
      <c r="P864" s="2260"/>
      <c r="Q864" s="2260"/>
      <c r="R864" s="2260"/>
      <c r="S864" s="2260"/>
      <c r="T864" s="2260"/>
      <c r="U864" s="2260"/>
      <c r="V864" s="2260"/>
      <c r="W864" s="2260"/>
      <c r="X864" s="2260"/>
      <c r="Y864" s="2260"/>
      <c r="Z864" s="2260"/>
      <c r="AA864" s="2260"/>
      <c r="AB864" s="2260"/>
      <c r="AC864" s="2260"/>
      <c r="AD864" s="2260"/>
      <c r="AE864" s="2260"/>
      <c r="AF864" s="2260"/>
      <c r="AG864" s="2260"/>
    </row>
    <row r="866" spans="1:33" ht="14.25" customHeight="1">
      <c r="D866" s="2208" t="s">
        <v>2153</v>
      </c>
      <c r="E866" s="2301"/>
      <c r="F866" s="2301"/>
      <c r="G866" s="2301"/>
      <c r="H866" s="2301"/>
      <c r="I866" s="2301"/>
      <c r="J866" s="2301"/>
      <c r="K866" s="2301"/>
      <c r="L866" s="2301"/>
      <c r="M866" s="2301"/>
      <c r="N866" s="2301"/>
      <c r="O866" s="2301"/>
      <c r="P866" s="2301"/>
      <c r="Q866" s="2301"/>
      <c r="R866" s="2301"/>
      <c r="S866" s="2301"/>
      <c r="T866" s="2301"/>
      <c r="U866" s="2301"/>
      <c r="V866" s="2301"/>
      <c r="W866" s="2301"/>
      <c r="X866" s="2301"/>
      <c r="Y866" s="2301"/>
      <c r="Z866" s="2301"/>
      <c r="AA866" s="2301"/>
      <c r="AB866" s="2301"/>
      <c r="AC866" s="2301"/>
      <c r="AD866" s="2301"/>
      <c r="AE866" s="2301"/>
      <c r="AF866" s="2301"/>
      <c r="AG866" s="2301"/>
    </row>
    <row r="867" spans="1:33" ht="14.25" customHeight="1" thickBot="1"/>
    <row r="868" spans="1:33" ht="15.75" customHeight="1" thickBot="1">
      <c r="A868" s="606" t="s">
        <v>1425</v>
      </c>
      <c r="D868" s="1874" t="s">
        <v>1828</v>
      </c>
      <c r="E868" s="1874"/>
      <c r="F868" s="1874"/>
      <c r="G868" s="1874"/>
      <c r="H868" s="1874"/>
      <c r="I868" s="1874"/>
      <c r="J868" s="1874"/>
      <c r="K868" s="1874"/>
      <c r="L868" s="1874"/>
      <c r="M868" s="1874"/>
      <c r="N868" s="1874"/>
      <c r="O868" s="1874"/>
      <c r="P868" s="1874"/>
      <c r="Q868" s="1874"/>
      <c r="R868" s="1874" t="s">
        <v>1973</v>
      </c>
      <c r="S868" s="1874"/>
      <c r="T868" s="1874"/>
      <c r="U868" s="1874"/>
      <c r="V868" s="1874"/>
      <c r="W868" s="1874"/>
      <c r="X868" s="1874"/>
      <c r="Y868" s="1874"/>
      <c r="Z868" s="1874"/>
      <c r="AA868" s="1874"/>
      <c r="AB868" s="1874"/>
      <c r="AC868" s="1874"/>
      <c r="AD868" s="1874"/>
      <c r="AE868" s="1874"/>
      <c r="AF868" s="1874"/>
      <c r="AG868" s="1874"/>
    </row>
    <row r="869" spans="1:33" ht="15.75" customHeight="1" thickBot="1">
      <c r="D869" s="3095" t="s">
        <v>2154</v>
      </c>
      <c r="E869" s="3096"/>
      <c r="F869" s="3096"/>
      <c r="G869" s="3096"/>
      <c r="H869" s="3096"/>
      <c r="I869" s="3096"/>
      <c r="J869" s="3096"/>
      <c r="K869" s="3096"/>
      <c r="L869" s="3096"/>
      <c r="M869" s="3096"/>
      <c r="N869" s="3096"/>
      <c r="O869" s="3096"/>
      <c r="P869" s="3096"/>
      <c r="Q869" s="3097"/>
      <c r="R869" s="2359">
        <f>'Notes- SK Template'!R775</f>
        <v>619513</v>
      </c>
      <c r="S869" s="2360">
        <f>'Notes- SK Template'!S775</f>
        <v>0</v>
      </c>
      <c r="T869" s="2360">
        <f>'Notes- SK Template'!T775</f>
        <v>0</v>
      </c>
      <c r="U869" s="2360">
        <f>'Notes- SK Template'!U775</f>
        <v>0</v>
      </c>
      <c r="V869" s="2360">
        <f>'Notes- SK Template'!V775</f>
        <v>0</v>
      </c>
      <c r="W869" s="2360">
        <f>'Notes- SK Template'!W775</f>
        <v>0</v>
      </c>
      <c r="X869" s="2360">
        <f>'Notes- SK Template'!X775</f>
        <v>0</v>
      </c>
      <c r="Y869" s="2360">
        <f>'Notes- SK Template'!Y775</f>
        <v>0</v>
      </c>
      <c r="Z869" s="2360">
        <f>'Notes- SK Template'!Z775</f>
        <v>0</v>
      </c>
      <c r="AA869" s="2360">
        <f>'Notes- SK Template'!AA775</f>
        <v>0</v>
      </c>
      <c r="AB869" s="2360">
        <f>'Notes- SK Template'!AB775</f>
        <v>0</v>
      </c>
      <c r="AC869" s="2360">
        <f>'Notes- SK Template'!AC775</f>
        <v>0</v>
      </c>
      <c r="AD869" s="2360">
        <f>'Notes- SK Template'!AD775</f>
        <v>0</v>
      </c>
      <c r="AE869" s="2360">
        <f>'Notes- SK Template'!AE775</f>
        <v>0</v>
      </c>
      <c r="AF869" s="2360">
        <f>'Notes- SK Template'!AF775</f>
        <v>0</v>
      </c>
      <c r="AG869" s="2361">
        <f>'Notes- SK Template'!AG775</f>
        <v>0</v>
      </c>
    </row>
    <row r="870" spans="1:33" ht="15.75" customHeight="1" thickBot="1">
      <c r="D870" s="3095" t="s">
        <v>2155</v>
      </c>
      <c r="E870" s="3096"/>
      <c r="F870" s="3096"/>
      <c r="G870" s="3096"/>
      <c r="H870" s="3096"/>
      <c r="I870" s="3096"/>
      <c r="J870" s="3096"/>
      <c r="K870" s="3096"/>
      <c r="L870" s="3096"/>
      <c r="M870" s="3096"/>
      <c r="N870" s="3096"/>
      <c r="O870" s="3096"/>
      <c r="P870" s="3096"/>
      <c r="Q870" s="3097"/>
      <c r="R870" s="1874" t="s">
        <v>1829</v>
      </c>
      <c r="S870" s="1874"/>
      <c r="T870" s="1874"/>
      <c r="U870" s="1874"/>
      <c r="V870" s="1874"/>
      <c r="W870" s="1874"/>
      <c r="X870" s="1874"/>
      <c r="Y870" s="1874"/>
      <c r="Z870" s="1874"/>
      <c r="AA870" s="1874"/>
      <c r="AB870" s="1874"/>
      <c r="AC870" s="1874"/>
      <c r="AD870" s="1874"/>
      <c r="AE870" s="1874"/>
      <c r="AF870" s="1874"/>
      <c r="AG870" s="1874"/>
    </row>
    <row r="871" spans="1:33" ht="15.75" customHeight="1">
      <c r="D871" s="3098" t="s">
        <v>2156</v>
      </c>
      <c r="E871" s="3099"/>
      <c r="F871" s="3099"/>
      <c r="G871" s="3099"/>
      <c r="H871" s="3099"/>
      <c r="I871" s="3099"/>
      <c r="J871" s="3099"/>
      <c r="K871" s="3099"/>
      <c r="L871" s="3099"/>
      <c r="M871" s="3099"/>
      <c r="N871" s="3099"/>
      <c r="O871" s="3099"/>
      <c r="P871" s="3099"/>
      <c r="Q871" s="3100"/>
      <c r="R871" s="2181">
        <f>'Notes- SK Template'!R777</f>
        <v>0</v>
      </c>
      <c r="S871" s="2181">
        <f>'Notes- SK Template'!S777</f>
        <v>0</v>
      </c>
      <c r="T871" s="2181">
        <f>'Notes- SK Template'!T777</f>
        <v>0</v>
      </c>
      <c r="U871" s="2181">
        <f>'Notes- SK Template'!U777</f>
        <v>0</v>
      </c>
      <c r="V871" s="2181">
        <f>'Notes- SK Template'!V777</f>
        <v>0</v>
      </c>
      <c r="W871" s="2181">
        <f>'Notes- SK Template'!W777</f>
        <v>0</v>
      </c>
      <c r="X871" s="2181">
        <f>'Notes- SK Template'!X777</f>
        <v>0</v>
      </c>
      <c r="Y871" s="2181">
        <f>'Notes- SK Template'!Y777</f>
        <v>0</v>
      </c>
      <c r="Z871" s="2181">
        <f>'Notes- SK Template'!Z777</f>
        <v>0</v>
      </c>
      <c r="AA871" s="2181">
        <f>'Notes- SK Template'!AA777</f>
        <v>0</v>
      </c>
      <c r="AB871" s="2181">
        <f>'Notes- SK Template'!AB777</f>
        <v>0</v>
      </c>
      <c r="AC871" s="2181">
        <f>'Notes- SK Template'!AC777</f>
        <v>0</v>
      </c>
      <c r="AD871" s="2181">
        <f>'Notes- SK Template'!AD777</f>
        <v>0</v>
      </c>
      <c r="AE871" s="2181">
        <f>'Notes- SK Template'!AE777</f>
        <v>0</v>
      </c>
      <c r="AF871" s="2181">
        <f>'Notes- SK Template'!AF777</f>
        <v>0</v>
      </c>
      <c r="AG871" s="2181">
        <f>'Notes- SK Template'!AG777</f>
        <v>0</v>
      </c>
    </row>
    <row r="872" spans="1:33" ht="15.75" customHeight="1">
      <c r="D872" s="2202" t="s">
        <v>2157</v>
      </c>
      <c r="E872" s="2203"/>
      <c r="F872" s="2203"/>
      <c r="G872" s="2203"/>
      <c r="H872" s="2203"/>
      <c r="I872" s="2203"/>
      <c r="J872" s="2203"/>
      <c r="K872" s="2203"/>
      <c r="L872" s="2203"/>
      <c r="M872" s="2203"/>
      <c r="N872" s="2203"/>
      <c r="O872" s="2203"/>
      <c r="P872" s="2203"/>
      <c r="Q872" s="2204"/>
      <c r="R872" s="1907">
        <f>'Notes- SK Template'!R778</f>
        <v>0</v>
      </c>
      <c r="S872" s="1907">
        <f>'Notes- SK Template'!S778</f>
        <v>0</v>
      </c>
      <c r="T872" s="1907">
        <f>'Notes- SK Template'!T778</f>
        <v>0</v>
      </c>
      <c r="U872" s="1907">
        <f>'Notes- SK Template'!U778</f>
        <v>0</v>
      </c>
      <c r="V872" s="1907">
        <f>'Notes- SK Template'!V778</f>
        <v>0</v>
      </c>
      <c r="W872" s="1907">
        <f>'Notes- SK Template'!W778</f>
        <v>0</v>
      </c>
      <c r="X872" s="1907">
        <f>'Notes- SK Template'!X778</f>
        <v>0</v>
      </c>
      <c r="Y872" s="1907">
        <f>'Notes- SK Template'!Y778</f>
        <v>0</v>
      </c>
      <c r="Z872" s="1907">
        <f>'Notes- SK Template'!Z778</f>
        <v>0</v>
      </c>
      <c r="AA872" s="1907">
        <f>'Notes- SK Template'!AA778</f>
        <v>0</v>
      </c>
      <c r="AB872" s="1907">
        <f>'Notes- SK Template'!AB778</f>
        <v>0</v>
      </c>
      <c r="AC872" s="1907">
        <f>'Notes- SK Template'!AC778</f>
        <v>0</v>
      </c>
      <c r="AD872" s="1907">
        <f>'Notes- SK Template'!AD778</f>
        <v>0</v>
      </c>
      <c r="AE872" s="1907">
        <f>'Notes- SK Template'!AE778</f>
        <v>0</v>
      </c>
      <c r="AF872" s="1907">
        <f>'Notes- SK Template'!AF778</f>
        <v>0</v>
      </c>
      <c r="AG872" s="1907">
        <f>'Notes- SK Template'!AG778</f>
        <v>0</v>
      </c>
    </row>
    <row r="873" spans="1:33" ht="15.75" customHeight="1">
      <c r="D873" s="2202" t="s">
        <v>2158</v>
      </c>
      <c r="E873" s="2203"/>
      <c r="F873" s="2203"/>
      <c r="G873" s="2203"/>
      <c r="H873" s="2203"/>
      <c r="I873" s="2203"/>
      <c r="J873" s="2203"/>
      <c r="K873" s="2203"/>
      <c r="L873" s="2203"/>
      <c r="M873" s="2203"/>
      <c r="N873" s="2203"/>
      <c r="O873" s="2203"/>
      <c r="P873" s="2203"/>
      <c r="Q873" s="2204"/>
      <c r="R873" s="1907">
        <f>'Notes- SK Template'!R779</f>
        <v>0</v>
      </c>
      <c r="S873" s="1907">
        <f>'Notes- SK Template'!S779</f>
        <v>0</v>
      </c>
      <c r="T873" s="1907">
        <f>'Notes- SK Template'!T779</f>
        <v>0</v>
      </c>
      <c r="U873" s="1907">
        <f>'Notes- SK Template'!U779</f>
        <v>0</v>
      </c>
      <c r="V873" s="1907">
        <f>'Notes- SK Template'!V779</f>
        <v>0</v>
      </c>
      <c r="W873" s="1907">
        <f>'Notes- SK Template'!W779</f>
        <v>0</v>
      </c>
      <c r="X873" s="1907">
        <f>'Notes- SK Template'!X779</f>
        <v>0</v>
      </c>
      <c r="Y873" s="1907">
        <f>'Notes- SK Template'!Y779</f>
        <v>0</v>
      </c>
      <c r="Z873" s="1907">
        <f>'Notes- SK Template'!Z779</f>
        <v>0</v>
      </c>
      <c r="AA873" s="1907">
        <f>'Notes- SK Template'!AA779</f>
        <v>0</v>
      </c>
      <c r="AB873" s="1907">
        <f>'Notes- SK Template'!AB779</f>
        <v>0</v>
      </c>
      <c r="AC873" s="1907">
        <f>'Notes- SK Template'!AC779</f>
        <v>0</v>
      </c>
      <c r="AD873" s="1907">
        <f>'Notes- SK Template'!AD779</f>
        <v>0</v>
      </c>
      <c r="AE873" s="1907">
        <f>'Notes- SK Template'!AE779</f>
        <v>0</v>
      </c>
      <c r="AF873" s="1907">
        <f>'Notes- SK Template'!AF779</f>
        <v>0</v>
      </c>
      <c r="AG873" s="1907">
        <f>'Notes- SK Template'!AG779</f>
        <v>0</v>
      </c>
    </row>
    <row r="874" spans="1:33" ht="15.75" customHeight="1">
      <c r="D874" s="2202" t="s">
        <v>2159</v>
      </c>
      <c r="E874" s="2203"/>
      <c r="F874" s="2203"/>
      <c r="G874" s="2203"/>
      <c r="H874" s="2203"/>
      <c r="I874" s="2203"/>
      <c r="J874" s="2203"/>
      <c r="K874" s="2203"/>
      <c r="L874" s="2203"/>
      <c r="M874" s="2203"/>
      <c r="N874" s="2203"/>
      <c r="O874" s="2203"/>
      <c r="P874" s="2203"/>
      <c r="Q874" s="2204"/>
      <c r="R874" s="1907">
        <f>'Notes- SK Template'!R780</f>
        <v>0</v>
      </c>
      <c r="S874" s="1907">
        <f>'Notes- SK Template'!S780</f>
        <v>0</v>
      </c>
      <c r="T874" s="1907">
        <f>'Notes- SK Template'!T780</f>
        <v>0</v>
      </c>
      <c r="U874" s="1907">
        <f>'Notes- SK Template'!U780</f>
        <v>0</v>
      </c>
      <c r="V874" s="1907">
        <f>'Notes- SK Template'!V780</f>
        <v>0</v>
      </c>
      <c r="W874" s="1907">
        <f>'Notes- SK Template'!W780</f>
        <v>0</v>
      </c>
      <c r="X874" s="1907">
        <f>'Notes- SK Template'!X780</f>
        <v>0</v>
      </c>
      <c r="Y874" s="1907">
        <f>'Notes- SK Template'!Y780</f>
        <v>0</v>
      </c>
      <c r="Z874" s="1907">
        <f>'Notes- SK Template'!Z780</f>
        <v>0</v>
      </c>
      <c r="AA874" s="1907">
        <f>'Notes- SK Template'!AA780</f>
        <v>0</v>
      </c>
      <c r="AB874" s="1907">
        <f>'Notes- SK Template'!AB780</f>
        <v>0</v>
      </c>
      <c r="AC874" s="1907">
        <f>'Notes- SK Template'!AC780</f>
        <v>0</v>
      </c>
      <c r="AD874" s="1907">
        <f>'Notes- SK Template'!AD780</f>
        <v>0</v>
      </c>
      <c r="AE874" s="1907">
        <f>'Notes- SK Template'!AE780</f>
        <v>0</v>
      </c>
      <c r="AF874" s="1907">
        <f>'Notes- SK Template'!AF780</f>
        <v>0</v>
      </c>
      <c r="AG874" s="1907">
        <f>'Notes- SK Template'!AG780</f>
        <v>0</v>
      </c>
    </row>
    <row r="875" spans="1:33" ht="15.75" customHeight="1">
      <c r="D875" s="2202" t="s">
        <v>2160</v>
      </c>
      <c r="E875" s="2203"/>
      <c r="F875" s="2203"/>
      <c r="G875" s="2203"/>
      <c r="H875" s="2203"/>
      <c r="I875" s="2203"/>
      <c r="J875" s="2203"/>
      <c r="K875" s="2203"/>
      <c r="L875" s="2203"/>
      <c r="M875" s="2203"/>
      <c r="N875" s="2203"/>
      <c r="O875" s="2203"/>
      <c r="P875" s="2203"/>
      <c r="Q875" s="2204"/>
      <c r="R875" s="1907">
        <f>'Notes- SK Template'!R781</f>
        <v>0</v>
      </c>
      <c r="S875" s="1907">
        <f>'Notes- SK Template'!S781</f>
        <v>0</v>
      </c>
      <c r="T875" s="1907">
        <f>'Notes- SK Template'!T781</f>
        <v>0</v>
      </c>
      <c r="U875" s="1907">
        <f>'Notes- SK Template'!U781</f>
        <v>0</v>
      </c>
      <c r="V875" s="1907">
        <f>'Notes- SK Template'!V781</f>
        <v>0</v>
      </c>
      <c r="W875" s="1907">
        <f>'Notes- SK Template'!W781</f>
        <v>0</v>
      </c>
      <c r="X875" s="1907">
        <f>'Notes- SK Template'!X781</f>
        <v>0</v>
      </c>
      <c r="Y875" s="1907">
        <f>'Notes- SK Template'!Y781</f>
        <v>0</v>
      </c>
      <c r="Z875" s="1907">
        <f>'Notes- SK Template'!Z781</f>
        <v>0</v>
      </c>
      <c r="AA875" s="1907">
        <f>'Notes- SK Template'!AA781</f>
        <v>0</v>
      </c>
      <c r="AB875" s="1907">
        <f>'Notes- SK Template'!AB781</f>
        <v>0</v>
      </c>
      <c r="AC875" s="1907">
        <f>'Notes- SK Template'!AC781</f>
        <v>0</v>
      </c>
      <c r="AD875" s="1907">
        <f>'Notes- SK Template'!AD781</f>
        <v>0</v>
      </c>
      <c r="AE875" s="1907">
        <f>'Notes- SK Template'!AE781</f>
        <v>0</v>
      </c>
      <c r="AF875" s="1907">
        <f>'Notes- SK Template'!AF781</f>
        <v>0</v>
      </c>
      <c r="AG875" s="1907">
        <f>'Notes- SK Template'!AG781</f>
        <v>0</v>
      </c>
    </row>
    <row r="876" spans="1:33" ht="15.75" customHeight="1">
      <c r="D876" s="2202" t="s">
        <v>2161</v>
      </c>
      <c r="E876" s="2203"/>
      <c r="F876" s="2203"/>
      <c r="G876" s="2203"/>
      <c r="H876" s="2203"/>
      <c r="I876" s="2203"/>
      <c r="J876" s="2203"/>
      <c r="K876" s="2203"/>
      <c r="L876" s="2203"/>
      <c r="M876" s="2203"/>
      <c r="N876" s="2203"/>
      <c r="O876" s="2203"/>
      <c r="P876" s="2203"/>
      <c r="Q876" s="2204"/>
      <c r="R876" s="1907">
        <f>'Notes- SK Template'!R782</f>
        <v>309756</v>
      </c>
      <c r="S876" s="1907">
        <f>'Notes- SK Template'!S782</f>
        <v>0</v>
      </c>
      <c r="T876" s="1907">
        <f>'Notes- SK Template'!T782</f>
        <v>0</v>
      </c>
      <c r="U876" s="1907">
        <f>'Notes- SK Template'!U782</f>
        <v>0</v>
      </c>
      <c r="V876" s="1907">
        <f>'Notes- SK Template'!V782</f>
        <v>0</v>
      </c>
      <c r="W876" s="1907">
        <f>'Notes- SK Template'!W782</f>
        <v>0</v>
      </c>
      <c r="X876" s="1907">
        <f>'Notes- SK Template'!X782</f>
        <v>0</v>
      </c>
      <c r="Y876" s="1907">
        <f>'Notes- SK Template'!Y782</f>
        <v>0</v>
      </c>
      <c r="Z876" s="1907">
        <f>'Notes- SK Template'!Z782</f>
        <v>0</v>
      </c>
      <c r="AA876" s="1907">
        <f>'Notes- SK Template'!AA782</f>
        <v>0</v>
      </c>
      <c r="AB876" s="1907">
        <f>'Notes- SK Template'!AB782</f>
        <v>0</v>
      </c>
      <c r="AC876" s="1907">
        <f>'Notes- SK Template'!AC782</f>
        <v>0</v>
      </c>
      <c r="AD876" s="1907">
        <f>'Notes- SK Template'!AD782</f>
        <v>0</v>
      </c>
      <c r="AE876" s="1907">
        <f>'Notes- SK Template'!AE782</f>
        <v>0</v>
      </c>
      <c r="AF876" s="1907">
        <f>'Notes- SK Template'!AF782</f>
        <v>0</v>
      </c>
      <c r="AG876" s="1907">
        <f>'Notes- SK Template'!AG782</f>
        <v>0</v>
      </c>
    </row>
    <row r="877" spans="1:33" ht="15.75" customHeight="1">
      <c r="D877" s="2202" t="s">
        <v>2162</v>
      </c>
      <c r="E877" s="2203"/>
      <c r="F877" s="2203"/>
      <c r="G877" s="2203"/>
      <c r="H877" s="2203"/>
      <c r="I877" s="2203"/>
      <c r="J877" s="2203"/>
      <c r="K877" s="2203"/>
      <c r="L877" s="2203"/>
      <c r="M877" s="2203"/>
      <c r="N877" s="2203"/>
      <c r="O877" s="2203"/>
      <c r="P877" s="2203"/>
      <c r="Q877" s="2204"/>
      <c r="R877" s="1907">
        <f>'Notes- SK Template'!R783</f>
        <v>303562</v>
      </c>
      <c r="S877" s="1907">
        <f>'Notes- SK Template'!S783</f>
        <v>0</v>
      </c>
      <c r="T877" s="1907">
        <f>'Notes- SK Template'!T783</f>
        <v>0</v>
      </c>
      <c r="U877" s="1907">
        <f>'Notes- SK Template'!U783</f>
        <v>0</v>
      </c>
      <c r="V877" s="1907">
        <f>'Notes- SK Template'!V783</f>
        <v>0</v>
      </c>
      <c r="W877" s="1907">
        <f>'Notes- SK Template'!W783</f>
        <v>0</v>
      </c>
      <c r="X877" s="1907">
        <f>'Notes- SK Template'!X783</f>
        <v>0</v>
      </c>
      <c r="Y877" s="1907">
        <f>'Notes- SK Template'!Y783</f>
        <v>0</v>
      </c>
      <c r="Z877" s="1907">
        <f>'Notes- SK Template'!Z783</f>
        <v>0</v>
      </c>
      <c r="AA877" s="1907">
        <f>'Notes- SK Template'!AA783</f>
        <v>0</v>
      </c>
      <c r="AB877" s="1907">
        <f>'Notes- SK Template'!AB783</f>
        <v>0</v>
      </c>
      <c r="AC877" s="1907">
        <f>'Notes- SK Template'!AC783</f>
        <v>0</v>
      </c>
      <c r="AD877" s="1907">
        <f>'Notes- SK Template'!AD783</f>
        <v>0</v>
      </c>
      <c r="AE877" s="1907">
        <f>'Notes- SK Template'!AE783</f>
        <v>0</v>
      </c>
      <c r="AF877" s="1907">
        <f>'Notes- SK Template'!AF783</f>
        <v>0</v>
      </c>
      <c r="AG877" s="1907">
        <f>'Notes- SK Template'!AG783</f>
        <v>0</v>
      </c>
    </row>
    <row r="878" spans="1:33" ht="15.75" customHeight="1">
      <c r="D878" s="2202" t="s">
        <v>2163</v>
      </c>
      <c r="E878" s="2203"/>
      <c r="F878" s="2203"/>
      <c r="G878" s="2203"/>
      <c r="H878" s="2203"/>
      <c r="I878" s="2203"/>
      <c r="J878" s="2203"/>
      <c r="K878" s="2203"/>
      <c r="L878" s="2203"/>
      <c r="M878" s="2203"/>
      <c r="N878" s="2203"/>
      <c r="O878" s="2203"/>
      <c r="P878" s="2203"/>
      <c r="Q878" s="2204"/>
      <c r="R878" s="1907">
        <f>'Notes- SK Template'!R784</f>
        <v>6195</v>
      </c>
      <c r="S878" s="1907">
        <f>'Notes- SK Template'!S784</f>
        <v>0</v>
      </c>
      <c r="T878" s="1907">
        <f>'Notes- SK Template'!T784</f>
        <v>0</v>
      </c>
      <c r="U878" s="1907">
        <f>'Notes- SK Template'!U784</f>
        <v>0</v>
      </c>
      <c r="V878" s="1907">
        <f>'Notes- SK Template'!V784</f>
        <v>0</v>
      </c>
      <c r="W878" s="1907">
        <f>'Notes- SK Template'!W784</f>
        <v>0</v>
      </c>
      <c r="X878" s="1907">
        <f>'Notes- SK Template'!X784</f>
        <v>0</v>
      </c>
      <c r="Y878" s="1907">
        <f>'Notes- SK Template'!Y784</f>
        <v>0</v>
      </c>
      <c r="Z878" s="1907">
        <f>'Notes- SK Template'!Z784</f>
        <v>0</v>
      </c>
      <c r="AA878" s="1907">
        <f>'Notes- SK Template'!AA784</f>
        <v>0</v>
      </c>
      <c r="AB878" s="1907">
        <f>'Notes- SK Template'!AB784</f>
        <v>0</v>
      </c>
      <c r="AC878" s="1907">
        <f>'Notes- SK Template'!AC784</f>
        <v>0</v>
      </c>
      <c r="AD878" s="1907">
        <f>'Notes- SK Template'!AD784</f>
        <v>0</v>
      </c>
      <c r="AE878" s="1907">
        <f>'Notes- SK Template'!AE784</f>
        <v>0</v>
      </c>
      <c r="AF878" s="1907">
        <f>'Notes- SK Template'!AF784</f>
        <v>0</v>
      </c>
      <c r="AG878" s="1907">
        <f>'Notes- SK Template'!AG784</f>
        <v>0</v>
      </c>
    </row>
    <row r="879" spans="1:33" ht="15.75" customHeight="1" thickBot="1">
      <c r="D879" s="2438" t="s">
        <v>1841</v>
      </c>
      <c r="E879" s="2439"/>
      <c r="F879" s="2439"/>
      <c r="G879" s="2439"/>
      <c r="H879" s="2439"/>
      <c r="I879" s="2439"/>
      <c r="J879" s="2439"/>
      <c r="K879" s="2439"/>
      <c r="L879" s="2439"/>
      <c r="M879" s="2439"/>
      <c r="N879" s="2439"/>
      <c r="O879" s="2439"/>
      <c r="P879" s="2439"/>
      <c r="Q879" s="2440"/>
      <c r="R879" s="2362">
        <f>'Notes- SK Template'!R785</f>
        <v>619513</v>
      </c>
      <c r="S879" s="2363">
        <f>'Notes- SK Template'!S785</f>
        <v>0</v>
      </c>
      <c r="T879" s="2363">
        <f>'Notes- SK Template'!T785</f>
        <v>0</v>
      </c>
      <c r="U879" s="2363">
        <f>'Notes- SK Template'!U785</f>
        <v>0</v>
      </c>
      <c r="V879" s="2363">
        <f>'Notes- SK Template'!V785</f>
        <v>0</v>
      </c>
      <c r="W879" s="2363">
        <f>'Notes- SK Template'!W785</f>
        <v>0</v>
      </c>
      <c r="X879" s="2363">
        <f>'Notes- SK Template'!X785</f>
        <v>0</v>
      </c>
      <c r="Y879" s="2363">
        <f>'Notes- SK Template'!Y785</f>
        <v>0</v>
      </c>
      <c r="Z879" s="2363">
        <f>'Notes- SK Template'!Z785</f>
        <v>0</v>
      </c>
      <c r="AA879" s="2363">
        <f>'Notes- SK Template'!AA785</f>
        <v>0</v>
      </c>
      <c r="AB879" s="2363">
        <f>'Notes- SK Template'!AB785</f>
        <v>0</v>
      </c>
      <c r="AC879" s="2363">
        <f>'Notes- SK Template'!AC785</f>
        <v>0</v>
      </c>
      <c r="AD879" s="2363">
        <f>'Notes- SK Template'!AD785</f>
        <v>0</v>
      </c>
      <c r="AE879" s="2363">
        <f>'Notes- SK Template'!AE785</f>
        <v>0</v>
      </c>
      <c r="AF879" s="2363">
        <f>'Notes- SK Template'!AF785</f>
        <v>0</v>
      </c>
      <c r="AG879" s="2364">
        <f>'Notes- SK Template'!AG785</f>
        <v>0</v>
      </c>
    </row>
    <row r="880" spans="1:33" ht="14.25" customHeight="1" thickBot="1"/>
    <row r="881" spans="1:33" ht="15.75" customHeight="1" thickBot="1">
      <c r="A881" s="606" t="s">
        <v>1426</v>
      </c>
      <c r="D881" s="3101" t="s">
        <v>1828</v>
      </c>
      <c r="E881" s="3102"/>
      <c r="F881" s="3102"/>
      <c r="G881" s="3102"/>
      <c r="H881" s="3102"/>
      <c r="I881" s="3102"/>
      <c r="J881" s="3102"/>
      <c r="K881" s="3102"/>
      <c r="L881" s="3102"/>
      <c r="M881" s="3102"/>
      <c r="N881" s="3102"/>
      <c r="O881" s="3102"/>
      <c r="P881" s="3102"/>
      <c r="Q881" s="3103"/>
      <c r="R881" s="1874" t="s">
        <v>1973</v>
      </c>
      <c r="S881" s="1874"/>
      <c r="T881" s="1874"/>
      <c r="U881" s="1874"/>
      <c r="V881" s="1874"/>
      <c r="W881" s="1874"/>
      <c r="X881" s="1874"/>
      <c r="Y881" s="1874"/>
      <c r="Z881" s="1874"/>
      <c r="AA881" s="1874"/>
      <c r="AB881" s="1874"/>
      <c r="AC881" s="1874"/>
      <c r="AD881" s="1874"/>
      <c r="AE881" s="1874"/>
      <c r="AF881" s="1874"/>
      <c r="AG881" s="1874"/>
    </row>
    <row r="882" spans="1:33" ht="15.75" customHeight="1" thickBot="1">
      <c r="D882" s="3104" t="s">
        <v>2164</v>
      </c>
      <c r="E882" s="3105"/>
      <c r="F882" s="3105"/>
      <c r="G882" s="3105"/>
      <c r="H882" s="3105"/>
      <c r="I882" s="3105"/>
      <c r="J882" s="3105"/>
      <c r="K882" s="3105"/>
      <c r="L882" s="3105"/>
      <c r="M882" s="3105"/>
      <c r="N882" s="3105"/>
      <c r="O882" s="3105"/>
      <c r="P882" s="3105"/>
      <c r="Q882" s="3106"/>
      <c r="R882" s="3107" t="e">
        <f>'Notes- SK Template'!#REF!</f>
        <v>#REF!</v>
      </c>
      <c r="S882" s="3107" t="e">
        <f>'Notes- SK Template'!#REF!</f>
        <v>#REF!</v>
      </c>
      <c r="T882" s="3107" t="e">
        <f>'Notes- SK Template'!#REF!</f>
        <v>#REF!</v>
      </c>
      <c r="U882" s="3107" t="e">
        <f>'Notes- SK Template'!#REF!</f>
        <v>#REF!</v>
      </c>
      <c r="V882" s="3107" t="e">
        <f>'Notes- SK Template'!#REF!</f>
        <v>#REF!</v>
      </c>
      <c r="W882" s="3107" t="e">
        <f>'Notes- SK Template'!#REF!</f>
        <v>#REF!</v>
      </c>
      <c r="X882" s="3107" t="e">
        <f>'Notes- SK Template'!#REF!</f>
        <v>#REF!</v>
      </c>
      <c r="Y882" s="3107" t="e">
        <f>'Notes- SK Template'!#REF!</f>
        <v>#REF!</v>
      </c>
      <c r="Z882" s="3107" t="e">
        <f>'Notes- SK Template'!#REF!</f>
        <v>#REF!</v>
      </c>
      <c r="AA882" s="3107" t="e">
        <f>'Notes- SK Template'!#REF!</f>
        <v>#REF!</v>
      </c>
      <c r="AB882" s="3107" t="e">
        <f>'Notes- SK Template'!#REF!</f>
        <v>#REF!</v>
      </c>
      <c r="AC882" s="3107" t="e">
        <f>'Notes- SK Template'!#REF!</f>
        <v>#REF!</v>
      </c>
      <c r="AD882" s="3107" t="e">
        <f>'Notes- SK Template'!#REF!</f>
        <v>#REF!</v>
      </c>
      <c r="AE882" s="3107" t="e">
        <f>'Notes- SK Template'!#REF!</f>
        <v>#REF!</v>
      </c>
      <c r="AF882" s="3107" t="e">
        <f>'Notes- SK Template'!#REF!</f>
        <v>#REF!</v>
      </c>
      <c r="AG882" s="3107" t="e">
        <f>'Notes- SK Template'!#REF!</f>
        <v>#REF!</v>
      </c>
    </row>
    <row r="883" spans="1:33" ht="15.75" customHeight="1" thickBot="1">
      <c r="D883" s="3104" t="s">
        <v>2165</v>
      </c>
      <c r="E883" s="3105"/>
      <c r="F883" s="3105"/>
      <c r="G883" s="3105"/>
      <c r="H883" s="3105"/>
      <c r="I883" s="3105"/>
      <c r="J883" s="3105"/>
      <c r="K883" s="3105"/>
      <c r="L883" s="3105"/>
      <c r="M883" s="3105"/>
      <c r="N883" s="3105"/>
      <c r="O883" s="3105"/>
      <c r="P883" s="3105"/>
      <c r="Q883" s="3106"/>
      <c r="R883" s="1874" t="s">
        <v>1829</v>
      </c>
      <c r="S883" s="1874"/>
      <c r="T883" s="1874"/>
      <c r="U883" s="1874"/>
      <c r="V883" s="1874"/>
      <c r="W883" s="1874"/>
      <c r="X883" s="1874"/>
      <c r="Y883" s="1874"/>
      <c r="Z883" s="1874"/>
      <c r="AA883" s="1874"/>
      <c r="AB883" s="1874"/>
      <c r="AC883" s="1874"/>
      <c r="AD883" s="1874"/>
      <c r="AE883" s="1874"/>
      <c r="AF883" s="1874"/>
      <c r="AG883" s="1874"/>
    </row>
    <row r="884" spans="1:33" ht="15.75" customHeight="1">
      <c r="D884" s="3115" t="s">
        <v>2166</v>
      </c>
      <c r="E884" s="3116"/>
      <c r="F884" s="3116"/>
      <c r="G884" s="3116"/>
      <c r="H884" s="3116"/>
      <c r="I884" s="3116"/>
      <c r="J884" s="3116"/>
      <c r="K884" s="3116"/>
      <c r="L884" s="3116"/>
      <c r="M884" s="3116"/>
      <c r="N884" s="3116"/>
      <c r="O884" s="3116"/>
      <c r="P884" s="3116"/>
      <c r="Q884" s="3117"/>
      <c r="R884" s="2181" t="e">
        <f>'Notes- SK Template'!#REF!</f>
        <v>#REF!</v>
      </c>
      <c r="S884" s="2181" t="e">
        <f>'Notes- SK Template'!#REF!</f>
        <v>#REF!</v>
      </c>
      <c r="T884" s="2181" t="e">
        <f>'Notes- SK Template'!#REF!</f>
        <v>#REF!</v>
      </c>
      <c r="U884" s="2181" t="e">
        <f>'Notes- SK Template'!#REF!</f>
        <v>#REF!</v>
      </c>
      <c r="V884" s="2181" t="e">
        <f>'Notes- SK Template'!#REF!</f>
        <v>#REF!</v>
      </c>
      <c r="W884" s="2181" t="e">
        <f>'Notes- SK Template'!#REF!</f>
        <v>#REF!</v>
      </c>
      <c r="X884" s="2181" t="e">
        <f>'Notes- SK Template'!#REF!</f>
        <v>#REF!</v>
      </c>
      <c r="Y884" s="2181" t="e">
        <f>'Notes- SK Template'!#REF!</f>
        <v>#REF!</v>
      </c>
      <c r="Z884" s="2181" t="e">
        <f>'Notes- SK Template'!#REF!</f>
        <v>#REF!</v>
      </c>
      <c r="AA884" s="2181" t="e">
        <f>'Notes- SK Template'!#REF!</f>
        <v>#REF!</v>
      </c>
      <c r="AB884" s="2181" t="e">
        <f>'Notes- SK Template'!#REF!</f>
        <v>#REF!</v>
      </c>
      <c r="AC884" s="2181" t="e">
        <f>'Notes- SK Template'!#REF!</f>
        <v>#REF!</v>
      </c>
      <c r="AD884" s="2181" t="e">
        <f>'Notes- SK Template'!#REF!</f>
        <v>#REF!</v>
      </c>
      <c r="AE884" s="2181" t="e">
        <f>'Notes- SK Template'!#REF!</f>
        <v>#REF!</v>
      </c>
      <c r="AF884" s="2181" t="e">
        <f>'Notes- SK Template'!#REF!</f>
        <v>#REF!</v>
      </c>
      <c r="AG884" s="2181" t="e">
        <f>'Notes- SK Template'!#REF!</f>
        <v>#REF!</v>
      </c>
    </row>
    <row r="885" spans="1:33" ht="15.75" customHeight="1">
      <c r="D885" s="3108" t="s">
        <v>2167</v>
      </c>
      <c r="E885" s="3109"/>
      <c r="F885" s="3109"/>
      <c r="G885" s="3109"/>
      <c r="H885" s="3109"/>
      <c r="I885" s="3109"/>
      <c r="J885" s="3109"/>
      <c r="K885" s="3109"/>
      <c r="L885" s="3109"/>
      <c r="M885" s="3109"/>
      <c r="N885" s="3109"/>
      <c r="O885" s="3109"/>
      <c r="P885" s="3109"/>
      <c r="Q885" s="3110"/>
      <c r="R885" s="1907" t="e">
        <f>'Notes- SK Template'!#REF!</f>
        <v>#REF!</v>
      </c>
      <c r="S885" s="1907" t="e">
        <f>'Notes- SK Template'!#REF!</f>
        <v>#REF!</v>
      </c>
      <c r="T885" s="1907" t="e">
        <f>'Notes- SK Template'!#REF!</f>
        <v>#REF!</v>
      </c>
      <c r="U885" s="1907" t="e">
        <f>'Notes- SK Template'!#REF!</f>
        <v>#REF!</v>
      </c>
      <c r="V885" s="1907" t="e">
        <f>'Notes- SK Template'!#REF!</f>
        <v>#REF!</v>
      </c>
      <c r="W885" s="1907" t="e">
        <f>'Notes- SK Template'!#REF!</f>
        <v>#REF!</v>
      </c>
      <c r="X885" s="1907" t="e">
        <f>'Notes- SK Template'!#REF!</f>
        <v>#REF!</v>
      </c>
      <c r="Y885" s="1907" t="e">
        <f>'Notes- SK Template'!#REF!</f>
        <v>#REF!</v>
      </c>
      <c r="Z885" s="1907" t="e">
        <f>'Notes- SK Template'!#REF!</f>
        <v>#REF!</v>
      </c>
      <c r="AA885" s="1907" t="e">
        <f>'Notes- SK Template'!#REF!</f>
        <v>#REF!</v>
      </c>
      <c r="AB885" s="1907" t="e">
        <f>'Notes- SK Template'!#REF!</f>
        <v>#REF!</v>
      </c>
      <c r="AC885" s="1907" t="e">
        <f>'Notes- SK Template'!#REF!</f>
        <v>#REF!</v>
      </c>
      <c r="AD885" s="1907" t="e">
        <f>'Notes- SK Template'!#REF!</f>
        <v>#REF!</v>
      </c>
      <c r="AE885" s="1907" t="e">
        <f>'Notes- SK Template'!#REF!</f>
        <v>#REF!</v>
      </c>
      <c r="AF885" s="1907" t="e">
        <f>'Notes- SK Template'!#REF!</f>
        <v>#REF!</v>
      </c>
      <c r="AG885" s="1907" t="e">
        <f>'Notes- SK Template'!#REF!</f>
        <v>#REF!</v>
      </c>
    </row>
    <row r="886" spans="1:33" ht="15.75" customHeight="1">
      <c r="D886" s="3108" t="s">
        <v>2168</v>
      </c>
      <c r="E886" s="3109"/>
      <c r="F886" s="3109"/>
      <c r="G886" s="3109"/>
      <c r="H886" s="3109"/>
      <c r="I886" s="3109"/>
      <c r="J886" s="3109"/>
      <c r="K886" s="3109"/>
      <c r="L886" s="3109"/>
      <c r="M886" s="3109"/>
      <c r="N886" s="3109"/>
      <c r="O886" s="3109"/>
      <c r="P886" s="3109"/>
      <c r="Q886" s="3110"/>
      <c r="R886" s="1907" t="e">
        <f>'Notes- SK Template'!#REF!</f>
        <v>#REF!</v>
      </c>
      <c r="S886" s="1907" t="e">
        <f>'Notes- SK Template'!#REF!</f>
        <v>#REF!</v>
      </c>
      <c r="T886" s="1907" t="e">
        <f>'Notes- SK Template'!#REF!</f>
        <v>#REF!</v>
      </c>
      <c r="U886" s="1907" t="e">
        <f>'Notes- SK Template'!#REF!</f>
        <v>#REF!</v>
      </c>
      <c r="V886" s="1907" t="e">
        <f>'Notes- SK Template'!#REF!</f>
        <v>#REF!</v>
      </c>
      <c r="W886" s="1907" t="e">
        <f>'Notes- SK Template'!#REF!</f>
        <v>#REF!</v>
      </c>
      <c r="X886" s="1907" t="e">
        <f>'Notes- SK Template'!#REF!</f>
        <v>#REF!</v>
      </c>
      <c r="Y886" s="1907" t="e">
        <f>'Notes- SK Template'!#REF!</f>
        <v>#REF!</v>
      </c>
      <c r="Z886" s="1907" t="e">
        <f>'Notes- SK Template'!#REF!</f>
        <v>#REF!</v>
      </c>
      <c r="AA886" s="1907" t="e">
        <f>'Notes- SK Template'!#REF!</f>
        <v>#REF!</v>
      </c>
      <c r="AB886" s="1907" t="e">
        <f>'Notes- SK Template'!#REF!</f>
        <v>#REF!</v>
      </c>
      <c r="AC886" s="1907" t="e">
        <f>'Notes- SK Template'!#REF!</f>
        <v>#REF!</v>
      </c>
      <c r="AD886" s="1907" t="e">
        <f>'Notes- SK Template'!#REF!</f>
        <v>#REF!</v>
      </c>
      <c r="AE886" s="1907" t="e">
        <f>'Notes- SK Template'!#REF!</f>
        <v>#REF!</v>
      </c>
      <c r="AF886" s="1907" t="e">
        <f>'Notes- SK Template'!#REF!</f>
        <v>#REF!</v>
      </c>
      <c r="AG886" s="1907" t="e">
        <f>'Notes- SK Template'!#REF!</f>
        <v>#REF!</v>
      </c>
    </row>
    <row r="887" spans="1:33" ht="15.75" customHeight="1">
      <c r="D887" s="3114" t="s">
        <v>2424</v>
      </c>
      <c r="E887" s="3109"/>
      <c r="F887" s="3109"/>
      <c r="G887" s="3109"/>
      <c r="H887" s="3109"/>
      <c r="I887" s="3109"/>
      <c r="J887" s="3109"/>
      <c r="K887" s="3109"/>
      <c r="L887" s="3109"/>
      <c r="M887" s="3109"/>
      <c r="N887" s="3109"/>
      <c r="O887" s="3109"/>
      <c r="P887" s="3109"/>
      <c r="Q887" s="3110"/>
      <c r="R887" s="1907" t="e">
        <f>'Notes- SK Template'!#REF!</f>
        <v>#REF!</v>
      </c>
      <c r="S887" s="1907" t="e">
        <f>'Notes- SK Template'!#REF!</f>
        <v>#REF!</v>
      </c>
      <c r="T887" s="1907" t="e">
        <f>'Notes- SK Template'!#REF!</f>
        <v>#REF!</v>
      </c>
      <c r="U887" s="1907" t="e">
        <f>'Notes- SK Template'!#REF!</f>
        <v>#REF!</v>
      </c>
      <c r="V887" s="1907" t="e">
        <f>'Notes- SK Template'!#REF!</f>
        <v>#REF!</v>
      </c>
      <c r="W887" s="1907" t="e">
        <f>'Notes- SK Template'!#REF!</f>
        <v>#REF!</v>
      </c>
      <c r="X887" s="1907" t="e">
        <f>'Notes- SK Template'!#REF!</f>
        <v>#REF!</v>
      </c>
      <c r="Y887" s="1907" t="e">
        <f>'Notes- SK Template'!#REF!</f>
        <v>#REF!</v>
      </c>
      <c r="Z887" s="1907" t="e">
        <f>'Notes- SK Template'!#REF!</f>
        <v>#REF!</v>
      </c>
      <c r="AA887" s="1907" t="e">
        <f>'Notes- SK Template'!#REF!</f>
        <v>#REF!</v>
      </c>
      <c r="AB887" s="1907" t="e">
        <f>'Notes- SK Template'!#REF!</f>
        <v>#REF!</v>
      </c>
      <c r="AC887" s="1907" t="e">
        <f>'Notes- SK Template'!#REF!</f>
        <v>#REF!</v>
      </c>
      <c r="AD887" s="1907" t="e">
        <f>'Notes- SK Template'!#REF!</f>
        <v>#REF!</v>
      </c>
      <c r="AE887" s="1907" t="e">
        <f>'Notes- SK Template'!#REF!</f>
        <v>#REF!</v>
      </c>
      <c r="AF887" s="1907" t="e">
        <f>'Notes- SK Template'!#REF!</f>
        <v>#REF!</v>
      </c>
      <c r="AG887" s="1907" t="e">
        <f>'Notes- SK Template'!#REF!</f>
        <v>#REF!</v>
      </c>
    </row>
    <row r="888" spans="1:33" ht="15.75" customHeight="1">
      <c r="D888" s="3108" t="s">
        <v>2169</v>
      </c>
      <c r="E888" s="3109"/>
      <c r="F888" s="3109"/>
      <c r="G888" s="3109"/>
      <c r="H888" s="3109"/>
      <c r="I888" s="3109"/>
      <c r="J888" s="3109"/>
      <c r="K888" s="3109"/>
      <c r="L888" s="3109"/>
      <c r="M888" s="3109"/>
      <c r="N888" s="3109"/>
      <c r="O888" s="3109"/>
      <c r="P888" s="3109"/>
      <c r="Q888" s="3110"/>
      <c r="R888" s="1907" t="e">
        <f>'Notes- SK Template'!#REF!</f>
        <v>#REF!</v>
      </c>
      <c r="S888" s="1907" t="e">
        <f>'Notes- SK Template'!#REF!</f>
        <v>#REF!</v>
      </c>
      <c r="T888" s="1907" t="e">
        <f>'Notes- SK Template'!#REF!</f>
        <v>#REF!</v>
      </c>
      <c r="U888" s="1907" t="e">
        <f>'Notes- SK Template'!#REF!</f>
        <v>#REF!</v>
      </c>
      <c r="V888" s="1907" t="e">
        <f>'Notes- SK Template'!#REF!</f>
        <v>#REF!</v>
      </c>
      <c r="W888" s="1907" t="e">
        <f>'Notes- SK Template'!#REF!</f>
        <v>#REF!</v>
      </c>
      <c r="X888" s="1907" t="e">
        <f>'Notes- SK Template'!#REF!</f>
        <v>#REF!</v>
      </c>
      <c r="Y888" s="1907" t="e">
        <f>'Notes- SK Template'!#REF!</f>
        <v>#REF!</v>
      </c>
      <c r="Z888" s="1907" t="e">
        <f>'Notes- SK Template'!#REF!</f>
        <v>#REF!</v>
      </c>
      <c r="AA888" s="1907" t="e">
        <f>'Notes- SK Template'!#REF!</f>
        <v>#REF!</v>
      </c>
      <c r="AB888" s="1907" t="e">
        <f>'Notes- SK Template'!#REF!</f>
        <v>#REF!</v>
      </c>
      <c r="AC888" s="1907" t="e">
        <f>'Notes- SK Template'!#REF!</f>
        <v>#REF!</v>
      </c>
      <c r="AD888" s="1907" t="e">
        <f>'Notes- SK Template'!#REF!</f>
        <v>#REF!</v>
      </c>
      <c r="AE888" s="1907" t="e">
        <f>'Notes- SK Template'!#REF!</f>
        <v>#REF!</v>
      </c>
      <c r="AF888" s="1907" t="e">
        <f>'Notes- SK Template'!#REF!</f>
        <v>#REF!</v>
      </c>
      <c r="AG888" s="1907" t="e">
        <f>'Notes- SK Template'!#REF!</f>
        <v>#REF!</v>
      </c>
    </row>
    <row r="889" spans="1:33" ht="15.75" customHeight="1">
      <c r="D889" s="3108" t="s">
        <v>2163</v>
      </c>
      <c r="E889" s="3109"/>
      <c r="F889" s="3109"/>
      <c r="G889" s="3109"/>
      <c r="H889" s="3109"/>
      <c r="I889" s="3109"/>
      <c r="J889" s="3109"/>
      <c r="K889" s="3109"/>
      <c r="L889" s="3109"/>
      <c r="M889" s="3109"/>
      <c r="N889" s="3109"/>
      <c r="O889" s="3109"/>
      <c r="P889" s="3109"/>
      <c r="Q889" s="3110"/>
      <c r="R889" s="1907" t="e">
        <f>'Notes- SK Template'!#REF!</f>
        <v>#REF!</v>
      </c>
      <c r="S889" s="1907" t="e">
        <f>'Notes- SK Template'!#REF!</f>
        <v>#REF!</v>
      </c>
      <c r="T889" s="1907" t="e">
        <f>'Notes- SK Template'!#REF!</f>
        <v>#REF!</v>
      </c>
      <c r="U889" s="1907" t="e">
        <f>'Notes- SK Template'!#REF!</f>
        <v>#REF!</v>
      </c>
      <c r="V889" s="1907" t="e">
        <f>'Notes- SK Template'!#REF!</f>
        <v>#REF!</v>
      </c>
      <c r="W889" s="1907" t="e">
        <f>'Notes- SK Template'!#REF!</f>
        <v>#REF!</v>
      </c>
      <c r="X889" s="1907" t="e">
        <f>'Notes- SK Template'!#REF!</f>
        <v>#REF!</v>
      </c>
      <c r="Y889" s="1907" t="e">
        <f>'Notes- SK Template'!#REF!</f>
        <v>#REF!</v>
      </c>
      <c r="Z889" s="1907" t="e">
        <f>'Notes- SK Template'!#REF!</f>
        <v>#REF!</v>
      </c>
      <c r="AA889" s="1907" t="e">
        <f>'Notes- SK Template'!#REF!</f>
        <v>#REF!</v>
      </c>
      <c r="AB889" s="1907" t="e">
        <f>'Notes- SK Template'!#REF!</f>
        <v>#REF!</v>
      </c>
      <c r="AC889" s="1907" t="e">
        <f>'Notes- SK Template'!#REF!</f>
        <v>#REF!</v>
      </c>
      <c r="AD889" s="1907" t="e">
        <f>'Notes- SK Template'!#REF!</f>
        <v>#REF!</v>
      </c>
      <c r="AE889" s="1907" t="e">
        <f>'Notes- SK Template'!#REF!</f>
        <v>#REF!</v>
      </c>
      <c r="AF889" s="1907" t="e">
        <f>'Notes- SK Template'!#REF!</f>
        <v>#REF!</v>
      </c>
      <c r="AG889" s="1907" t="e">
        <f>'Notes- SK Template'!#REF!</f>
        <v>#REF!</v>
      </c>
    </row>
    <row r="890" spans="1:33" ht="15.75" customHeight="1" thickBot="1">
      <c r="D890" s="3111" t="s">
        <v>1841</v>
      </c>
      <c r="E890" s="3112"/>
      <c r="F890" s="3112"/>
      <c r="G890" s="3112"/>
      <c r="H890" s="3112"/>
      <c r="I890" s="3112"/>
      <c r="J890" s="3112"/>
      <c r="K890" s="3112"/>
      <c r="L890" s="3112"/>
      <c r="M890" s="3112"/>
      <c r="N890" s="3112"/>
      <c r="O890" s="3112"/>
      <c r="P890" s="3112"/>
      <c r="Q890" s="3113"/>
      <c r="R890" s="2362" t="e">
        <f>'Notes- SK Template'!#REF!</f>
        <v>#REF!</v>
      </c>
      <c r="S890" s="2363" t="e">
        <f>'Notes- SK Template'!#REF!</f>
        <v>#REF!</v>
      </c>
      <c r="T890" s="2363" t="e">
        <f>'Notes- SK Template'!#REF!</f>
        <v>#REF!</v>
      </c>
      <c r="U890" s="2363" t="e">
        <f>'Notes- SK Template'!#REF!</f>
        <v>#REF!</v>
      </c>
      <c r="V890" s="2363" t="e">
        <f>'Notes- SK Template'!#REF!</f>
        <v>#REF!</v>
      </c>
      <c r="W890" s="2363" t="e">
        <f>'Notes- SK Template'!#REF!</f>
        <v>#REF!</v>
      </c>
      <c r="X890" s="2363" t="e">
        <f>'Notes- SK Template'!#REF!</f>
        <v>#REF!</v>
      </c>
      <c r="Y890" s="2363" t="e">
        <f>'Notes- SK Template'!#REF!</f>
        <v>#REF!</v>
      </c>
      <c r="Z890" s="2363" t="e">
        <f>'Notes- SK Template'!#REF!</f>
        <v>#REF!</v>
      </c>
      <c r="AA890" s="2363" t="e">
        <f>'Notes- SK Template'!#REF!</f>
        <v>#REF!</v>
      </c>
      <c r="AB890" s="2363" t="e">
        <f>'Notes- SK Template'!#REF!</f>
        <v>#REF!</v>
      </c>
      <c r="AC890" s="2363" t="e">
        <f>'Notes- SK Template'!#REF!</f>
        <v>#REF!</v>
      </c>
      <c r="AD890" s="2363" t="e">
        <f>'Notes- SK Template'!#REF!</f>
        <v>#REF!</v>
      </c>
      <c r="AE890" s="2363" t="e">
        <f>'Notes- SK Template'!#REF!</f>
        <v>#REF!</v>
      </c>
      <c r="AF890" s="2363" t="e">
        <f>'Notes- SK Template'!#REF!</f>
        <v>#REF!</v>
      </c>
      <c r="AG890" s="2364" t="e">
        <f>'Notes- SK Template'!#REF!</f>
        <v>#REF!</v>
      </c>
    </row>
    <row r="892" spans="1:33" ht="14.25" customHeight="1">
      <c r="D892" s="590" t="s">
        <v>2170</v>
      </c>
    </row>
    <row r="894" spans="1:33" ht="14.25" customHeight="1">
      <c r="D894" s="2059" t="s">
        <v>2171</v>
      </c>
      <c r="E894" s="2316"/>
      <c r="F894" s="2316"/>
      <c r="G894" s="2316"/>
      <c r="H894" s="2316"/>
      <c r="I894" s="2316"/>
      <c r="J894" s="2316"/>
      <c r="K894" s="2316"/>
      <c r="L894" s="2316"/>
      <c r="M894" s="2316"/>
      <c r="N894" s="2316"/>
      <c r="O894" s="2316"/>
      <c r="P894" s="2316"/>
      <c r="Q894" s="2316"/>
      <c r="R894" s="2316"/>
      <c r="S894" s="2316"/>
      <c r="T894" s="2316"/>
      <c r="U894" s="2316"/>
      <c r="V894" s="2316"/>
      <c r="W894" s="2316"/>
      <c r="X894" s="2316"/>
      <c r="Y894" s="2316"/>
      <c r="Z894" s="2316"/>
      <c r="AA894" s="2316"/>
      <c r="AB894" s="2316"/>
      <c r="AC894" s="2316"/>
      <c r="AD894" s="2316"/>
      <c r="AE894" s="2316"/>
      <c r="AF894" s="2316"/>
      <c r="AG894" s="2316"/>
    </row>
    <row r="895" spans="1:33" ht="14.25" customHeight="1" thickBot="1"/>
    <row r="896" spans="1:33" ht="14.25" customHeight="1" thickBot="1">
      <c r="A896" s="606" t="s">
        <v>1428</v>
      </c>
      <c r="D896" s="2127" t="s">
        <v>1828</v>
      </c>
      <c r="E896" s="2128"/>
      <c r="F896" s="2128"/>
      <c r="G896" s="2128"/>
      <c r="H896" s="2129"/>
      <c r="I896" s="1973" t="s">
        <v>1829</v>
      </c>
      <c r="J896" s="1974"/>
      <c r="K896" s="1974"/>
      <c r="L896" s="1974"/>
      <c r="M896" s="1974"/>
      <c r="N896" s="1974"/>
      <c r="O896" s="1974"/>
      <c r="P896" s="1974"/>
      <c r="Q896" s="1974"/>
      <c r="R896" s="1974"/>
      <c r="S896" s="1974"/>
      <c r="T896" s="1974"/>
      <c r="U896" s="1974"/>
      <c r="V896" s="1974"/>
      <c r="W896" s="1974"/>
      <c r="X896" s="1974"/>
      <c r="Y896" s="1974"/>
      <c r="Z896" s="1974"/>
      <c r="AA896" s="1974"/>
      <c r="AB896" s="1974"/>
      <c r="AC896" s="1974"/>
      <c r="AD896" s="1974"/>
      <c r="AE896" s="1974"/>
      <c r="AF896" s="1974"/>
      <c r="AG896" s="1975"/>
    </row>
    <row r="897" spans="4:33" ht="30.75" customHeight="1" thickBot="1">
      <c r="D897" s="2130"/>
      <c r="E897" s="2131"/>
      <c r="F897" s="2131"/>
      <c r="G897" s="2131"/>
      <c r="H897" s="2132"/>
      <c r="I897" s="1939" t="s">
        <v>1965</v>
      </c>
      <c r="J897" s="1940"/>
      <c r="K897" s="1940"/>
      <c r="L897" s="1940"/>
      <c r="M897" s="1941"/>
      <c r="N897" s="1939" t="s">
        <v>2174</v>
      </c>
      <c r="O897" s="1940"/>
      <c r="P897" s="1940"/>
      <c r="Q897" s="1940"/>
      <c r="R897" s="1941"/>
      <c r="S897" s="1939" t="s">
        <v>2175</v>
      </c>
      <c r="T897" s="1940"/>
      <c r="U897" s="1940"/>
      <c r="V897" s="1940"/>
      <c r="W897" s="1941"/>
      <c r="X897" s="1939" t="s">
        <v>2176</v>
      </c>
      <c r="Y897" s="1940"/>
      <c r="Z897" s="1940"/>
      <c r="AA897" s="1940"/>
      <c r="AB897" s="1941"/>
      <c r="AC897" s="1939" t="s">
        <v>1969</v>
      </c>
      <c r="AD897" s="1940"/>
      <c r="AE897" s="1940"/>
      <c r="AF897" s="1940"/>
      <c r="AG897" s="1941"/>
    </row>
    <row r="898" spans="4:33" ht="28.5" customHeight="1" thickBot="1">
      <c r="D898" s="2346" t="s">
        <v>2172</v>
      </c>
      <c r="E898" s="2347"/>
      <c r="F898" s="2347"/>
      <c r="G898" s="2347"/>
      <c r="H898" s="2348"/>
      <c r="I898" s="2359">
        <f>'Notes- SK Template'!I793</f>
        <v>0</v>
      </c>
      <c r="J898" s="2360">
        <f>'Notes- SK Template'!J793</f>
        <v>0</v>
      </c>
      <c r="K898" s="2360">
        <f>'Notes- SK Template'!K793</f>
        <v>0</v>
      </c>
      <c r="L898" s="2360">
        <f>'Notes- SK Template'!L793</f>
        <v>0</v>
      </c>
      <c r="M898" s="3118">
        <f>'Notes- SK Template'!M793</f>
        <v>0</v>
      </c>
      <c r="N898" s="3119">
        <f>'Notes- SK Template'!N793</f>
        <v>0</v>
      </c>
      <c r="O898" s="2360">
        <f>'Notes- SK Template'!O793</f>
        <v>0</v>
      </c>
      <c r="P898" s="2360">
        <f>'Notes- SK Template'!P793</f>
        <v>0</v>
      </c>
      <c r="Q898" s="2360">
        <f>'Notes- SK Template'!Q793</f>
        <v>0</v>
      </c>
      <c r="R898" s="3118">
        <f>'Notes- SK Template'!R793</f>
        <v>0</v>
      </c>
      <c r="S898" s="3119">
        <f>'Notes- SK Template'!S793</f>
        <v>0</v>
      </c>
      <c r="T898" s="2360">
        <f>'Notes- SK Template'!T793</f>
        <v>0</v>
      </c>
      <c r="U898" s="2360">
        <f>'Notes- SK Template'!U793</f>
        <v>0</v>
      </c>
      <c r="V898" s="2360">
        <f>'Notes- SK Template'!V793</f>
        <v>0</v>
      </c>
      <c r="W898" s="3118">
        <f>'Notes- SK Template'!W793</f>
        <v>0</v>
      </c>
      <c r="X898" s="3119">
        <f>'Notes- SK Template'!X793</f>
        <v>0</v>
      </c>
      <c r="Y898" s="2360">
        <f>'Notes- SK Template'!Y793</f>
        <v>0</v>
      </c>
      <c r="Z898" s="2360">
        <f>'Notes- SK Template'!Z793</f>
        <v>0</v>
      </c>
      <c r="AA898" s="2360">
        <f>'Notes- SK Template'!AA793</f>
        <v>0</v>
      </c>
      <c r="AB898" s="3118">
        <f>'Notes- SK Template'!AB793</f>
        <v>0</v>
      </c>
      <c r="AC898" s="2372">
        <f>'Notes- SK Template'!AC793</f>
        <v>0</v>
      </c>
      <c r="AD898" s="2373">
        <f>'Notes- SK Template'!AD793</f>
        <v>0</v>
      </c>
      <c r="AE898" s="2373">
        <f>'Notes- SK Template'!AE793</f>
        <v>0</v>
      </c>
      <c r="AF898" s="2373">
        <f>'Notes- SK Template'!AF793</f>
        <v>0</v>
      </c>
      <c r="AG898" s="2374">
        <f>'Notes- SK Template'!AG793</f>
        <v>0</v>
      </c>
    </row>
    <row r="899" spans="4:33" ht="21.75" customHeight="1">
      <c r="D899" s="2290">
        <f>'Notes- SK Template'!D794</f>
        <v>0</v>
      </c>
      <c r="E899" s="2291">
        <f>'Notes- SK Template'!E794</f>
        <v>0</v>
      </c>
      <c r="F899" s="2291">
        <f>'Notes- SK Template'!F794</f>
        <v>0</v>
      </c>
      <c r="G899" s="2291">
        <f>'Notes- SK Template'!G794</f>
        <v>0</v>
      </c>
      <c r="H899" s="2292">
        <f>'Notes- SK Template'!H794</f>
        <v>0</v>
      </c>
      <c r="I899" s="1908">
        <f>'Notes- SK Template'!I794</f>
        <v>0</v>
      </c>
      <c r="J899" s="1909">
        <f>'Notes- SK Template'!J794</f>
        <v>0</v>
      </c>
      <c r="K899" s="1909">
        <f>'Notes- SK Template'!K794</f>
        <v>0</v>
      </c>
      <c r="L899" s="1909">
        <f>'Notes- SK Template'!L794</f>
        <v>0</v>
      </c>
      <c r="M899" s="3048">
        <f>'Notes- SK Template'!M794</f>
        <v>0</v>
      </c>
      <c r="N899" s="3047">
        <f>'Notes- SK Template'!N794</f>
        <v>0</v>
      </c>
      <c r="O899" s="1909">
        <f>'Notes- SK Template'!O794</f>
        <v>0</v>
      </c>
      <c r="P899" s="1909">
        <f>'Notes- SK Template'!P794</f>
        <v>0</v>
      </c>
      <c r="Q899" s="1909">
        <f>'Notes- SK Template'!Q794</f>
        <v>0</v>
      </c>
      <c r="R899" s="3048">
        <f>'Notes- SK Template'!R794</f>
        <v>0</v>
      </c>
      <c r="S899" s="3047">
        <f>'Notes- SK Template'!S794</f>
        <v>0</v>
      </c>
      <c r="T899" s="1909">
        <f>'Notes- SK Template'!T794</f>
        <v>0</v>
      </c>
      <c r="U899" s="1909">
        <f>'Notes- SK Template'!U794</f>
        <v>0</v>
      </c>
      <c r="V899" s="1909">
        <f>'Notes- SK Template'!V794</f>
        <v>0</v>
      </c>
      <c r="W899" s="3048">
        <f>'Notes- SK Template'!W794</f>
        <v>0</v>
      </c>
      <c r="X899" s="3047">
        <f>'Notes- SK Template'!X794</f>
        <v>0</v>
      </c>
      <c r="Y899" s="1909">
        <f>'Notes- SK Template'!Y794</f>
        <v>0</v>
      </c>
      <c r="Z899" s="1909">
        <f>'Notes- SK Template'!Z794</f>
        <v>0</v>
      </c>
      <c r="AA899" s="1909">
        <f>'Notes- SK Template'!AA794</f>
        <v>0</v>
      </c>
      <c r="AB899" s="3048">
        <f>'Notes- SK Template'!AB794</f>
        <v>0</v>
      </c>
      <c r="AC899" s="2377">
        <f>'Notes- SK Template'!AC794</f>
        <v>0</v>
      </c>
      <c r="AD899" s="2193">
        <f>'Notes- SK Template'!AD794</f>
        <v>0</v>
      </c>
      <c r="AE899" s="2193">
        <f>'Notes- SK Template'!AE794</f>
        <v>0</v>
      </c>
      <c r="AF899" s="2193">
        <f>'Notes- SK Template'!AF794</f>
        <v>0</v>
      </c>
      <c r="AG899" s="2194">
        <f>'Notes- SK Template'!AG794</f>
        <v>0</v>
      </c>
    </row>
    <row r="900" spans="4:33" ht="21.75" customHeight="1">
      <c r="D900" s="2068" t="e">
        <f>'Notes- SK Template'!#REF!</f>
        <v>#REF!</v>
      </c>
      <c r="E900" s="2069" t="e">
        <f>'Notes- SK Template'!#REF!</f>
        <v>#REF!</v>
      </c>
      <c r="F900" s="2069" t="e">
        <f>'Notes- SK Template'!#REF!</f>
        <v>#REF!</v>
      </c>
      <c r="G900" s="2069" t="e">
        <f>'Notes- SK Template'!#REF!</f>
        <v>#REF!</v>
      </c>
      <c r="H900" s="2070" t="e">
        <f>'Notes- SK Template'!#REF!</f>
        <v>#REF!</v>
      </c>
      <c r="I900" s="1888" t="e">
        <f>'Notes- SK Template'!#REF!</f>
        <v>#REF!</v>
      </c>
      <c r="J900" s="1889" t="e">
        <f>'Notes- SK Template'!#REF!</f>
        <v>#REF!</v>
      </c>
      <c r="K900" s="1889" t="e">
        <f>'Notes- SK Template'!#REF!</f>
        <v>#REF!</v>
      </c>
      <c r="L900" s="1889" t="e">
        <f>'Notes- SK Template'!#REF!</f>
        <v>#REF!</v>
      </c>
      <c r="M900" s="3044" t="e">
        <f>'Notes- SK Template'!#REF!</f>
        <v>#REF!</v>
      </c>
      <c r="N900" s="2415" t="e">
        <f>'Notes- SK Template'!#REF!</f>
        <v>#REF!</v>
      </c>
      <c r="O900" s="1889" t="e">
        <f>'Notes- SK Template'!#REF!</f>
        <v>#REF!</v>
      </c>
      <c r="P900" s="1889" t="e">
        <f>'Notes- SK Template'!#REF!</f>
        <v>#REF!</v>
      </c>
      <c r="Q900" s="1889" t="e">
        <f>'Notes- SK Template'!#REF!</f>
        <v>#REF!</v>
      </c>
      <c r="R900" s="3044" t="e">
        <f>'Notes- SK Template'!#REF!</f>
        <v>#REF!</v>
      </c>
      <c r="S900" s="2415" t="e">
        <f>'Notes- SK Template'!#REF!</f>
        <v>#REF!</v>
      </c>
      <c r="T900" s="1889" t="e">
        <f>'Notes- SK Template'!#REF!</f>
        <v>#REF!</v>
      </c>
      <c r="U900" s="1889" t="e">
        <f>'Notes- SK Template'!#REF!</f>
        <v>#REF!</v>
      </c>
      <c r="V900" s="1889" t="e">
        <f>'Notes- SK Template'!#REF!</f>
        <v>#REF!</v>
      </c>
      <c r="W900" s="3044" t="e">
        <f>'Notes- SK Template'!#REF!</f>
        <v>#REF!</v>
      </c>
      <c r="X900" s="2415" t="e">
        <f>'Notes- SK Template'!#REF!</f>
        <v>#REF!</v>
      </c>
      <c r="Y900" s="1889" t="e">
        <f>'Notes- SK Template'!#REF!</f>
        <v>#REF!</v>
      </c>
      <c r="Z900" s="1889" t="e">
        <f>'Notes- SK Template'!#REF!</f>
        <v>#REF!</v>
      </c>
      <c r="AA900" s="1889" t="e">
        <f>'Notes- SK Template'!#REF!</f>
        <v>#REF!</v>
      </c>
      <c r="AB900" s="3044" t="e">
        <f>'Notes- SK Template'!#REF!</f>
        <v>#REF!</v>
      </c>
      <c r="AC900" s="2382" t="e">
        <f>'Notes- SK Template'!#REF!</f>
        <v>#REF!</v>
      </c>
      <c r="AD900" s="2196" t="e">
        <f>'Notes- SK Template'!#REF!</f>
        <v>#REF!</v>
      </c>
      <c r="AE900" s="2196" t="e">
        <f>'Notes- SK Template'!#REF!</f>
        <v>#REF!</v>
      </c>
      <c r="AF900" s="2196" t="e">
        <f>'Notes- SK Template'!#REF!</f>
        <v>#REF!</v>
      </c>
      <c r="AG900" s="2197" t="e">
        <f>'Notes- SK Template'!#REF!</f>
        <v>#REF!</v>
      </c>
    </row>
    <row r="901" spans="4:33" ht="21.75" customHeight="1">
      <c r="D901" s="2068" t="e">
        <f>'Notes- SK Template'!#REF!</f>
        <v>#REF!</v>
      </c>
      <c r="E901" s="2069" t="e">
        <f>'Notes- SK Template'!#REF!</f>
        <v>#REF!</v>
      </c>
      <c r="F901" s="2069" t="e">
        <f>'Notes- SK Template'!#REF!</f>
        <v>#REF!</v>
      </c>
      <c r="G901" s="2069" t="e">
        <f>'Notes- SK Template'!#REF!</f>
        <v>#REF!</v>
      </c>
      <c r="H901" s="2070" t="e">
        <f>'Notes- SK Template'!#REF!</f>
        <v>#REF!</v>
      </c>
      <c r="I901" s="1888" t="e">
        <f>'Notes- SK Template'!#REF!</f>
        <v>#REF!</v>
      </c>
      <c r="J901" s="1889" t="e">
        <f>'Notes- SK Template'!#REF!</f>
        <v>#REF!</v>
      </c>
      <c r="K901" s="1889" t="e">
        <f>'Notes- SK Template'!#REF!</f>
        <v>#REF!</v>
      </c>
      <c r="L901" s="1889" t="e">
        <f>'Notes- SK Template'!#REF!</f>
        <v>#REF!</v>
      </c>
      <c r="M901" s="3044" t="e">
        <f>'Notes- SK Template'!#REF!</f>
        <v>#REF!</v>
      </c>
      <c r="N901" s="2415" t="e">
        <f>'Notes- SK Template'!#REF!</f>
        <v>#REF!</v>
      </c>
      <c r="O901" s="1889" t="e">
        <f>'Notes- SK Template'!#REF!</f>
        <v>#REF!</v>
      </c>
      <c r="P901" s="1889" t="e">
        <f>'Notes- SK Template'!#REF!</f>
        <v>#REF!</v>
      </c>
      <c r="Q901" s="1889" t="e">
        <f>'Notes- SK Template'!#REF!</f>
        <v>#REF!</v>
      </c>
      <c r="R901" s="3044" t="e">
        <f>'Notes- SK Template'!#REF!</f>
        <v>#REF!</v>
      </c>
      <c r="S901" s="2415" t="e">
        <f>'Notes- SK Template'!#REF!</f>
        <v>#REF!</v>
      </c>
      <c r="T901" s="1889" t="e">
        <f>'Notes- SK Template'!#REF!</f>
        <v>#REF!</v>
      </c>
      <c r="U901" s="1889" t="e">
        <f>'Notes- SK Template'!#REF!</f>
        <v>#REF!</v>
      </c>
      <c r="V901" s="1889" t="e">
        <f>'Notes- SK Template'!#REF!</f>
        <v>#REF!</v>
      </c>
      <c r="W901" s="3044" t="e">
        <f>'Notes- SK Template'!#REF!</f>
        <v>#REF!</v>
      </c>
      <c r="X901" s="2415" t="e">
        <f>'Notes- SK Template'!#REF!</f>
        <v>#REF!</v>
      </c>
      <c r="Y901" s="1889" t="e">
        <f>'Notes- SK Template'!#REF!</f>
        <v>#REF!</v>
      </c>
      <c r="Z901" s="1889" t="e">
        <f>'Notes- SK Template'!#REF!</f>
        <v>#REF!</v>
      </c>
      <c r="AA901" s="1889" t="e">
        <f>'Notes- SK Template'!#REF!</f>
        <v>#REF!</v>
      </c>
      <c r="AB901" s="3044" t="e">
        <f>'Notes- SK Template'!#REF!</f>
        <v>#REF!</v>
      </c>
      <c r="AC901" s="2382" t="e">
        <f>'Notes- SK Template'!#REF!</f>
        <v>#REF!</v>
      </c>
      <c r="AD901" s="2196" t="e">
        <f>'Notes- SK Template'!#REF!</f>
        <v>#REF!</v>
      </c>
      <c r="AE901" s="2196" t="e">
        <f>'Notes- SK Template'!#REF!</f>
        <v>#REF!</v>
      </c>
      <c r="AF901" s="2196" t="e">
        <f>'Notes- SK Template'!#REF!</f>
        <v>#REF!</v>
      </c>
      <c r="AG901" s="2197" t="e">
        <f>'Notes- SK Template'!#REF!</f>
        <v>#REF!</v>
      </c>
    </row>
    <row r="902" spans="4:33" ht="21.75" customHeight="1">
      <c r="D902" s="2068" t="e">
        <f>'Notes- SK Template'!#REF!</f>
        <v>#REF!</v>
      </c>
      <c r="E902" s="2069" t="e">
        <f>'Notes- SK Template'!#REF!</f>
        <v>#REF!</v>
      </c>
      <c r="F902" s="2069" t="e">
        <f>'Notes- SK Template'!#REF!</f>
        <v>#REF!</v>
      </c>
      <c r="G902" s="2069" t="e">
        <f>'Notes- SK Template'!#REF!</f>
        <v>#REF!</v>
      </c>
      <c r="H902" s="2070" t="e">
        <f>'Notes- SK Template'!#REF!</f>
        <v>#REF!</v>
      </c>
      <c r="I902" s="1888" t="e">
        <f>'Notes- SK Template'!#REF!</f>
        <v>#REF!</v>
      </c>
      <c r="J902" s="1889" t="e">
        <f>'Notes- SK Template'!#REF!</f>
        <v>#REF!</v>
      </c>
      <c r="K902" s="1889" t="e">
        <f>'Notes- SK Template'!#REF!</f>
        <v>#REF!</v>
      </c>
      <c r="L902" s="1889" t="e">
        <f>'Notes- SK Template'!#REF!</f>
        <v>#REF!</v>
      </c>
      <c r="M902" s="3044" t="e">
        <f>'Notes- SK Template'!#REF!</f>
        <v>#REF!</v>
      </c>
      <c r="N902" s="2415" t="e">
        <f>'Notes- SK Template'!#REF!</f>
        <v>#REF!</v>
      </c>
      <c r="O902" s="1889" t="e">
        <f>'Notes- SK Template'!#REF!</f>
        <v>#REF!</v>
      </c>
      <c r="P902" s="1889" t="e">
        <f>'Notes- SK Template'!#REF!</f>
        <v>#REF!</v>
      </c>
      <c r="Q902" s="1889" t="e">
        <f>'Notes- SK Template'!#REF!</f>
        <v>#REF!</v>
      </c>
      <c r="R902" s="3044" t="e">
        <f>'Notes- SK Template'!#REF!</f>
        <v>#REF!</v>
      </c>
      <c r="S902" s="2415" t="e">
        <f>'Notes- SK Template'!#REF!</f>
        <v>#REF!</v>
      </c>
      <c r="T902" s="1889" t="e">
        <f>'Notes- SK Template'!#REF!</f>
        <v>#REF!</v>
      </c>
      <c r="U902" s="1889" t="e">
        <f>'Notes- SK Template'!#REF!</f>
        <v>#REF!</v>
      </c>
      <c r="V902" s="1889" t="e">
        <f>'Notes- SK Template'!#REF!</f>
        <v>#REF!</v>
      </c>
      <c r="W902" s="3044" t="e">
        <f>'Notes- SK Template'!#REF!</f>
        <v>#REF!</v>
      </c>
      <c r="X902" s="2415" t="e">
        <f>'Notes- SK Template'!#REF!</f>
        <v>#REF!</v>
      </c>
      <c r="Y902" s="1889" t="e">
        <f>'Notes- SK Template'!#REF!</f>
        <v>#REF!</v>
      </c>
      <c r="Z902" s="1889" t="e">
        <f>'Notes- SK Template'!#REF!</f>
        <v>#REF!</v>
      </c>
      <c r="AA902" s="1889" t="e">
        <f>'Notes- SK Template'!#REF!</f>
        <v>#REF!</v>
      </c>
      <c r="AB902" s="3044" t="e">
        <f>'Notes- SK Template'!#REF!</f>
        <v>#REF!</v>
      </c>
      <c r="AC902" s="2382" t="e">
        <f>'Notes- SK Template'!#REF!</f>
        <v>#REF!</v>
      </c>
      <c r="AD902" s="2196" t="e">
        <f>'Notes- SK Template'!#REF!</f>
        <v>#REF!</v>
      </c>
      <c r="AE902" s="2196" t="e">
        <f>'Notes- SK Template'!#REF!</f>
        <v>#REF!</v>
      </c>
      <c r="AF902" s="2196" t="e">
        <f>'Notes- SK Template'!#REF!</f>
        <v>#REF!</v>
      </c>
      <c r="AG902" s="2197" t="e">
        <f>'Notes- SK Template'!#REF!</f>
        <v>#REF!</v>
      </c>
    </row>
    <row r="903" spans="4:33" ht="21.75" customHeight="1" thickBot="1">
      <c r="D903" s="3120" t="e">
        <f>'Notes- SK Template'!#REF!</f>
        <v>#REF!</v>
      </c>
      <c r="E903" s="2016" t="e">
        <f>'Notes- SK Template'!#REF!</f>
        <v>#REF!</v>
      </c>
      <c r="F903" s="2016" t="e">
        <f>'Notes- SK Template'!#REF!</f>
        <v>#REF!</v>
      </c>
      <c r="G903" s="2016" t="e">
        <f>'Notes- SK Template'!#REF!</f>
        <v>#REF!</v>
      </c>
      <c r="H903" s="2017" t="e">
        <f>'Notes- SK Template'!#REF!</f>
        <v>#REF!</v>
      </c>
      <c r="I903" s="1895" t="e">
        <f>'Notes- SK Template'!#REF!</f>
        <v>#REF!</v>
      </c>
      <c r="J903" s="1896" t="e">
        <f>'Notes- SK Template'!#REF!</f>
        <v>#REF!</v>
      </c>
      <c r="K903" s="1896" t="e">
        <f>'Notes- SK Template'!#REF!</f>
        <v>#REF!</v>
      </c>
      <c r="L903" s="1896" t="e">
        <f>'Notes- SK Template'!#REF!</f>
        <v>#REF!</v>
      </c>
      <c r="M903" s="2378" t="e">
        <f>'Notes- SK Template'!#REF!</f>
        <v>#REF!</v>
      </c>
      <c r="N903" s="2421" t="e">
        <f>'Notes- SK Template'!#REF!</f>
        <v>#REF!</v>
      </c>
      <c r="O903" s="1896" t="e">
        <f>'Notes- SK Template'!#REF!</f>
        <v>#REF!</v>
      </c>
      <c r="P903" s="1896" t="e">
        <f>'Notes- SK Template'!#REF!</f>
        <v>#REF!</v>
      </c>
      <c r="Q903" s="1896" t="e">
        <f>'Notes- SK Template'!#REF!</f>
        <v>#REF!</v>
      </c>
      <c r="R903" s="2378" t="e">
        <f>'Notes- SK Template'!#REF!</f>
        <v>#REF!</v>
      </c>
      <c r="S903" s="2421" t="e">
        <f>'Notes- SK Template'!#REF!</f>
        <v>#REF!</v>
      </c>
      <c r="T903" s="1896" t="e">
        <f>'Notes- SK Template'!#REF!</f>
        <v>#REF!</v>
      </c>
      <c r="U903" s="1896" t="e">
        <f>'Notes- SK Template'!#REF!</f>
        <v>#REF!</v>
      </c>
      <c r="V903" s="1896" t="e">
        <f>'Notes- SK Template'!#REF!</f>
        <v>#REF!</v>
      </c>
      <c r="W903" s="2378" t="e">
        <f>'Notes- SK Template'!#REF!</f>
        <v>#REF!</v>
      </c>
      <c r="X903" s="2421" t="e">
        <f>'Notes- SK Template'!#REF!</f>
        <v>#REF!</v>
      </c>
      <c r="Y903" s="1896" t="e">
        <f>'Notes- SK Template'!#REF!</f>
        <v>#REF!</v>
      </c>
      <c r="Z903" s="1896" t="e">
        <f>'Notes- SK Template'!#REF!</f>
        <v>#REF!</v>
      </c>
      <c r="AA903" s="1896" t="e">
        <f>'Notes- SK Template'!#REF!</f>
        <v>#REF!</v>
      </c>
      <c r="AB903" s="2378" t="e">
        <f>'Notes- SK Template'!#REF!</f>
        <v>#REF!</v>
      </c>
      <c r="AC903" s="2380" t="e">
        <f>'Notes- SK Template'!#REF!</f>
        <v>#REF!</v>
      </c>
      <c r="AD903" s="2363" t="e">
        <f>'Notes- SK Template'!#REF!</f>
        <v>#REF!</v>
      </c>
      <c r="AE903" s="2363" t="e">
        <f>'Notes- SK Template'!#REF!</f>
        <v>#REF!</v>
      </c>
      <c r="AF903" s="2363" t="e">
        <f>'Notes- SK Template'!#REF!</f>
        <v>#REF!</v>
      </c>
      <c r="AG903" s="2364" t="e">
        <f>'Notes- SK Template'!#REF!</f>
        <v>#REF!</v>
      </c>
    </row>
    <row r="904" spans="4:33" ht="28.5" customHeight="1" thickBot="1">
      <c r="D904" s="2346" t="s">
        <v>2173</v>
      </c>
      <c r="E904" s="2347"/>
      <c r="F904" s="2347"/>
      <c r="G904" s="2347"/>
      <c r="H904" s="2348"/>
      <c r="I904" s="2359">
        <f>'Notes- SK Template'!I795</f>
        <v>25547</v>
      </c>
      <c r="J904" s="2360">
        <f>'Notes- SK Template'!J795</f>
        <v>0</v>
      </c>
      <c r="K904" s="2360">
        <f>'Notes- SK Template'!K795</f>
        <v>0</v>
      </c>
      <c r="L904" s="2360">
        <f>'Notes- SK Template'!L795</f>
        <v>0</v>
      </c>
      <c r="M904" s="3118">
        <f>'Notes- SK Template'!M795</f>
        <v>0</v>
      </c>
      <c r="N904" s="3119">
        <f>'Notes- SK Template'!N795</f>
        <v>14717</v>
      </c>
      <c r="O904" s="2360">
        <f>'Notes- SK Template'!O795</f>
        <v>0</v>
      </c>
      <c r="P904" s="2360">
        <f>'Notes- SK Template'!P795</f>
        <v>0</v>
      </c>
      <c r="Q904" s="2360">
        <f>'Notes- SK Template'!Q795</f>
        <v>0</v>
      </c>
      <c r="R904" s="3118">
        <f>'Notes- SK Template'!R795</f>
        <v>0</v>
      </c>
      <c r="S904" s="3119">
        <f>'Notes- SK Template'!S795</f>
        <v>-25547</v>
      </c>
      <c r="T904" s="2360">
        <f>'Notes- SK Template'!T795</f>
        <v>0</v>
      </c>
      <c r="U904" s="2360">
        <f>'Notes- SK Template'!U795</f>
        <v>0</v>
      </c>
      <c r="V904" s="2360">
        <f>'Notes- SK Template'!V795</f>
        <v>0</v>
      </c>
      <c r="W904" s="3118">
        <f>'Notes- SK Template'!W795</f>
        <v>0</v>
      </c>
      <c r="X904" s="3119">
        <f>'Notes- SK Template'!X795</f>
        <v>0</v>
      </c>
      <c r="Y904" s="2360">
        <f>'Notes- SK Template'!Y795</f>
        <v>0</v>
      </c>
      <c r="Z904" s="2360">
        <f>'Notes- SK Template'!Z795</f>
        <v>0</v>
      </c>
      <c r="AA904" s="2360">
        <f>'Notes- SK Template'!AA795</f>
        <v>0</v>
      </c>
      <c r="AB904" s="3118">
        <f>'Notes- SK Template'!AB795</f>
        <v>0</v>
      </c>
      <c r="AC904" s="2372">
        <f>'Notes- SK Template'!AC795</f>
        <v>14717</v>
      </c>
      <c r="AD904" s="2373">
        <f>'Notes- SK Template'!AD795</f>
        <v>0</v>
      </c>
      <c r="AE904" s="2373">
        <f>'Notes- SK Template'!AE795</f>
        <v>0</v>
      </c>
      <c r="AF904" s="2373">
        <f>'Notes- SK Template'!AF795</f>
        <v>0</v>
      </c>
      <c r="AG904" s="2374">
        <f>'Notes- SK Template'!AG795</f>
        <v>0</v>
      </c>
    </row>
    <row r="905" spans="4:33" ht="21.75" customHeight="1">
      <c r="D905" s="2290" t="str">
        <f>'Notes- SK Template'!D796</f>
        <v>Na nevyčerpané dovolenky</v>
      </c>
      <c r="E905" s="2291">
        <f>'Notes- SK Template'!E796</f>
        <v>0</v>
      </c>
      <c r="F905" s="2291">
        <f>'Notes- SK Template'!F796</f>
        <v>0</v>
      </c>
      <c r="G905" s="2291">
        <f>'Notes- SK Template'!G796</f>
        <v>0</v>
      </c>
      <c r="H905" s="2292">
        <f>'Notes- SK Template'!H796</f>
        <v>0</v>
      </c>
      <c r="I905" s="1908">
        <f>'Notes- SK Template'!I796</f>
        <v>21551</v>
      </c>
      <c r="J905" s="1909">
        <f>'Notes- SK Template'!J796</f>
        <v>0</v>
      </c>
      <c r="K905" s="1909">
        <f>'Notes- SK Template'!K796</f>
        <v>0</v>
      </c>
      <c r="L905" s="1909">
        <f>'Notes- SK Template'!L796</f>
        <v>0</v>
      </c>
      <c r="M905" s="3048">
        <f>'Notes- SK Template'!M796</f>
        <v>0</v>
      </c>
      <c r="N905" s="3047">
        <f>'Notes- SK Template'!N796</f>
        <v>10979</v>
      </c>
      <c r="O905" s="1909">
        <f>'Notes- SK Template'!O796</f>
        <v>0</v>
      </c>
      <c r="P905" s="1909">
        <f>'Notes- SK Template'!P796</f>
        <v>0</v>
      </c>
      <c r="Q905" s="1909">
        <f>'Notes- SK Template'!Q796</f>
        <v>0</v>
      </c>
      <c r="R905" s="3048">
        <f>'Notes- SK Template'!R796</f>
        <v>0</v>
      </c>
      <c r="S905" s="3047">
        <f>'Notes- SK Template'!S796</f>
        <v>-21551</v>
      </c>
      <c r="T905" s="1909">
        <f>'Notes- SK Template'!T796</f>
        <v>0</v>
      </c>
      <c r="U905" s="1909">
        <f>'Notes- SK Template'!U796</f>
        <v>0</v>
      </c>
      <c r="V905" s="1909">
        <f>'Notes- SK Template'!V796</f>
        <v>0</v>
      </c>
      <c r="W905" s="3048">
        <f>'Notes- SK Template'!W796</f>
        <v>0</v>
      </c>
      <c r="X905" s="3047">
        <f>'Notes- SK Template'!X796</f>
        <v>0</v>
      </c>
      <c r="Y905" s="1909">
        <f>'Notes- SK Template'!Y796</f>
        <v>0</v>
      </c>
      <c r="Z905" s="1909">
        <f>'Notes- SK Template'!Z796</f>
        <v>0</v>
      </c>
      <c r="AA905" s="1909">
        <f>'Notes- SK Template'!AA796</f>
        <v>0</v>
      </c>
      <c r="AB905" s="3048">
        <f>'Notes- SK Template'!AB796</f>
        <v>0</v>
      </c>
      <c r="AC905" s="2377">
        <f>'Notes- SK Template'!AC796</f>
        <v>10979</v>
      </c>
      <c r="AD905" s="2193">
        <f>'Notes- SK Template'!AD796</f>
        <v>0</v>
      </c>
      <c r="AE905" s="2193">
        <f>'Notes- SK Template'!AE796</f>
        <v>0</v>
      </c>
      <c r="AF905" s="2193">
        <f>'Notes- SK Template'!AF796</f>
        <v>0</v>
      </c>
      <c r="AG905" s="2194">
        <f>'Notes- SK Template'!AG796</f>
        <v>0</v>
      </c>
    </row>
    <row r="906" spans="4:33" ht="21.75" customHeight="1">
      <c r="D906" s="2068" t="str">
        <f>'Notes- SK Template'!D797</f>
        <v>Na audit</v>
      </c>
      <c r="E906" s="2069">
        <f>'Notes- SK Template'!E797</f>
        <v>0</v>
      </c>
      <c r="F906" s="2069">
        <f>'Notes- SK Template'!F797</f>
        <v>0</v>
      </c>
      <c r="G906" s="2069">
        <f>'Notes- SK Template'!G797</f>
        <v>0</v>
      </c>
      <c r="H906" s="2070">
        <f>'Notes- SK Template'!H797</f>
        <v>0</v>
      </c>
      <c r="I906" s="1888">
        <f>'Notes- SK Template'!I797</f>
        <v>3996</v>
      </c>
      <c r="J906" s="1889">
        <f>'Notes- SK Template'!J797</f>
        <v>0</v>
      </c>
      <c r="K906" s="1889">
        <f>'Notes- SK Template'!K797</f>
        <v>0</v>
      </c>
      <c r="L906" s="1889">
        <f>'Notes- SK Template'!L797</f>
        <v>0</v>
      </c>
      <c r="M906" s="3044">
        <f>'Notes- SK Template'!M797</f>
        <v>0</v>
      </c>
      <c r="N906" s="2415">
        <f>'Notes- SK Template'!N797</f>
        <v>3738</v>
      </c>
      <c r="O906" s="1889">
        <f>'Notes- SK Template'!O797</f>
        <v>0</v>
      </c>
      <c r="P906" s="1889">
        <f>'Notes- SK Template'!P797</f>
        <v>0</v>
      </c>
      <c r="Q906" s="1889">
        <f>'Notes- SK Template'!Q797</f>
        <v>0</v>
      </c>
      <c r="R906" s="3044">
        <f>'Notes- SK Template'!R797</f>
        <v>0</v>
      </c>
      <c r="S906" s="2415">
        <f>'Notes- SK Template'!S797</f>
        <v>-3996</v>
      </c>
      <c r="T906" s="1889">
        <f>'Notes- SK Template'!T797</f>
        <v>0</v>
      </c>
      <c r="U906" s="1889">
        <f>'Notes- SK Template'!U797</f>
        <v>0</v>
      </c>
      <c r="V906" s="1889">
        <f>'Notes- SK Template'!V797</f>
        <v>0</v>
      </c>
      <c r="W906" s="3044">
        <f>'Notes- SK Template'!W797</f>
        <v>0</v>
      </c>
      <c r="X906" s="2415">
        <f>'Notes- SK Template'!X797</f>
        <v>0</v>
      </c>
      <c r="Y906" s="1889">
        <f>'Notes- SK Template'!Y797</f>
        <v>0</v>
      </c>
      <c r="Z906" s="1889">
        <f>'Notes- SK Template'!Z797</f>
        <v>0</v>
      </c>
      <c r="AA906" s="1889">
        <f>'Notes- SK Template'!AA797</f>
        <v>0</v>
      </c>
      <c r="AB906" s="3044">
        <f>'Notes- SK Template'!AB797</f>
        <v>0</v>
      </c>
      <c r="AC906" s="2382">
        <f>'Notes- SK Template'!AC797</f>
        <v>3738</v>
      </c>
      <c r="AD906" s="2196">
        <f>'Notes- SK Template'!AD797</f>
        <v>0</v>
      </c>
      <c r="AE906" s="2196">
        <f>'Notes- SK Template'!AE797</f>
        <v>0</v>
      </c>
      <c r="AF906" s="2196">
        <f>'Notes- SK Template'!AF797</f>
        <v>0</v>
      </c>
      <c r="AG906" s="2197">
        <f>'Notes- SK Template'!AG797</f>
        <v>0</v>
      </c>
    </row>
    <row r="907" spans="4:33" ht="21.75" customHeight="1">
      <c r="D907" s="2068" t="str">
        <f>'Notes- SK Template'!D798</f>
        <v>Iné</v>
      </c>
      <c r="E907" s="2069">
        <f>'Notes- SK Template'!E798</f>
        <v>0</v>
      </c>
      <c r="F907" s="2069">
        <f>'Notes- SK Template'!F798</f>
        <v>0</v>
      </c>
      <c r="G907" s="2069">
        <f>'Notes- SK Template'!G798</f>
        <v>0</v>
      </c>
      <c r="H907" s="2070">
        <f>'Notes- SK Template'!H798</f>
        <v>0</v>
      </c>
      <c r="I907" s="1888">
        <f>'Notes- SK Template'!I798</f>
        <v>0</v>
      </c>
      <c r="J907" s="1889">
        <f>'Notes- SK Template'!J798</f>
        <v>0</v>
      </c>
      <c r="K907" s="1889">
        <f>'Notes- SK Template'!K798</f>
        <v>0</v>
      </c>
      <c r="L907" s="1889">
        <f>'Notes- SK Template'!L798</f>
        <v>0</v>
      </c>
      <c r="M907" s="3044">
        <f>'Notes- SK Template'!M798</f>
        <v>0</v>
      </c>
      <c r="N907" s="2415">
        <f>'Notes- SK Template'!N798</f>
        <v>0</v>
      </c>
      <c r="O907" s="1889">
        <f>'Notes- SK Template'!O798</f>
        <v>0</v>
      </c>
      <c r="P907" s="1889">
        <f>'Notes- SK Template'!P798</f>
        <v>0</v>
      </c>
      <c r="Q907" s="1889">
        <f>'Notes- SK Template'!Q798</f>
        <v>0</v>
      </c>
      <c r="R907" s="3044">
        <f>'Notes- SK Template'!R798</f>
        <v>0</v>
      </c>
      <c r="S907" s="2415">
        <f>'Notes- SK Template'!S798</f>
        <v>0</v>
      </c>
      <c r="T907" s="1889">
        <f>'Notes- SK Template'!T798</f>
        <v>0</v>
      </c>
      <c r="U907" s="1889">
        <f>'Notes- SK Template'!U798</f>
        <v>0</v>
      </c>
      <c r="V907" s="1889">
        <f>'Notes- SK Template'!V798</f>
        <v>0</v>
      </c>
      <c r="W907" s="3044">
        <f>'Notes- SK Template'!W798</f>
        <v>0</v>
      </c>
      <c r="X907" s="2415">
        <f>'Notes- SK Template'!X798</f>
        <v>0</v>
      </c>
      <c r="Y907" s="1889">
        <f>'Notes- SK Template'!Y798</f>
        <v>0</v>
      </c>
      <c r="Z907" s="1889">
        <f>'Notes- SK Template'!Z798</f>
        <v>0</v>
      </c>
      <c r="AA907" s="1889">
        <f>'Notes- SK Template'!AA798</f>
        <v>0</v>
      </c>
      <c r="AB907" s="3044">
        <f>'Notes- SK Template'!AB798</f>
        <v>0</v>
      </c>
      <c r="AC907" s="2382">
        <f>'Notes- SK Template'!AC798</f>
        <v>0</v>
      </c>
      <c r="AD907" s="2196">
        <f>'Notes- SK Template'!AD798</f>
        <v>0</v>
      </c>
      <c r="AE907" s="2196">
        <f>'Notes- SK Template'!AE798</f>
        <v>0</v>
      </c>
      <c r="AF907" s="2196">
        <f>'Notes- SK Template'!AF798</f>
        <v>0</v>
      </c>
      <c r="AG907" s="2197">
        <f>'Notes- SK Template'!AG798</f>
        <v>0</v>
      </c>
    </row>
    <row r="908" spans="4:33" ht="21.75" customHeight="1">
      <c r="D908" s="2068" t="e">
        <f>'Notes- SK Template'!#REF!</f>
        <v>#REF!</v>
      </c>
      <c r="E908" s="2069" t="e">
        <f>'Notes- SK Template'!#REF!</f>
        <v>#REF!</v>
      </c>
      <c r="F908" s="2069" t="e">
        <f>'Notes- SK Template'!#REF!</f>
        <v>#REF!</v>
      </c>
      <c r="G908" s="2069" t="e">
        <f>'Notes- SK Template'!#REF!</f>
        <v>#REF!</v>
      </c>
      <c r="H908" s="2070" t="e">
        <f>'Notes- SK Template'!#REF!</f>
        <v>#REF!</v>
      </c>
      <c r="I908" s="1888" t="e">
        <f>'Notes- SK Template'!#REF!</f>
        <v>#REF!</v>
      </c>
      <c r="J908" s="1889" t="e">
        <f>'Notes- SK Template'!#REF!</f>
        <v>#REF!</v>
      </c>
      <c r="K908" s="1889" t="e">
        <f>'Notes- SK Template'!#REF!</f>
        <v>#REF!</v>
      </c>
      <c r="L908" s="1889" t="e">
        <f>'Notes- SK Template'!#REF!</f>
        <v>#REF!</v>
      </c>
      <c r="M908" s="3044" t="e">
        <f>'Notes- SK Template'!#REF!</f>
        <v>#REF!</v>
      </c>
      <c r="N908" s="2415" t="e">
        <f>'Notes- SK Template'!#REF!</f>
        <v>#REF!</v>
      </c>
      <c r="O908" s="1889" t="e">
        <f>'Notes- SK Template'!#REF!</f>
        <v>#REF!</v>
      </c>
      <c r="P908" s="1889" t="e">
        <f>'Notes- SK Template'!#REF!</f>
        <v>#REF!</v>
      </c>
      <c r="Q908" s="1889" t="e">
        <f>'Notes- SK Template'!#REF!</f>
        <v>#REF!</v>
      </c>
      <c r="R908" s="3044" t="e">
        <f>'Notes- SK Template'!#REF!</f>
        <v>#REF!</v>
      </c>
      <c r="S908" s="2415" t="e">
        <f>'Notes- SK Template'!#REF!</f>
        <v>#REF!</v>
      </c>
      <c r="T908" s="1889" t="e">
        <f>'Notes- SK Template'!#REF!</f>
        <v>#REF!</v>
      </c>
      <c r="U908" s="1889" t="e">
        <f>'Notes- SK Template'!#REF!</f>
        <v>#REF!</v>
      </c>
      <c r="V908" s="1889" t="e">
        <f>'Notes- SK Template'!#REF!</f>
        <v>#REF!</v>
      </c>
      <c r="W908" s="3044" t="e">
        <f>'Notes- SK Template'!#REF!</f>
        <v>#REF!</v>
      </c>
      <c r="X908" s="2415" t="e">
        <f>'Notes- SK Template'!#REF!</f>
        <v>#REF!</v>
      </c>
      <c r="Y908" s="1889" t="e">
        <f>'Notes- SK Template'!#REF!</f>
        <v>#REF!</v>
      </c>
      <c r="Z908" s="1889" t="e">
        <f>'Notes- SK Template'!#REF!</f>
        <v>#REF!</v>
      </c>
      <c r="AA908" s="1889" t="e">
        <f>'Notes- SK Template'!#REF!</f>
        <v>#REF!</v>
      </c>
      <c r="AB908" s="3044" t="e">
        <f>'Notes- SK Template'!#REF!</f>
        <v>#REF!</v>
      </c>
      <c r="AC908" s="2382" t="e">
        <f>'Notes- SK Template'!#REF!</f>
        <v>#REF!</v>
      </c>
      <c r="AD908" s="2196" t="e">
        <f>'Notes- SK Template'!#REF!</f>
        <v>#REF!</v>
      </c>
      <c r="AE908" s="2196" t="e">
        <f>'Notes- SK Template'!#REF!</f>
        <v>#REF!</v>
      </c>
      <c r="AF908" s="2196" t="e">
        <f>'Notes- SK Template'!#REF!</f>
        <v>#REF!</v>
      </c>
      <c r="AG908" s="2197" t="e">
        <f>'Notes- SK Template'!#REF!</f>
        <v>#REF!</v>
      </c>
    </row>
    <row r="909" spans="4:33" ht="21.75" customHeight="1">
      <c r="D909" s="2068" t="e">
        <f>'Notes- SK Template'!#REF!</f>
        <v>#REF!</v>
      </c>
      <c r="E909" s="2069" t="e">
        <f>'Notes- SK Template'!#REF!</f>
        <v>#REF!</v>
      </c>
      <c r="F909" s="2069" t="e">
        <f>'Notes- SK Template'!#REF!</f>
        <v>#REF!</v>
      </c>
      <c r="G909" s="2069" t="e">
        <f>'Notes- SK Template'!#REF!</f>
        <v>#REF!</v>
      </c>
      <c r="H909" s="2070" t="e">
        <f>'Notes- SK Template'!#REF!</f>
        <v>#REF!</v>
      </c>
      <c r="I909" s="1888" t="e">
        <f>'Notes- SK Template'!#REF!</f>
        <v>#REF!</v>
      </c>
      <c r="J909" s="1889" t="e">
        <f>'Notes- SK Template'!#REF!</f>
        <v>#REF!</v>
      </c>
      <c r="K909" s="1889" t="e">
        <f>'Notes- SK Template'!#REF!</f>
        <v>#REF!</v>
      </c>
      <c r="L909" s="1889" t="e">
        <f>'Notes- SK Template'!#REF!</f>
        <v>#REF!</v>
      </c>
      <c r="M909" s="3044" t="e">
        <f>'Notes- SK Template'!#REF!</f>
        <v>#REF!</v>
      </c>
      <c r="N909" s="2415" t="e">
        <f>'Notes- SK Template'!#REF!</f>
        <v>#REF!</v>
      </c>
      <c r="O909" s="1889" t="e">
        <f>'Notes- SK Template'!#REF!</f>
        <v>#REF!</v>
      </c>
      <c r="P909" s="1889" t="e">
        <f>'Notes- SK Template'!#REF!</f>
        <v>#REF!</v>
      </c>
      <c r="Q909" s="1889" t="e">
        <f>'Notes- SK Template'!#REF!</f>
        <v>#REF!</v>
      </c>
      <c r="R909" s="3044" t="e">
        <f>'Notes- SK Template'!#REF!</f>
        <v>#REF!</v>
      </c>
      <c r="S909" s="2415" t="e">
        <f>'Notes- SK Template'!#REF!</f>
        <v>#REF!</v>
      </c>
      <c r="T909" s="1889" t="e">
        <f>'Notes- SK Template'!#REF!</f>
        <v>#REF!</v>
      </c>
      <c r="U909" s="1889" t="e">
        <f>'Notes- SK Template'!#REF!</f>
        <v>#REF!</v>
      </c>
      <c r="V909" s="1889" t="e">
        <f>'Notes- SK Template'!#REF!</f>
        <v>#REF!</v>
      </c>
      <c r="W909" s="3044" t="e">
        <f>'Notes- SK Template'!#REF!</f>
        <v>#REF!</v>
      </c>
      <c r="X909" s="2415" t="e">
        <f>'Notes- SK Template'!#REF!</f>
        <v>#REF!</v>
      </c>
      <c r="Y909" s="1889" t="e">
        <f>'Notes- SK Template'!#REF!</f>
        <v>#REF!</v>
      </c>
      <c r="Z909" s="1889" t="e">
        <f>'Notes- SK Template'!#REF!</f>
        <v>#REF!</v>
      </c>
      <c r="AA909" s="1889" t="e">
        <f>'Notes- SK Template'!#REF!</f>
        <v>#REF!</v>
      </c>
      <c r="AB909" s="3044" t="e">
        <f>'Notes- SK Template'!#REF!</f>
        <v>#REF!</v>
      </c>
      <c r="AC909" s="2382" t="e">
        <f>'Notes- SK Template'!#REF!</f>
        <v>#REF!</v>
      </c>
      <c r="AD909" s="2196" t="e">
        <f>'Notes- SK Template'!#REF!</f>
        <v>#REF!</v>
      </c>
      <c r="AE909" s="2196" t="e">
        <f>'Notes- SK Template'!#REF!</f>
        <v>#REF!</v>
      </c>
      <c r="AF909" s="2196" t="e">
        <f>'Notes- SK Template'!#REF!</f>
        <v>#REF!</v>
      </c>
      <c r="AG909" s="2197" t="e">
        <f>'Notes- SK Template'!#REF!</f>
        <v>#REF!</v>
      </c>
    </row>
    <row r="910" spans="4:33" ht="21.75" customHeight="1" thickBot="1">
      <c r="D910" s="2198" t="e">
        <f>'Notes- SK Template'!#REF!</f>
        <v>#REF!</v>
      </c>
      <c r="E910" s="2199" t="e">
        <f>'Notes- SK Template'!#REF!</f>
        <v>#REF!</v>
      </c>
      <c r="F910" s="2199" t="e">
        <f>'Notes- SK Template'!#REF!</f>
        <v>#REF!</v>
      </c>
      <c r="G910" s="2199" t="e">
        <f>'Notes- SK Template'!#REF!</f>
        <v>#REF!</v>
      </c>
      <c r="H910" s="2200" t="e">
        <f>'Notes- SK Template'!#REF!</f>
        <v>#REF!</v>
      </c>
      <c r="I910" s="2107" t="e">
        <f>'Notes- SK Template'!#REF!</f>
        <v>#REF!</v>
      </c>
      <c r="J910" s="2108" t="e">
        <f>'Notes- SK Template'!#REF!</f>
        <v>#REF!</v>
      </c>
      <c r="K910" s="2108" t="e">
        <f>'Notes- SK Template'!#REF!</f>
        <v>#REF!</v>
      </c>
      <c r="L910" s="2108" t="e">
        <f>'Notes- SK Template'!#REF!</f>
        <v>#REF!</v>
      </c>
      <c r="M910" s="3121" t="e">
        <f>'Notes- SK Template'!#REF!</f>
        <v>#REF!</v>
      </c>
      <c r="N910" s="3122" t="e">
        <f>'Notes- SK Template'!#REF!</f>
        <v>#REF!</v>
      </c>
      <c r="O910" s="2108" t="e">
        <f>'Notes- SK Template'!#REF!</f>
        <v>#REF!</v>
      </c>
      <c r="P910" s="2108" t="e">
        <f>'Notes- SK Template'!#REF!</f>
        <v>#REF!</v>
      </c>
      <c r="Q910" s="2108" t="e">
        <f>'Notes- SK Template'!#REF!</f>
        <v>#REF!</v>
      </c>
      <c r="R910" s="3121" t="e">
        <f>'Notes- SK Template'!#REF!</f>
        <v>#REF!</v>
      </c>
      <c r="S910" s="3122" t="e">
        <f>'Notes- SK Template'!#REF!</f>
        <v>#REF!</v>
      </c>
      <c r="T910" s="2108" t="e">
        <f>'Notes- SK Template'!#REF!</f>
        <v>#REF!</v>
      </c>
      <c r="U910" s="2108" t="e">
        <f>'Notes- SK Template'!#REF!</f>
        <v>#REF!</v>
      </c>
      <c r="V910" s="2108" t="e">
        <f>'Notes- SK Template'!#REF!</f>
        <v>#REF!</v>
      </c>
      <c r="W910" s="3121" t="e">
        <f>'Notes- SK Template'!#REF!</f>
        <v>#REF!</v>
      </c>
      <c r="X910" s="3122" t="e">
        <f>'Notes- SK Template'!#REF!</f>
        <v>#REF!</v>
      </c>
      <c r="Y910" s="2108" t="e">
        <f>'Notes- SK Template'!#REF!</f>
        <v>#REF!</v>
      </c>
      <c r="Z910" s="2108" t="e">
        <f>'Notes- SK Template'!#REF!</f>
        <v>#REF!</v>
      </c>
      <c r="AA910" s="2108" t="e">
        <f>'Notes- SK Template'!#REF!</f>
        <v>#REF!</v>
      </c>
      <c r="AB910" s="3121" t="e">
        <f>'Notes- SK Template'!#REF!</f>
        <v>#REF!</v>
      </c>
      <c r="AC910" s="2380" t="e">
        <f>'Notes- SK Template'!#REF!</f>
        <v>#REF!</v>
      </c>
      <c r="AD910" s="2363" t="e">
        <f>'Notes- SK Template'!#REF!</f>
        <v>#REF!</v>
      </c>
      <c r="AE910" s="2363" t="e">
        <f>'Notes- SK Template'!#REF!</f>
        <v>#REF!</v>
      </c>
      <c r="AF910" s="2363" t="e">
        <f>'Notes- SK Template'!#REF!</f>
        <v>#REF!</v>
      </c>
      <c r="AG910" s="2364" t="e">
        <f>'Notes- SK Template'!#REF!</f>
        <v>#REF!</v>
      </c>
    </row>
    <row r="912" spans="4:33" ht="14.25" customHeight="1" thickBot="1"/>
    <row r="913" spans="1:33" ht="14.25" customHeight="1" thickBot="1">
      <c r="A913" s="606" t="s">
        <v>1429</v>
      </c>
      <c r="D913" s="2127" t="s">
        <v>1828</v>
      </c>
      <c r="E913" s="2128"/>
      <c r="F913" s="2128"/>
      <c r="G913" s="2128"/>
      <c r="H913" s="2129"/>
      <c r="I913" s="1973" t="s">
        <v>1973</v>
      </c>
      <c r="J913" s="1974"/>
      <c r="K913" s="1974"/>
      <c r="L913" s="1974"/>
      <c r="M913" s="1974"/>
      <c r="N913" s="1974"/>
      <c r="O913" s="1974"/>
      <c r="P913" s="1974"/>
      <c r="Q913" s="1974"/>
      <c r="R913" s="1974"/>
      <c r="S913" s="1974"/>
      <c r="T913" s="1974"/>
      <c r="U913" s="1974"/>
      <c r="V913" s="1974"/>
      <c r="W913" s="1974"/>
      <c r="X913" s="1974"/>
      <c r="Y913" s="1974"/>
      <c r="Z913" s="1974"/>
      <c r="AA913" s="1974"/>
      <c r="AB913" s="1974"/>
      <c r="AC913" s="1974"/>
      <c r="AD913" s="1974"/>
      <c r="AE913" s="1974"/>
      <c r="AF913" s="1974"/>
      <c r="AG913" s="1975"/>
    </row>
    <row r="914" spans="1:33" ht="30.75" customHeight="1" thickBot="1">
      <c r="D914" s="2130"/>
      <c r="E914" s="2131"/>
      <c r="F914" s="2131"/>
      <c r="G914" s="2131"/>
      <c r="H914" s="2132"/>
      <c r="I914" s="1939" t="s">
        <v>1965</v>
      </c>
      <c r="J914" s="1940"/>
      <c r="K914" s="1940"/>
      <c r="L914" s="1940"/>
      <c r="M914" s="1941"/>
      <c r="N914" s="1939" t="s">
        <v>2174</v>
      </c>
      <c r="O914" s="1940"/>
      <c r="P914" s="1940"/>
      <c r="Q914" s="1940"/>
      <c r="R914" s="1941"/>
      <c r="S914" s="1939" t="s">
        <v>2175</v>
      </c>
      <c r="T914" s="1940"/>
      <c r="U914" s="1940"/>
      <c r="V914" s="1940"/>
      <c r="W914" s="1941"/>
      <c r="X914" s="1939" t="s">
        <v>2176</v>
      </c>
      <c r="Y914" s="1940"/>
      <c r="Z914" s="1940"/>
      <c r="AA914" s="1940"/>
      <c r="AB914" s="1941"/>
      <c r="AC914" s="1939" t="s">
        <v>1969</v>
      </c>
      <c r="AD914" s="1940"/>
      <c r="AE914" s="1940"/>
      <c r="AF914" s="1940"/>
      <c r="AG914" s="1941"/>
    </row>
    <row r="915" spans="1:33" ht="28.5" customHeight="1" thickBot="1">
      <c r="D915" s="2346" t="s">
        <v>2172</v>
      </c>
      <c r="E915" s="2347"/>
      <c r="F915" s="2347"/>
      <c r="G915" s="2347"/>
      <c r="H915" s="2348"/>
      <c r="I915" s="2359">
        <f>'Notes- SK Template'!I803</f>
        <v>0</v>
      </c>
      <c r="J915" s="2360">
        <f>'Notes- SK Template'!J803</f>
        <v>0</v>
      </c>
      <c r="K915" s="2360">
        <f>'Notes- SK Template'!K803</f>
        <v>0</v>
      </c>
      <c r="L915" s="2360">
        <f>'Notes- SK Template'!L803</f>
        <v>0</v>
      </c>
      <c r="M915" s="3118">
        <f>'Notes- SK Template'!M803</f>
        <v>0</v>
      </c>
      <c r="N915" s="3119">
        <f>'Notes- SK Template'!N803</f>
        <v>0</v>
      </c>
      <c r="O915" s="2360">
        <f>'Notes- SK Template'!O803</f>
        <v>0</v>
      </c>
      <c r="P915" s="2360">
        <f>'Notes- SK Template'!P803</f>
        <v>0</v>
      </c>
      <c r="Q915" s="2360">
        <f>'Notes- SK Template'!Q803</f>
        <v>0</v>
      </c>
      <c r="R915" s="3118">
        <f>'Notes- SK Template'!R803</f>
        <v>0</v>
      </c>
      <c r="S915" s="3119">
        <f>'Notes- SK Template'!S803</f>
        <v>0</v>
      </c>
      <c r="T915" s="2360">
        <f>'Notes- SK Template'!T803</f>
        <v>0</v>
      </c>
      <c r="U915" s="2360">
        <f>'Notes- SK Template'!U803</f>
        <v>0</v>
      </c>
      <c r="V915" s="2360">
        <f>'Notes- SK Template'!V803</f>
        <v>0</v>
      </c>
      <c r="W915" s="3118">
        <f>'Notes- SK Template'!W803</f>
        <v>0</v>
      </c>
      <c r="X915" s="3119">
        <f>'Notes- SK Template'!X803</f>
        <v>0</v>
      </c>
      <c r="Y915" s="2360">
        <f>'Notes- SK Template'!Y803</f>
        <v>0</v>
      </c>
      <c r="Z915" s="2360">
        <f>'Notes- SK Template'!Z803</f>
        <v>0</v>
      </c>
      <c r="AA915" s="2360">
        <f>'Notes- SK Template'!AA803</f>
        <v>0</v>
      </c>
      <c r="AB915" s="3118">
        <f>'Notes- SK Template'!AB803</f>
        <v>0</v>
      </c>
      <c r="AC915" s="2372">
        <f>'Notes- SK Template'!AC803</f>
        <v>0</v>
      </c>
      <c r="AD915" s="2373">
        <f>'Notes- SK Template'!AD803</f>
        <v>0</v>
      </c>
      <c r="AE915" s="2373">
        <f>'Notes- SK Template'!AE803</f>
        <v>0</v>
      </c>
      <c r="AF915" s="2373">
        <f>'Notes- SK Template'!AF803</f>
        <v>0</v>
      </c>
      <c r="AG915" s="2374">
        <f>'Notes- SK Template'!AG803</f>
        <v>0</v>
      </c>
    </row>
    <row r="916" spans="1:33" ht="21.75" customHeight="1">
      <c r="D916" s="2290" t="e">
        <f>'Notes- SK Template'!#REF!</f>
        <v>#REF!</v>
      </c>
      <c r="E916" s="2291" t="e">
        <f>'Notes- SK Template'!#REF!</f>
        <v>#REF!</v>
      </c>
      <c r="F916" s="2291" t="e">
        <f>'Notes- SK Template'!#REF!</f>
        <v>#REF!</v>
      </c>
      <c r="G916" s="2291" t="e">
        <f>'Notes- SK Template'!#REF!</f>
        <v>#REF!</v>
      </c>
      <c r="H916" s="2292" t="e">
        <f>'Notes- SK Template'!#REF!</f>
        <v>#REF!</v>
      </c>
      <c r="I916" s="1908" t="e">
        <f>'Notes- SK Template'!#REF!</f>
        <v>#REF!</v>
      </c>
      <c r="J916" s="1909" t="e">
        <f>'Notes- SK Template'!#REF!</f>
        <v>#REF!</v>
      </c>
      <c r="K916" s="1909" t="e">
        <f>'Notes- SK Template'!#REF!</f>
        <v>#REF!</v>
      </c>
      <c r="L916" s="1909" t="e">
        <f>'Notes- SK Template'!#REF!</f>
        <v>#REF!</v>
      </c>
      <c r="M916" s="3048" t="e">
        <f>'Notes- SK Template'!#REF!</f>
        <v>#REF!</v>
      </c>
      <c r="N916" s="3047" t="e">
        <f>'Notes- SK Template'!#REF!</f>
        <v>#REF!</v>
      </c>
      <c r="O916" s="1909" t="e">
        <f>'Notes- SK Template'!#REF!</f>
        <v>#REF!</v>
      </c>
      <c r="P916" s="1909" t="e">
        <f>'Notes- SK Template'!#REF!</f>
        <v>#REF!</v>
      </c>
      <c r="Q916" s="1909" t="e">
        <f>'Notes- SK Template'!#REF!</f>
        <v>#REF!</v>
      </c>
      <c r="R916" s="3048" t="e">
        <f>'Notes- SK Template'!#REF!</f>
        <v>#REF!</v>
      </c>
      <c r="S916" s="3047" t="e">
        <f>'Notes- SK Template'!#REF!</f>
        <v>#REF!</v>
      </c>
      <c r="T916" s="1909" t="e">
        <f>'Notes- SK Template'!#REF!</f>
        <v>#REF!</v>
      </c>
      <c r="U916" s="1909" t="e">
        <f>'Notes- SK Template'!#REF!</f>
        <v>#REF!</v>
      </c>
      <c r="V916" s="1909" t="e">
        <f>'Notes- SK Template'!#REF!</f>
        <v>#REF!</v>
      </c>
      <c r="W916" s="3048" t="e">
        <f>'Notes- SK Template'!#REF!</f>
        <v>#REF!</v>
      </c>
      <c r="X916" s="3047" t="e">
        <f>'Notes- SK Template'!#REF!</f>
        <v>#REF!</v>
      </c>
      <c r="Y916" s="1909" t="e">
        <f>'Notes- SK Template'!#REF!</f>
        <v>#REF!</v>
      </c>
      <c r="Z916" s="1909" t="e">
        <f>'Notes- SK Template'!#REF!</f>
        <v>#REF!</v>
      </c>
      <c r="AA916" s="1909" t="e">
        <f>'Notes- SK Template'!#REF!</f>
        <v>#REF!</v>
      </c>
      <c r="AB916" s="3048" t="e">
        <f>'Notes- SK Template'!#REF!</f>
        <v>#REF!</v>
      </c>
      <c r="AC916" s="2377" t="e">
        <f>'Notes- SK Template'!#REF!</f>
        <v>#REF!</v>
      </c>
      <c r="AD916" s="2193" t="e">
        <f>'Notes- SK Template'!#REF!</f>
        <v>#REF!</v>
      </c>
      <c r="AE916" s="2193" t="e">
        <f>'Notes- SK Template'!#REF!</f>
        <v>#REF!</v>
      </c>
      <c r="AF916" s="2193" t="e">
        <f>'Notes- SK Template'!#REF!</f>
        <v>#REF!</v>
      </c>
      <c r="AG916" s="2194" t="e">
        <f>'Notes- SK Template'!#REF!</f>
        <v>#REF!</v>
      </c>
    </row>
    <row r="917" spans="1:33" ht="21.75" customHeight="1">
      <c r="D917" s="2068" t="e">
        <f>'Notes- SK Template'!#REF!</f>
        <v>#REF!</v>
      </c>
      <c r="E917" s="2069" t="e">
        <f>'Notes- SK Template'!#REF!</f>
        <v>#REF!</v>
      </c>
      <c r="F917" s="2069" t="e">
        <f>'Notes- SK Template'!#REF!</f>
        <v>#REF!</v>
      </c>
      <c r="G917" s="2069" t="e">
        <f>'Notes- SK Template'!#REF!</f>
        <v>#REF!</v>
      </c>
      <c r="H917" s="2070" t="e">
        <f>'Notes- SK Template'!#REF!</f>
        <v>#REF!</v>
      </c>
      <c r="I917" s="1888" t="e">
        <f>'Notes- SK Template'!#REF!</f>
        <v>#REF!</v>
      </c>
      <c r="J917" s="1889" t="e">
        <f>'Notes- SK Template'!#REF!</f>
        <v>#REF!</v>
      </c>
      <c r="K917" s="1889" t="e">
        <f>'Notes- SK Template'!#REF!</f>
        <v>#REF!</v>
      </c>
      <c r="L917" s="1889" t="e">
        <f>'Notes- SK Template'!#REF!</f>
        <v>#REF!</v>
      </c>
      <c r="M917" s="3044" t="e">
        <f>'Notes- SK Template'!#REF!</f>
        <v>#REF!</v>
      </c>
      <c r="N917" s="2415" t="e">
        <f>'Notes- SK Template'!#REF!</f>
        <v>#REF!</v>
      </c>
      <c r="O917" s="1889" t="e">
        <f>'Notes- SK Template'!#REF!</f>
        <v>#REF!</v>
      </c>
      <c r="P917" s="1889" t="e">
        <f>'Notes- SK Template'!#REF!</f>
        <v>#REF!</v>
      </c>
      <c r="Q917" s="1889" t="e">
        <f>'Notes- SK Template'!#REF!</f>
        <v>#REF!</v>
      </c>
      <c r="R917" s="3044" t="e">
        <f>'Notes- SK Template'!#REF!</f>
        <v>#REF!</v>
      </c>
      <c r="S917" s="2415" t="e">
        <f>'Notes- SK Template'!#REF!</f>
        <v>#REF!</v>
      </c>
      <c r="T917" s="1889" t="e">
        <f>'Notes- SK Template'!#REF!</f>
        <v>#REF!</v>
      </c>
      <c r="U917" s="1889" t="e">
        <f>'Notes- SK Template'!#REF!</f>
        <v>#REF!</v>
      </c>
      <c r="V917" s="1889" t="e">
        <f>'Notes- SK Template'!#REF!</f>
        <v>#REF!</v>
      </c>
      <c r="W917" s="3044" t="e">
        <f>'Notes- SK Template'!#REF!</f>
        <v>#REF!</v>
      </c>
      <c r="X917" s="2415" t="e">
        <f>'Notes- SK Template'!#REF!</f>
        <v>#REF!</v>
      </c>
      <c r="Y917" s="1889" t="e">
        <f>'Notes- SK Template'!#REF!</f>
        <v>#REF!</v>
      </c>
      <c r="Z917" s="1889" t="e">
        <f>'Notes- SK Template'!#REF!</f>
        <v>#REF!</v>
      </c>
      <c r="AA917" s="1889" t="e">
        <f>'Notes- SK Template'!#REF!</f>
        <v>#REF!</v>
      </c>
      <c r="AB917" s="3044" t="e">
        <f>'Notes- SK Template'!#REF!</f>
        <v>#REF!</v>
      </c>
      <c r="AC917" s="2382" t="e">
        <f>'Notes- SK Template'!#REF!</f>
        <v>#REF!</v>
      </c>
      <c r="AD917" s="2196" t="e">
        <f>'Notes- SK Template'!#REF!</f>
        <v>#REF!</v>
      </c>
      <c r="AE917" s="2196" t="e">
        <f>'Notes- SK Template'!#REF!</f>
        <v>#REF!</v>
      </c>
      <c r="AF917" s="2196" t="e">
        <f>'Notes- SK Template'!#REF!</f>
        <v>#REF!</v>
      </c>
      <c r="AG917" s="2197" t="e">
        <f>'Notes- SK Template'!#REF!</f>
        <v>#REF!</v>
      </c>
    </row>
    <row r="918" spans="1:33" ht="21.75" customHeight="1">
      <c r="D918" s="2068" t="e">
        <f>'Notes- SK Template'!#REF!</f>
        <v>#REF!</v>
      </c>
      <c r="E918" s="2069" t="e">
        <f>'Notes- SK Template'!#REF!</f>
        <v>#REF!</v>
      </c>
      <c r="F918" s="2069" t="e">
        <f>'Notes- SK Template'!#REF!</f>
        <v>#REF!</v>
      </c>
      <c r="G918" s="2069" t="e">
        <f>'Notes- SK Template'!#REF!</f>
        <v>#REF!</v>
      </c>
      <c r="H918" s="2070" t="e">
        <f>'Notes- SK Template'!#REF!</f>
        <v>#REF!</v>
      </c>
      <c r="I918" s="1888" t="e">
        <f>'Notes- SK Template'!#REF!</f>
        <v>#REF!</v>
      </c>
      <c r="J918" s="1889" t="e">
        <f>'Notes- SK Template'!#REF!</f>
        <v>#REF!</v>
      </c>
      <c r="K918" s="1889" t="e">
        <f>'Notes- SK Template'!#REF!</f>
        <v>#REF!</v>
      </c>
      <c r="L918" s="1889" t="e">
        <f>'Notes- SK Template'!#REF!</f>
        <v>#REF!</v>
      </c>
      <c r="M918" s="3044" t="e">
        <f>'Notes- SK Template'!#REF!</f>
        <v>#REF!</v>
      </c>
      <c r="N918" s="2415" t="e">
        <f>'Notes- SK Template'!#REF!</f>
        <v>#REF!</v>
      </c>
      <c r="O918" s="1889" t="e">
        <f>'Notes- SK Template'!#REF!</f>
        <v>#REF!</v>
      </c>
      <c r="P918" s="1889" t="e">
        <f>'Notes- SK Template'!#REF!</f>
        <v>#REF!</v>
      </c>
      <c r="Q918" s="1889" t="e">
        <f>'Notes- SK Template'!#REF!</f>
        <v>#REF!</v>
      </c>
      <c r="R918" s="3044" t="e">
        <f>'Notes- SK Template'!#REF!</f>
        <v>#REF!</v>
      </c>
      <c r="S918" s="2415" t="e">
        <f>'Notes- SK Template'!#REF!</f>
        <v>#REF!</v>
      </c>
      <c r="T918" s="1889" t="e">
        <f>'Notes- SK Template'!#REF!</f>
        <v>#REF!</v>
      </c>
      <c r="U918" s="1889" t="e">
        <f>'Notes- SK Template'!#REF!</f>
        <v>#REF!</v>
      </c>
      <c r="V918" s="1889" t="e">
        <f>'Notes- SK Template'!#REF!</f>
        <v>#REF!</v>
      </c>
      <c r="W918" s="3044" t="e">
        <f>'Notes- SK Template'!#REF!</f>
        <v>#REF!</v>
      </c>
      <c r="X918" s="2415" t="e">
        <f>'Notes- SK Template'!#REF!</f>
        <v>#REF!</v>
      </c>
      <c r="Y918" s="1889" t="e">
        <f>'Notes- SK Template'!#REF!</f>
        <v>#REF!</v>
      </c>
      <c r="Z918" s="1889" t="e">
        <f>'Notes- SK Template'!#REF!</f>
        <v>#REF!</v>
      </c>
      <c r="AA918" s="1889" t="e">
        <f>'Notes- SK Template'!#REF!</f>
        <v>#REF!</v>
      </c>
      <c r="AB918" s="3044" t="e">
        <f>'Notes- SK Template'!#REF!</f>
        <v>#REF!</v>
      </c>
      <c r="AC918" s="2382" t="e">
        <f>'Notes- SK Template'!#REF!</f>
        <v>#REF!</v>
      </c>
      <c r="AD918" s="2196" t="e">
        <f>'Notes- SK Template'!#REF!</f>
        <v>#REF!</v>
      </c>
      <c r="AE918" s="2196" t="e">
        <f>'Notes- SK Template'!#REF!</f>
        <v>#REF!</v>
      </c>
      <c r="AF918" s="2196" t="e">
        <f>'Notes- SK Template'!#REF!</f>
        <v>#REF!</v>
      </c>
      <c r="AG918" s="2197" t="e">
        <f>'Notes- SK Template'!#REF!</f>
        <v>#REF!</v>
      </c>
    </row>
    <row r="919" spans="1:33" ht="21.75" customHeight="1">
      <c r="D919" s="2068" t="e">
        <f>'Notes- SK Template'!#REF!</f>
        <v>#REF!</v>
      </c>
      <c r="E919" s="2069" t="e">
        <f>'Notes- SK Template'!#REF!</f>
        <v>#REF!</v>
      </c>
      <c r="F919" s="2069" t="e">
        <f>'Notes- SK Template'!#REF!</f>
        <v>#REF!</v>
      </c>
      <c r="G919" s="2069" t="e">
        <f>'Notes- SK Template'!#REF!</f>
        <v>#REF!</v>
      </c>
      <c r="H919" s="2070" t="e">
        <f>'Notes- SK Template'!#REF!</f>
        <v>#REF!</v>
      </c>
      <c r="I919" s="1888" t="e">
        <f>'Notes- SK Template'!#REF!</f>
        <v>#REF!</v>
      </c>
      <c r="J919" s="1889" t="e">
        <f>'Notes- SK Template'!#REF!</f>
        <v>#REF!</v>
      </c>
      <c r="K919" s="1889" t="e">
        <f>'Notes- SK Template'!#REF!</f>
        <v>#REF!</v>
      </c>
      <c r="L919" s="1889" t="e">
        <f>'Notes- SK Template'!#REF!</f>
        <v>#REF!</v>
      </c>
      <c r="M919" s="3044" t="e">
        <f>'Notes- SK Template'!#REF!</f>
        <v>#REF!</v>
      </c>
      <c r="N919" s="2415" t="e">
        <f>'Notes- SK Template'!#REF!</f>
        <v>#REF!</v>
      </c>
      <c r="O919" s="1889" t="e">
        <f>'Notes- SK Template'!#REF!</f>
        <v>#REF!</v>
      </c>
      <c r="P919" s="1889" t="e">
        <f>'Notes- SK Template'!#REF!</f>
        <v>#REF!</v>
      </c>
      <c r="Q919" s="1889" t="e">
        <f>'Notes- SK Template'!#REF!</f>
        <v>#REF!</v>
      </c>
      <c r="R919" s="3044" t="e">
        <f>'Notes- SK Template'!#REF!</f>
        <v>#REF!</v>
      </c>
      <c r="S919" s="2415" t="e">
        <f>'Notes- SK Template'!#REF!</f>
        <v>#REF!</v>
      </c>
      <c r="T919" s="1889" t="e">
        <f>'Notes- SK Template'!#REF!</f>
        <v>#REF!</v>
      </c>
      <c r="U919" s="1889" t="e">
        <f>'Notes- SK Template'!#REF!</f>
        <v>#REF!</v>
      </c>
      <c r="V919" s="1889" t="e">
        <f>'Notes- SK Template'!#REF!</f>
        <v>#REF!</v>
      </c>
      <c r="W919" s="3044" t="e">
        <f>'Notes- SK Template'!#REF!</f>
        <v>#REF!</v>
      </c>
      <c r="X919" s="2415" t="e">
        <f>'Notes- SK Template'!#REF!</f>
        <v>#REF!</v>
      </c>
      <c r="Y919" s="1889" t="e">
        <f>'Notes- SK Template'!#REF!</f>
        <v>#REF!</v>
      </c>
      <c r="Z919" s="1889" t="e">
        <f>'Notes- SK Template'!#REF!</f>
        <v>#REF!</v>
      </c>
      <c r="AA919" s="1889" t="e">
        <f>'Notes- SK Template'!#REF!</f>
        <v>#REF!</v>
      </c>
      <c r="AB919" s="3044" t="e">
        <f>'Notes- SK Template'!#REF!</f>
        <v>#REF!</v>
      </c>
      <c r="AC919" s="2382" t="e">
        <f>'Notes- SK Template'!#REF!</f>
        <v>#REF!</v>
      </c>
      <c r="AD919" s="2196" t="e">
        <f>'Notes- SK Template'!#REF!</f>
        <v>#REF!</v>
      </c>
      <c r="AE919" s="2196" t="e">
        <f>'Notes- SK Template'!#REF!</f>
        <v>#REF!</v>
      </c>
      <c r="AF919" s="2196" t="e">
        <f>'Notes- SK Template'!#REF!</f>
        <v>#REF!</v>
      </c>
      <c r="AG919" s="2197" t="e">
        <f>'Notes- SK Template'!#REF!</f>
        <v>#REF!</v>
      </c>
    </row>
    <row r="920" spans="1:33" ht="21.75" customHeight="1" thickBot="1">
      <c r="D920" s="3120">
        <f>'Notes- SK Template'!D804</f>
        <v>0</v>
      </c>
      <c r="E920" s="2016">
        <f>'Notes- SK Template'!E804</f>
        <v>0</v>
      </c>
      <c r="F920" s="2016">
        <f>'Notes- SK Template'!F804</f>
        <v>0</v>
      </c>
      <c r="G920" s="2016">
        <f>'Notes- SK Template'!G804</f>
        <v>0</v>
      </c>
      <c r="H920" s="2017">
        <f>'Notes- SK Template'!H804</f>
        <v>0</v>
      </c>
      <c r="I920" s="1895">
        <f>'Notes- SK Template'!I804</f>
        <v>0</v>
      </c>
      <c r="J920" s="1896">
        <f>'Notes- SK Template'!J804</f>
        <v>0</v>
      </c>
      <c r="K920" s="1896">
        <f>'Notes- SK Template'!K804</f>
        <v>0</v>
      </c>
      <c r="L920" s="1896">
        <f>'Notes- SK Template'!L804</f>
        <v>0</v>
      </c>
      <c r="M920" s="2378">
        <f>'Notes- SK Template'!M804</f>
        <v>0</v>
      </c>
      <c r="N920" s="2421">
        <f>'Notes- SK Template'!N804</f>
        <v>0</v>
      </c>
      <c r="O920" s="1896">
        <f>'Notes- SK Template'!O804</f>
        <v>0</v>
      </c>
      <c r="P920" s="1896">
        <f>'Notes- SK Template'!P804</f>
        <v>0</v>
      </c>
      <c r="Q920" s="1896">
        <f>'Notes- SK Template'!Q804</f>
        <v>0</v>
      </c>
      <c r="R920" s="2378">
        <f>'Notes- SK Template'!R804</f>
        <v>0</v>
      </c>
      <c r="S920" s="2421">
        <f>'Notes- SK Template'!S804</f>
        <v>0</v>
      </c>
      <c r="T920" s="1896">
        <f>'Notes- SK Template'!T804</f>
        <v>0</v>
      </c>
      <c r="U920" s="1896">
        <f>'Notes- SK Template'!U804</f>
        <v>0</v>
      </c>
      <c r="V920" s="1896">
        <f>'Notes- SK Template'!V804</f>
        <v>0</v>
      </c>
      <c r="W920" s="2378">
        <f>'Notes- SK Template'!W804</f>
        <v>0</v>
      </c>
      <c r="X920" s="2421">
        <f>'Notes- SK Template'!X804</f>
        <v>0</v>
      </c>
      <c r="Y920" s="1896">
        <f>'Notes- SK Template'!Y804</f>
        <v>0</v>
      </c>
      <c r="Z920" s="1896">
        <f>'Notes- SK Template'!Z804</f>
        <v>0</v>
      </c>
      <c r="AA920" s="1896">
        <f>'Notes- SK Template'!AA804</f>
        <v>0</v>
      </c>
      <c r="AB920" s="2378">
        <f>'Notes- SK Template'!AB804</f>
        <v>0</v>
      </c>
      <c r="AC920" s="2380">
        <f>'Notes- SK Template'!AC804</f>
        <v>0</v>
      </c>
      <c r="AD920" s="2363">
        <f>'Notes- SK Template'!AD804</f>
        <v>0</v>
      </c>
      <c r="AE920" s="2363">
        <f>'Notes- SK Template'!AE804</f>
        <v>0</v>
      </c>
      <c r="AF920" s="2363">
        <f>'Notes- SK Template'!AF804</f>
        <v>0</v>
      </c>
      <c r="AG920" s="2364">
        <f>'Notes- SK Template'!AG804</f>
        <v>0</v>
      </c>
    </row>
    <row r="921" spans="1:33" ht="28.5" customHeight="1" thickBot="1">
      <c r="D921" s="2346" t="s">
        <v>2173</v>
      </c>
      <c r="E921" s="2347"/>
      <c r="F921" s="2347"/>
      <c r="G921" s="2347"/>
      <c r="H921" s="2348"/>
      <c r="I921" s="2359">
        <f>'Notes- SK Template'!I805</f>
        <v>33717</v>
      </c>
      <c r="J921" s="2360">
        <f>'Notes- SK Template'!J805</f>
        <v>0</v>
      </c>
      <c r="K921" s="2360">
        <f>'Notes- SK Template'!K805</f>
        <v>0</v>
      </c>
      <c r="L921" s="2360">
        <f>'Notes- SK Template'!L805</f>
        <v>0</v>
      </c>
      <c r="M921" s="3118">
        <f>'Notes- SK Template'!M805</f>
        <v>0</v>
      </c>
      <c r="N921" s="3119">
        <f>'Notes- SK Template'!N805</f>
        <v>25547</v>
      </c>
      <c r="O921" s="2360">
        <f>'Notes- SK Template'!O805</f>
        <v>0</v>
      </c>
      <c r="P921" s="2360">
        <f>'Notes- SK Template'!P805</f>
        <v>0</v>
      </c>
      <c r="Q921" s="2360">
        <f>'Notes- SK Template'!Q805</f>
        <v>0</v>
      </c>
      <c r="R921" s="3118">
        <f>'Notes- SK Template'!R805</f>
        <v>0</v>
      </c>
      <c r="S921" s="3119">
        <f>'Notes- SK Template'!S805</f>
        <v>-33717</v>
      </c>
      <c r="T921" s="2360">
        <f>'Notes- SK Template'!T805</f>
        <v>0</v>
      </c>
      <c r="U921" s="2360">
        <f>'Notes- SK Template'!U805</f>
        <v>0</v>
      </c>
      <c r="V921" s="2360">
        <f>'Notes- SK Template'!V805</f>
        <v>0</v>
      </c>
      <c r="W921" s="3118">
        <f>'Notes- SK Template'!W805</f>
        <v>0</v>
      </c>
      <c r="X921" s="3119">
        <f>'Notes- SK Template'!X805</f>
        <v>0</v>
      </c>
      <c r="Y921" s="2360">
        <f>'Notes- SK Template'!Y805</f>
        <v>0</v>
      </c>
      <c r="Z921" s="2360">
        <f>'Notes- SK Template'!Z805</f>
        <v>0</v>
      </c>
      <c r="AA921" s="2360">
        <f>'Notes- SK Template'!AA805</f>
        <v>0</v>
      </c>
      <c r="AB921" s="3118">
        <f>'Notes- SK Template'!AB805</f>
        <v>0</v>
      </c>
      <c r="AC921" s="2372">
        <f>'Notes- SK Template'!AC805</f>
        <v>25547</v>
      </c>
      <c r="AD921" s="2373">
        <f>'Notes- SK Template'!AD805</f>
        <v>0</v>
      </c>
      <c r="AE921" s="2373">
        <f>'Notes- SK Template'!AE805</f>
        <v>0</v>
      </c>
      <c r="AF921" s="2373">
        <f>'Notes- SK Template'!AF805</f>
        <v>0</v>
      </c>
      <c r="AG921" s="2374">
        <f>'Notes- SK Template'!AG805</f>
        <v>0</v>
      </c>
    </row>
    <row r="922" spans="1:33" ht="21.75" customHeight="1">
      <c r="D922" s="2290" t="str">
        <f>'Notes- SK Template'!D806</f>
        <v>Na nevyčerpané dovolenky</v>
      </c>
      <c r="E922" s="2291">
        <f>'Notes- SK Template'!E806</f>
        <v>0</v>
      </c>
      <c r="F922" s="2291">
        <f>'Notes- SK Template'!F806</f>
        <v>0</v>
      </c>
      <c r="G922" s="2291">
        <f>'Notes- SK Template'!G806</f>
        <v>0</v>
      </c>
      <c r="H922" s="2292">
        <f>'Notes- SK Template'!H806</f>
        <v>0</v>
      </c>
      <c r="I922" s="1908">
        <f>'Notes- SK Template'!I806</f>
        <v>29451</v>
      </c>
      <c r="J922" s="1909">
        <f>'Notes- SK Template'!J806</f>
        <v>0</v>
      </c>
      <c r="K922" s="1909">
        <f>'Notes- SK Template'!K806</f>
        <v>0</v>
      </c>
      <c r="L922" s="1909">
        <f>'Notes- SK Template'!L806</f>
        <v>0</v>
      </c>
      <c r="M922" s="3048">
        <f>'Notes- SK Template'!M806</f>
        <v>0</v>
      </c>
      <c r="N922" s="3047">
        <f>'Notes- SK Template'!N806</f>
        <v>21551</v>
      </c>
      <c r="O922" s="1909">
        <f>'Notes- SK Template'!O806</f>
        <v>0</v>
      </c>
      <c r="P922" s="1909">
        <f>'Notes- SK Template'!P806</f>
        <v>0</v>
      </c>
      <c r="Q922" s="1909">
        <f>'Notes- SK Template'!Q806</f>
        <v>0</v>
      </c>
      <c r="R922" s="3048">
        <f>'Notes- SK Template'!R806</f>
        <v>0</v>
      </c>
      <c r="S922" s="3047">
        <f>'Notes- SK Template'!S806</f>
        <v>-29451</v>
      </c>
      <c r="T922" s="1909">
        <f>'Notes- SK Template'!T806</f>
        <v>0</v>
      </c>
      <c r="U922" s="1909">
        <f>'Notes- SK Template'!U806</f>
        <v>0</v>
      </c>
      <c r="V922" s="1909">
        <f>'Notes- SK Template'!V806</f>
        <v>0</v>
      </c>
      <c r="W922" s="3048">
        <f>'Notes- SK Template'!W806</f>
        <v>0</v>
      </c>
      <c r="X922" s="3047">
        <f>'Notes- SK Template'!X806</f>
        <v>0</v>
      </c>
      <c r="Y922" s="1909">
        <f>'Notes- SK Template'!Y806</f>
        <v>0</v>
      </c>
      <c r="Z922" s="1909">
        <f>'Notes- SK Template'!Z806</f>
        <v>0</v>
      </c>
      <c r="AA922" s="1909">
        <f>'Notes- SK Template'!AA806</f>
        <v>0</v>
      </c>
      <c r="AB922" s="3048">
        <f>'Notes- SK Template'!AB806</f>
        <v>0</v>
      </c>
      <c r="AC922" s="2377">
        <f>'Notes- SK Template'!AC806</f>
        <v>21551</v>
      </c>
      <c r="AD922" s="2193">
        <f>'Notes- SK Template'!AD806</f>
        <v>0</v>
      </c>
      <c r="AE922" s="2193">
        <f>'Notes- SK Template'!AE806</f>
        <v>0</v>
      </c>
      <c r="AF922" s="2193">
        <f>'Notes- SK Template'!AF806</f>
        <v>0</v>
      </c>
      <c r="AG922" s="2194">
        <f>'Notes- SK Template'!AG806</f>
        <v>0</v>
      </c>
    </row>
    <row r="923" spans="1:33" ht="21.75" customHeight="1">
      <c r="D923" s="2068" t="str">
        <f>'Notes- SK Template'!D807</f>
        <v>Na audit</v>
      </c>
      <c r="E923" s="2069">
        <f>'Notes- SK Template'!E807</f>
        <v>0</v>
      </c>
      <c r="F923" s="2069">
        <f>'Notes- SK Template'!F807</f>
        <v>0</v>
      </c>
      <c r="G923" s="2069">
        <f>'Notes- SK Template'!G807</f>
        <v>0</v>
      </c>
      <c r="H923" s="2070">
        <f>'Notes- SK Template'!H807</f>
        <v>0</v>
      </c>
      <c r="I923" s="1888">
        <f>'Notes- SK Template'!I807</f>
        <v>4266</v>
      </c>
      <c r="J923" s="1889">
        <f>'Notes- SK Template'!J807</f>
        <v>0</v>
      </c>
      <c r="K923" s="1889">
        <f>'Notes- SK Template'!K807</f>
        <v>0</v>
      </c>
      <c r="L923" s="1889">
        <f>'Notes- SK Template'!L807</f>
        <v>0</v>
      </c>
      <c r="M923" s="3044">
        <f>'Notes- SK Template'!M807</f>
        <v>0</v>
      </c>
      <c r="N923" s="2415">
        <f>'Notes- SK Template'!N807</f>
        <v>3996</v>
      </c>
      <c r="O923" s="1889">
        <f>'Notes- SK Template'!O807</f>
        <v>0</v>
      </c>
      <c r="P923" s="1889">
        <f>'Notes- SK Template'!P807</f>
        <v>0</v>
      </c>
      <c r="Q923" s="1889">
        <f>'Notes- SK Template'!Q807</f>
        <v>0</v>
      </c>
      <c r="R923" s="3044">
        <f>'Notes- SK Template'!R807</f>
        <v>0</v>
      </c>
      <c r="S923" s="2415">
        <f>'Notes- SK Template'!S807</f>
        <v>-4266</v>
      </c>
      <c r="T923" s="1889">
        <f>'Notes- SK Template'!T807</f>
        <v>0</v>
      </c>
      <c r="U923" s="1889">
        <f>'Notes- SK Template'!U807</f>
        <v>0</v>
      </c>
      <c r="V923" s="1889">
        <f>'Notes- SK Template'!V807</f>
        <v>0</v>
      </c>
      <c r="W923" s="3044">
        <f>'Notes- SK Template'!W807</f>
        <v>0</v>
      </c>
      <c r="X923" s="2415">
        <f>'Notes- SK Template'!X807</f>
        <v>0</v>
      </c>
      <c r="Y923" s="1889">
        <f>'Notes- SK Template'!Y807</f>
        <v>0</v>
      </c>
      <c r="Z923" s="1889">
        <f>'Notes- SK Template'!Z807</f>
        <v>0</v>
      </c>
      <c r="AA923" s="1889">
        <f>'Notes- SK Template'!AA807</f>
        <v>0</v>
      </c>
      <c r="AB923" s="3044">
        <f>'Notes- SK Template'!AB807</f>
        <v>0</v>
      </c>
      <c r="AC923" s="2382">
        <f>'Notes- SK Template'!AC807</f>
        <v>3996</v>
      </c>
      <c r="AD923" s="2196">
        <f>'Notes- SK Template'!AD807</f>
        <v>0</v>
      </c>
      <c r="AE923" s="2196">
        <f>'Notes- SK Template'!AE807</f>
        <v>0</v>
      </c>
      <c r="AF923" s="2196">
        <f>'Notes- SK Template'!AF807</f>
        <v>0</v>
      </c>
      <c r="AG923" s="2197">
        <f>'Notes- SK Template'!AG807</f>
        <v>0</v>
      </c>
    </row>
    <row r="924" spans="1:33" ht="21.75" customHeight="1">
      <c r="D924" s="2068" t="str">
        <f>'Notes- SK Template'!D808</f>
        <v>Odmeny</v>
      </c>
      <c r="E924" s="2069">
        <f>'Notes- SK Template'!E808</f>
        <v>0</v>
      </c>
      <c r="F924" s="2069">
        <f>'Notes- SK Template'!F808</f>
        <v>0</v>
      </c>
      <c r="G924" s="2069">
        <f>'Notes- SK Template'!G808</f>
        <v>0</v>
      </c>
      <c r="H924" s="2070">
        <f>'Notes- SK Template'!H808</f>
        <v>0</v>
      </c>
      <c r="I924" s="1888">
        <f>'Notes- SK Template'!I808</f>
        <v>0</v>
      </c>
      <c r="J924" s="1889">
        <f>'Notes- SK Template'!J808</f>
        <v>0</v>
      </c>
      <c r="K924" s="1889">
        <f>'Notes- SK Template'!K808</f>
        <v>0</v>
      </c>
      <c r="L924" s="1889">
        <f>'Notes- SK Template'!L808</f>
        <v>0</v>
      </c>
      <c r="M924" s="3044">
        <f>'Notes- SK Template'!M808</f>
        <v>0</v>
      </c>
      <c r="N924" s="2415">
        <f>'Notes- SK Template'!N808</f>
        <v>0</v>
      </c>
      <c r="O924" s="1889">
        <f>'Notes- SK Template'!O808</f>
        <v>0</v>
      </c>
      <c r="P924" s="1889">
        <f>'Notes- SK Template'!P808</f>
        <v>0</v>
      </c>
      <c r="Q924" s="1889">
        <f>'Notes- SK Template'!Q808</f>
        <v>0</v>
      </c>
      <c r="R924" s="3044">
        <f>'Notes- SK Template'!R808</f>
        <v>0</v>
      </c>
      <c r="S924" s="2415">
        <f>'Notes- SK Template'!S808</f>
        <v>0</v>
      </c>
      <c r="T924" s="1889">
        <f>'Notes- SK Template'!T808</f>
        <v>0</v>
      </c>
      <c r="U924" s="1889">
        <f>'Notes- SK Template'!U808</f>
        <v>0</v>
      </c>
      <c r="V924" s="1889">
        <f>'Notes- SK Template'!V808</f>
        <v>0</v>
      </c>
      <c r="W924" s="3044">
        <f>'Notes- SK Template'!W808</f>
        <v>0</v>
      </c>
      <c r="X924" s="2415">
        <f>'Notes- SK Template'!X808</f>
        <v>0</v>
      </c>
      <c r="Y924" s="1889">
        <f>'Notes- SK Template'!Y808</f>
        <v>0</v>
      </c>
      <c r="Z924" s="1889">
        <f>'Notes- SK Template'!Z808</f>
        <v>0</v>
      </c>
      <c r="AA924" s="1889">
        <f>'Notes- SK Template'!AA808</f>
        <v>0</v>
      </c>
      <c r="AB924" s="3044">
        <f>'Notes- SK Template'!AB808</f>
        <v>0</v>
      </c>
      <c r="AC924" s="2382">
        <f>'Notes- SK Template'!AC808</f>
        <v>0</v>
      </c>
      <c r="AD924" s="2196">
        <f>'Notes- SK Template'!AD808</f>
        <v>0</v>
      </c>
      <c r="AE924" s="2196">
        <f>'Notes- SK Template'!AE808</f>
        <v>0</v>
      </c>
      <c r="AF924" s="2196">
        <f>'Notes- SK Template'!AF808</f>
        <v>0</v>
      </c>
      <c r="AG924" s="2197">
        <f>'Notes- SK Template'!AG808</f>
        <v>0</v>
      </c>
    </row>
    <row r="925" spans="1:33" ht="21.75" customHeight="1">
      <c r="D925" s="2068" t="str">
        <f>'Notes- SK Template'!D809</f>
        <v>Iné</v>
      </c>
      <c r="E925" s="2069">
        <f>'Notes- SK Template'!E809</f>
        <v>0</v>
      </c>
      <c r="F925" s="2069">
        <f>'Notes- SK Template'!F809</f>
        <v>0</v>
      </c>
      <c r="G925" s="2069">
        <f>'Notes- SK Template'!G809</f>
        <v>0</v>
      </c>
      <c r="H925" s="2070">
        <f>'Notes- SK Template'!H809</f>
        <v>0</v>
      </c>
      <c r="I925" s="1888">
        <f>'Notes- SK Template'!I809</f>
        <v>0</v>
      </c>
      <c r="J925" s="1889">
        <f>'Notes- SK Template'!J809</f>
        <v>0</v>
      </c>
      <c r="K925" s="1889">
        <f>'Notes- SK Template'!K809</f>
        <v>0</v>
      </c>
      <c r="L925" s="1889">
        <f>'Notes- SK Template'!L809</f>
        <v>0</v>
      </c>
      <c r="M925" s="3044">
        <f>'Notes- SK Template'!M809</f>
        <v>0</v>
      </c>
      <c r="N925" s="2415">
        <f>'Notes- SK Template'!N809</f>
        <v>0</v>
      </c>
      <c r="O925" s="1889">
        <f>'Notes- SK Template'!O809</f>
        <v>0</v>
      </c>
      <c r="P925" s="1889">
        <f>'Notes- SK Template'!P809</f>
        <v>0</v>
      </c>
      <c r="Q925" s="1889">
        <f>'Notes- SK Template'!Q809</f>
        <v>0</v>
      </c>
      <c r="R925" s="3044">
        <f>'Notes- SK Template'!R809</f>
        <v>0</v>
      </c>
      <c r="S925" s="2415">
        <f>'Notes- SK Template'!S809</f>
        <v>0</v>
      </c>
      <c r="T925" s="1889">
        <f>'Notes- SK Template'!T809</f>
        <v>0</v>
      </c>
      <c r="U925" s="1889">
        <f>'Notes- SK Template'!U809</f>
        <v>0</v>
      </c>
      <c r="V925" s="1889">
        <f>'Notes- SK Template'!V809</f>
        <v>0</v>
      </c>
      <c r="W925" s="3044">
        <f>'Notes- SK Template'!W809</f>
        <v>0</v>
      </c>
      <c r="X925" s="2415">
        <f>'Notes- SK Template'!X809</f>
        <v>0</v>
      </c>
      <c r="Y925" s="1889">
        <f>'Notes- SK Template'!Y809</f>
        <v>0</v>
      </c>
      <c r="Z925" s="1889">
        <f>'Notes- SK Template'!Z809</f>
        <v>0</v>
      </c>
      <c r="AA925" s="1889">
        <f>'Notes- SK Template'!AA809</f>
        <v>0</v>
      </c>
      <c r="AB925" s="3044">
        <f>'Notes- SK Template'!AB809</f>
        <v>0</v>
      </c>
      <c r="AC925" s="2382">
        <f>'Notes- SK Template'!AC809</f>
        <v>0</v>
      </c>
      <c r="AD925" s="2196">
        <f>'Notes- SK Template'!AD809</f>
        <v>0</v>
      </c>
      <c r="AE925" s="2196">
        <f>'Notes- SK Template'!AE809</f>
        <v>0</v>
      </c>
      <c r="AF925" s="2196">
        <f>'Notes- SK Template'!AF809</f>
        <v>0</v>
      </c>
      <c r="AG925" s="2197">
        <f>'Notes- SK Template'!AG809</f>
        <v>0</v>
      </c>
    </row>
    <row r="926" spans="1:33" ht="21.75" customHeight="1">
      <c r="D926" s="2068" t="e">
        <f>'Notes- SK Template'!#REF!</f>
        <v>#REF!</v>
      </c>
      <c r="E926" s="2069" t="e">
        <f>'Notes- SK Template'!#REF!</f>
        <v>#REF!</v>
      </c>
      <c r="F926" s="2069" t="e">
        <f>'Notes- SK Template'!#REF!</f>
        <v>#REF!</v>
      </c>
      <c r="G926" s="2069" t="e">
        <f>'Notes- SK Template'!#REF!</f>
        <v>#REF!</v>
      </c>
      <c r="H926" s="2070" t="e">
        <f>'Notes- SK Template'!#REF!</f>
        <v>#REF!</v>
      </c>
      <c r="I926" s="1888" t="e">
        <f>'Notes- SK Template'!#REF!</f>
        <v>#REF!</v>
      </c>
      <c r="J926" s="1889" t="e">
        <f>'Notes- SK Template'!#REF!</f>
        <v>#REF!</v>
      </c>
      <c r="K926" s="1889" t="e">
        <f>'Notes- SK Template'!#REF!</f>
        <v>#REF!</v>
      </c>
      <c r="L926" s="1889" t="e">
        <f>'Notes- SK Template'!#REF!</f>
        <v>#REF!</v>
      </c>
      <c r="M926" s="3044" t="e">
        <f>'Notes- SK Template'!#REF!</f>
        <v>#REF!</v>
      </c>
      <c r="N926" s="2415" t="e">
        <f>'Notes- SK Template'!#REF!</f>
        <v>#REF!</v>
      </c>
      <c r="O926" s="1889" t="e">
        <f>'Notes- SK Template'!#REF!</f>
        <v>#REF!</v>
      </c>
      <c r="P926" s="1889" t="e">
        <f>'Notes- SK Template'!#REF!</f>
        <v>#REF!</v>
      </c>
      <c r="Q926" s="1889" t="e">
        <f>'Notes- SK Template'!#REF!</f>
        <v>#REF!</v>
      </c>
      <c r="R926" s="3044" t="e">
        <f>'Notes- SK Template'!#REF!</f>
        <v>#REF!</v>
      </c>
      <c r="S926" s="2415" t="e">
        <f>'Notes- SK Template'!#REF!</f>
        <v>#REF!</v>
      </c>
      <c r="T926" s="1889" t="e">
        <f>'Notes- SK Template'!#REF!</f>
        <v>#REF!</v>
      </c>
      <c r="U926" s="1889" t="e">
        <f>'Notes- SK Template'!#REF!</f>
        <v>#REF!</v>
      </c>
      <c r="V926" s="1889" t="e">
        <f>'Notes- SK Template'!#REF!</f>
        <v>#REF!</v>
      </c>
      <c r="W926" s="3044" t="e">
        <f>'Notes- SK Template'!#REF!</f>
        <v>#REF!</v>
      </c>
      <c r="X926" s="2415" t="e">
        <f>'Notes- SK Template'!#REF!</f>
        <v>#REF!</v>
      </c>
      <c r="Y926" s="1889" t="e">
        <f>'Notes- SK Template'!#REF!</f>
        <v>#REF!</v>
      </c>
      <c r="Z926" s="1889" t="e">
        <f>'Notes- SK Template'!#REF!</f>
        <v>#REF!</v>
      </c>
      <c r="AA926" s="1889" t="e">
        <f>'Notes- SK Template'!#REF!</f>
        <v>#REF!</v>
      </c>
      <c r="AB926" s="3044" t="e">
        <f>'Notes- SK Template'!#REF!</f>
        <v>#REF!</v>
      </c>
      <c r="AC926" s="2382" t="e">
        <f>'Notes- SK Template'!#REF!</f>
        <v>#REF!</v>
      </c>
      <c r="AD926" s="2196" t="e">
        <f>'Notes- SK Template'!#REF!</f>
        <v>#REF!</v>
      </c>
      <c r="AE926" s="2196" t="e">
        <f>'Notes- SK Template'!#REF!</f>
        <v>#REF!</v>
      </c>
      <c r="AF926" s="2196" t="e">
        <f>'Notes- SK Template'!#REF!</f>
        <v>#REF!</v>
      </c>
      <c r="AG926" s="2197" t="e">
        <f>'Notes- SK Template'!#REF!</f>
        <v>#REF!</v>
      </c>
    </row>
    <row r="927" spans="1:33" ht="21.75" customHeight="1" thickBot="1">
      <c r="D927" s="2198" t="e">
        <f>'Notes- SK Template'!#REF!</f>
        <v>#REF!</v>
      </c>
      <c r="E927" s="2199" t="e">
        <f>'Notes- SK Template'!#REF!</f>
        <v>#REF!</v>
      </c>
      <c r="F927" s="2199" t="e">
        <f>'Notes- SK Template'!#REF!</f>
        <v>#REF!</v>
      </c>
      <c r="G927" s="2199" t="e">
        <f>'Notes- SK Template'!#REF!</f>
        <v>#REF!</v>
      </c>
      <c r="H927" s="2200" t="e">
        <f>'Notes- SK Template'!#REF!</f>
        <v>#REF!</v>
      </c>
      <c r="I927" s="2107" t="e">
        <f>'Notes- SK Template'!#REF!</f>
        <v>#REF!</v>
      </c>
      <c r="J927" s="2108" t="e">
        <f>'Notes- SK Template'!#REF!</f>
        <v>#REF!</v>
      </c>
      <c r="K927" s="2108" t="e">
        <f>'Notes- SK Template'!#REF!</f>
        <v>#REF!</v>
      </c>
      <c r="L927" s="2108" t="e">
        <f>'Notes- SK Template'!#REF!</f>
        <v>#REF!</v>
      </c>
      <c r="M927" s="3121" t="e">
        <f>'Notes- SK Template'!#REF!</f>
        <v>#REF!</v>
      </c>
      <c r="N927" s="3122" t="e">
        <f>'Notes- SK Template'!#REF!</f>
        <v>#REF!</v>
      </c>
      <c r="O927" s="2108" t="e">
        <f>'Notes- SK Template'!#REF!</f>
        <v>#REF!</v>
      </c>
      <c r="P927" s="2108" t="e">
        <f>'Notes- SK Template'!#REF!</f>
        <v>#REF!</v>
      </c>
      <c r="Q927" s="2108" t="e">
        <f>'Notes- SK Template'!#REF!</f>
        <v>#REF!</v>
      </c>
      <c r="R927" s="3121" t="e">
        <f>'Notes- SK Template'!#REF!</f>
        <v>#REF!</v>
      </c>
      <c r="S927" s="3122" t="e">
        <f>'Notes- SK Template'!#REF!</f>
        <v>#REF!</v>
      </c>
      <c r="T927" s="2108" t="e">
        <f>'Notes- SK Template'!#REF!</f>
        <v>#REF!</v>
      </c>
      <c r="U927" s="2108" t="e">
        <f>'Notes- SK Template'!#REF!</f>
        <v>#REF!</v>
      </c>
      <c r="V927" s="2108" t="e">
        <f>'Notes- SK Template'!#REF!</f>
        <v>#REF!</v>
      </c>
      <c r="W927" s="3121" t="e">
        <f>'Notes- SK Template'!#REF!</f>
        <v>#REF!</v>
      </c>
      <c r="X927" s="3122" t="e">
        <f>'Notes- SK Template'!#REF!</f>
        <v>#REF!</v>
      </c>
      <c r="Y927" s="2108" t="e">
        <f>'Notes- SK Template'!#REF!</f>
        <v>#REF!</v>
      </c>
      <c r="Z927" s="2108" t="e">
        <f>'Notes- SK Template'!#REF!</f>
        <v>#REF!</v>
      </c>
      <c r="AA927" s="2108" t="e">
        <f>'Notes- SK Template'!#REF!</f>
        <v>#REF!</v>
      </c>
      <c r="AB927" s="3121" t="e">
        <f>'Notes- SK Template'!#REF!</f>
        <v>#REF!</v>
      </c>
      <c r="AC927" s="2380" t="e">
        <f>'Notes- SK Template'!#REF!</f>
        <v>#REF!</v>
      </c>
      <c r="AD927" s="2363" t="e">
        <f>'Notes- SK Template'!#REF!</f>
        <v>#REF!</v>
      </c>
      <c r="AE927" s="2363" t="e">
        <f>'Notes- SK Template'!#REF!</f>
        <v>#REF!</v>
      </c>
      <c r="AF927" s="2363" t="e">
        <f>'Notes- SK Template'!#REF!</f>
        <v>#REF!</v>
      </c>
      <c r="AG927" s="2364" t="e">
        <f>'Notes- SK Template'!#REF!</f>
        <v>#REF!</v>
      </c>
    </row>
    <row r="929" spans="1:33" ht="14.25" customHeight="1">
      <c r="D929" s="2059" t="s">
        <v>2177</v>
      </c>
      <c r="E929" s="2316"/>
      <c r="F929" s="2316"/>
      <c r="G929" s="2316"/>
      <c r="H929" s="2316"/>
      <c r="I929" s="2316"/>
      <c r="J929" s="2316"/>
      <c r="K929" s="2316"/>
      <c r="L929" s="2316"/>
      <c r="M929" s="2316"/>
      <c r="N929" s="2316"/>
      <c r="O929" s="2316"/>
      <c r="P929" s="2316"/>
      <c r="Q929" s="2316"/>
      <c r="R929" s="2316"/>
      <c r="S929" s="2316"/>
      <c r="T929" s="2316"/>
      <c r="U929" s="2316"/>
      <c r="V929" s="2316"/>
      <c r="W929" s="2316"/>
      <c r="X929" s="2316"/>
      <c r="Y929" s="2316"/>
      <c r="Z929" s="2316"/>
      <c r="AA929" s="2316"/>
      <c r="AB929" s="2316"/>
      <c r="AC929" s="2316"/>
      <c r="AD929" s="2316"/>
      <c r="AE929" s="2316"/>
      <c r="AF929" s="2316"/>
      <c r="AG929" s="2316"/>
    </row>
    <row r="932" spans="1:33" ht="14.25" customHeight="1">
      <c r="D932" s="590" t="s">
        <v>2178</v>
      </c>
    </row>
    <row r="934" spans="1:33" ht="14.25" customHeight="1">
      <c r="D934" s="2059" t="s">
        <v>2179</v>
      </c>
      <c r="E934" s="2316"/>
      <c r="F934" s="2316"/>
      <c r="G934" s="2316"/>
      <c r="H934" s="2316"/>
      <c r="I934" s="2316"/>
      <c r="J934" s="2316"/>
      <c r="K934" s="2316"/>
      <c r="L934" s="2316"/>
      <c r="M934" s="2316"/>
      <c r="N934" s="2316"/>
      <c r="O934" s="2316"/>
      <c r="P934" s="2316"/>
      <c r="Q934" s="2316"/>
      <c r="R934" s="2316"/>
      <c r="S934" s="2316"/>
      <c r="T934" s="2316"/>
      <c r="U934" s="2316"/>
      <c r="V934" s="2316"/>
      <c r="W934" s="2316"/>
      <c r="X934" s="2316"/>
      <c r="Y934" s="2316"/>
      <c r="Z934" s="2316"/>
      <c r="AA934" s="2316"/>
      <c r="AB934" s="2316"/>
      <c r="AC934" s="2316"/>
      <c r="AD934" s="2316"/>
      <c r="AE934" s="2316"/>
      <c r="AF934" s="2316"/>
      <c r="AG934" s="2316"/>
    </row>
    <row r="935" spans="1:33" ht="14.25" customHeight="1" thickBot="1"/>
    <row r="936" spans="1:33" ht="28.5" customHeight="1" thickBot="1">
      <c r="A936" s="606">
        <v>26</v>
      </c>
      <c r="D936" s="1939" t="s">
        <v>1828</v>
      </c>
      <c r="E936" s="1940"/>
      <c r="F936" s="1940"/>
      <c r="G936" s="1940"/>
      <c r="H936" s="1940"/>
      <c r="I936" s="1940"/>
      <c r="J936" s="1940"/>
      <c r="K936" s="1940"/>
      <c r="L936" s="1940"/>
      <c r="M936" s="1941"/>
      <c r="N936" s="1939" t="s">
        <v>1829</v>
      </c>
      <c r="O936" s="1940"/>
      <c r="P936" s="1940"/>
      <c r="Q936" s="1940"/>
      <c r="R936" s="1940"/>
      <c r="S936" s="1940"/>
      <c r="T936" s="1940"/>
      <c r="U936" s="1940"/>
      <c r="V936" s="1940"/>
      <c r="W936" s="1941"/>
      <c r="X936" s="1939" t="s">
        <v>2113</v>
      </c>
      <c r="Y936" s="1940"/>
      <c r="Z936" s="1940"/>
      <c r="AA936" s="1940"/>
      <c r="AB936" s="1940"/>
      <c r="AC936" s="1940"/>
      <c r="AD936" s="1940"/>
      <c r="AE936" s="1940"/>
      <c r="AF936" s="1940"/>
      <c r="AG936" s="1941"/>
    </row>
    <row r="937" spans="1:33" ht="28.5" customHeight="1">
      <c r="D937" s="3137" t="s">
        <v>2184</v>
      </c>
      <c r="E937" s="3138"/>
      <c r="F937" s="3138"/>
      <c r="G937" s="3138"/>
      <c r="H937" s="3138"/>
      <c r="I937" s="3138"/>
      <c r="J937" s="3138"/>
      <c r="K937" s="3138"/>
      <c r="L937" s="3138"/>
      <c r="M937" s="3139"/>
      <c r="N937" s="3140">
        <f>'Notes- SK Template'!N817</f>
        <v>645841</v>
      </c>
      <c r="O937" s="3141">
        <f>'Notes- SK Template'!O817</f>
        <v>0</v>
      </c>
      <c r="P937" s="3141">
        <f>'Notes- SK Template'!P817</f>
        <v>0</v>
      </c>
      <c r="Q937" s="3141">
        <f>'Notes- SK Template'!Q817</f>
        <v>0</v>
      </c>
      <c r="R937" s="3141">
        <f>'Notes- SK Template'!R817</f>
        <v>0</v>
      </c>
      <c r="S937" s="3141">
        <f>'Notes- SK Template'!S817</f>
        <v>0</v>
      </c>
      <c r="T937" s="3141">
        <f>'Notes- SK Template'!T817</f>
        <v>0</v>
      </c>
      <c r="U937" s="3141">
        <f>'Notes- SK Template'!U817</f>
        <v>0</v>
      </c>
      <c r="V937" s="3141">
        <f>'Notes- SK Template'!V817</f>
        <v>0</v>
      </c>
      <c r="W937" s="3142">
        <f>'Notes- SK Template'!W817</f>
        <v>0</v>
      </c>
      <c r="X937" s="3143">
        <f>'Notes- SK Template'!X817</f>
        <v>64727</v>
      </c>
      <c r="Y937" s="3141">
        <f>'Notes- SK Template'!Y817</f>
        <v>0</v>
      </c>
      <c r="Z937" s="3141">
        <f>'Notes- SK Template'!Z817</f>
        <v>0</v>
      </c>
      <c r="AA937" s="3141">
        <f>'Notes- SK Template'!AA817</f>
        <v>0</v>
      </c>
      <c r="AB937" s="3141">
        <f>'Notes- SK Template'!AB817</f>
        <v>0</v>
      </c>
      <c r="AC937" s="3141">
        <f>'Notes- SK Template'!AC817</f>
        <v>0</v>
      </c>
      <c r="AD937" s="3141">
        <f>'Notes- SK Template'!AD817</f>
        <v>0</v>
      </c>
      <c r="AE937" s="3141">
        <f>'Notes- SK Template'!AE817</f>
        <v>0</v>
      </c>
      <c r="AF937" s="3141">
        <f>'Notes- SK Template'!AF817</f>
        <v>0</v>
      </c>
      <c r="AG937" s="3142">
        <f>'Notes- SK Template'!AG817</f>
        <v>0</v>
      </c>
    </row>
    <row r="938" spans="1:33" ht="28.5" customHeight="1">
      <c r="D938" s="3130" t="s">
        <v>2183</v>
      </c>
      <c r="E938" s="3131"/>
      <c r="F938" s="3131"/>
      <c r="G938" s="3131"/>
      <c r="H938" s="3131"/>
      <c r="I938" s="3131"/>
      <c r="J938" s="3131"/>
      <c r="K938" s="3131"/>
      <c r="L938" s="3131"/>
      <c r="M938" s="3132"/>
      <c r="N938" s="2285">
        <f>'Notes- SK Template'!N818</f>
        <v>600000</v>
      </c>
      <c r="O938" s="2286">
        <f>'Notes- SK Template'!O818</f>
        <v>0</v>
      </c>
      <c r="P938" s="2286">
        <f>'Notes- SK Template'!P818</f>
        <v>0</v>
      </c>
      <c r="Q938" s="2286">
        <f>'Notes- SK Template'!Q818</f>
        <v>0</v>
      </c>
      <c r="R938" s="2286">
        <f>'Notes- SK Template'!R818</f>
        <v>0</v>
      </c>
      <c r="S938" s="2286">
        <f>'Notes- SK Template'!S818</f>
        <v>0</v>
      </c>
      <c r="T938" s="2286">
        <f>'Notes- SK Template'!T818</f>
        <v>0</v>
      </c>
      <c r="U938" s="2286">
        <f>'Notes- SK Template'!U818</f>
        <v>0</v>
      </c>
      <c r="V938" s="2286">
        <f>'Notes- SK Template'!V818</f>
        <v>0</v>
      </c>
      <c r="W938" s="3133">
        <f>'Notes- SK Template'!W818</f>
        <v>0</v>
      </c>
      <c r="X938" s="3134">
        <f>'Notes- SK Template'!X818</f>
        <v>0</v>
      </c>
      <c r="Y938" s="3135">
        <f>'Notes- SK Template'!Y818</f>
        <v>0</v>
      </c>
      <c r="Z938" s="3135">
        <f>'Notes- SK Template'!Z818</f>
        <v>0</v>
      </c>
      <c r="AA938" s="3135">
        <f>'Notes- SK Template'!AA818</f>
        <v>0</v>
      </c>
      <c r="AB938" s="3135">
        <f>'Notes- SK Template'!AB818</f>
        <v>0</v>
      </c>
      <c r="AC938" s="3135">
        <f>'Notes- SK Template'!AC818</f>
        <v>0</v>
      </c>
      <c r="AD938" s="3135">
        <f>'Notes- SK Template'!AD818</f>
        <v>0</v>
      </c>
      <c r="AE938" s="3135">
        <f>'Notes- SK Template'!AE818</f>
        <v>0</v>
      </c>
      <c r="AF938" s="3135">
        <f>'Notes- SK Template'!AF818</f>
        <v>0</v>
      </c>
      <c r="AG938" s="3136">
        <f>'Notes- SK Template'!AG818</f>
        <v>0</v>
      </c>
    </row>
    <row r="939" spans="1:33" ht="28.5" customHeight="1">
      <c r="D939" s="3130" t="s">
        <v>2182</v>
      </c>
      <c r="E939" s="3131"/>
      <c r="F939" s="3131"/>
      <c r="G939" s="3131"/>
      <c r="H939" s="3131"/>
      <c r="I939" s="3131"/>
      <c r="J939" s="3131"/>
      <c r="K939" s="3131"/>
      <c r="L939" s="3131"/>
      <c r="M939" s="3132"/>
      <c r="N939" s="2285">
        <f>'Notes- SK Template'!N819</f>
        <v>45841</v>
      </c>
      <c r="O939" s="2286">
        <f>'Notes- SK Template'!O819</f>
        <v>0</v>
      </c>
      <c r="P939" s="2286">
        <f>'Notes- SK Template'!P819</f>
        <v>0</v>
      </c>
      <c r="Q939" s="2286">
        <f>'Notes- SK Template'!Q819</f>
        <v>0</v>
      </c>
      <c r="R939" s="2286">
        <f>'Notes- SK Template'!R819</f>
        <v>0</v>
      </c>
      <c r="S939" s="2286">
        <f>'Notes- SK Template'!S819</f>
        <v>0</v>
      </c>
      <c r="T939" s="2286">
        <f>'Notes- SK Template'!T819</f>
        <v>0</v>
      </c>
      <c r="U939" s="2286">
        <f>'Notes- SK Template'!U819</f>
        <v>0</v>
      </c>
      <c r="V939" s="2286">
        <f>'Notes- SK Template'!V819</f>
        <v>0</v>
      </c>
      <c r="W939" s="3133">
        <f>'Notes- SK Template'!W819</f>
        <v>0</v>
      </c>
      <c r="X939" s="3134">
        <f>'Notes- SK Template'!X819</f>
        <v>64727</v>
      </c>
      <c r="Y939" s="3135">
        <f>'Notes- SK Template'!Y819</f>
        <v>0</v>
      </c>
      <c r="Z939" s="3135">
        <f>'Notes- SK Template'!Z819</f>
        <v>0</v>
      </c>
      <c r="AA939" s="3135">
        <f>'Notes- SK Template'!AA819</f>
        <v>0</v>
      </c>
      <c r="AB939" s="3135">
        <f>'Notes- SK Template'!AB819</f>
        <v>0</v>
      </c>
      <c r="AC939" s="3135">
        <f>'Notes- SK Template'!AC819</f>
        <v>0</v>
      </c>
      <c r="AD939" s="3135">
        <f>'Notes- SK Template'!AD819</f>
        <v>0</v>
      </c>
      <c r="AE939" s="3135">
        <f>'Notes- SK Template'!AE819</f>
        <v>0</v>
      </c>
      <c r="AF939" s="3135">
        <f>'Notes- SK Template'!AF819</f>
        <v>0</v>
      </c>
      <c r="AG939" s="3136">
        <f>'Notes- SK Template'!AG819</f>
        <v>0</v>
      </c>
    </row>
    <row r="940" spans="1:33" ht="28.5" customHeight="1">
      <c r="D940" s="3123" t="s">
        <v>2181</v>
      </c>
      <c r="E940" s="3124"/>
      <c r="F940" s="3124"/>
      <c r="G940" s="3124"/>
      <c r="H940" s="3124"/>
      <c r="I940" s="3124"/>
      <c r="J940" s="3124"/>
      <c r="K940" s="3124"/>
      <c r="L940" s="3124"/>
      <c r="M940" s="3125"/>
      <c r="N940" s="3126">
        <f>'Notes- SK Template'!N820</f>
        <v>2000722</v>
      </c>
      <c r="O940" s="3127">
        <f>'Notes- SK Template'!O820</f>
        <v>0</v>
      </c>
      <c r="P940" s="3127">
        <f>'Notes- SK Template'!P820</f>
        <v>0</v>
      </c>
      <c r="Q940" s="3127">
        <f>'Notes- SK Template'!Q820</f>
        <v>0</v>
      </c>
      <c r="R940" s="3127">
        <f>'Notes- SK Template'!R820</f>
        <v>0</v>
      </c>
      <c r="S940" s="3127">
        <f>'Notes- SK Template'!S820</f>
        <v>0</v>
      </c>
      <c r="T940" s="3127">
        <f>'Notes- SK Template'!T820</f>
        <v>0</v>
      </c>
      <c r="U940" s="3127">
        <f>'Notes- SK Template'!U820</f>
        <v>0</v>
      </c>
      <c r="V940" s="3127">
        <f>'Notes- SK Template'!V820</f>
        <v>0</v>
      </c>
      <c r="W940" s="3128">
        <f>'Notes- SK Template'!W820</f>
        <v>0</v>
      </c>
      <c r="X940" s="3129">
        <f>'Notes- SK Template'!X820</f>
        <v>1620804</v>
      </c>
      <c r="Y940" s="3127">
        <f>'Notes- SK Template'!Y820</f>
        <v>0</v>
      </c>
      <c r="Z940" s="3127">
        <f>'Notes- SK Template'!Z820</f>
        <v>0</v>
      </c>
      <c r="AA940" s="3127">
        <f>'Notes- SK Template'!AA820</f>
        <v>0</v>
      </c>
      <c r="AB940" s="3127">
        <f>'Notes- SK Template'!AB820</f>
        <v>0</v>
      </c>
      <c r="AC940" s="3127">
        <f>'Notes- SK Template'!AC820</f>
        <v>0</v>
      </c>
      <c r="AD940" s="3127">
        <f>'Notes- SK Template'!AD820</f>
        <v>0</v>
      </c>
      <c r="AE940" s="3127">
        <f>'Notes- SK Template'!AE820</f>
        <v>0</v>
      </c>
      <c r="AF940" s="3127">
        <f>'Notes- SK Template'!AF820</f>
        <v>0</v>
      </c>
      <c r="AG940" s="3128">
        <f>'Notes- SK Template'!AG820</f>
        <v>0</v>
      </c>
    </row>
    <row r="941" spans="1:33" ht="28.5" customHeight="1">
      <c r="D941" s="3130" t="s">
        <v>2180</v>
      </c>
      <c r="E941" s="3131"/>
      <c r="F941" s="3131"/>
      <c r="G941" s="3131"/>
      <c r="H941" s="3131"/>
      <c r="I941" s="3131"/>
      <c r="J941" s="3131"/>
      <c r="K941" s="3131"/>
      <c r="L941" s="3131"/>
      <c r="M941" s="3132"/>
      <c r="N941" s="2285">
        <f>'Notes- SK Template'!N821</f>
        <v>2000722</v>
      </c>
      <c r="O941" s="2286">
        <f>'Notes- SK Template'!O821</f>
        <v>0</v>
      </c>
      <c r="P941" s="2286">
        <f>'Notes- SK Template'!P821</f>
        <v>0</v>
      </c>
      <c r="Q941" s="2286">
        <f>'Notes- SK Template'!Q821</f>
        <v>0</v>
      </c>
      <c r="R941" s="2286">
        <f>'Notes- SK Template'!R821</f>
        <v>0</v>
      </c>
      <c r="S941" s="2286">
        <f>'Notes- SK Template'!S821</f>
        <v>0</v>
      </c>
      <c r="T941" s="2286">
        <f>'Notes- SK Template'!T821</f>
        <v>0</v>
      </c>
      <c r="U941" s="2286">
        <f>'Notes- SK Template'!U821</f>
        <v>0</v>
      </c>
      <c r="V941" s="2286">
        <f>'Notes- SK Template'!V821</f>
        <v>0</v>
      </c>
      <c r="W941" s="3133">
        <f>'Notes- SK Template'!W821</f>
        <v>0</v>
      </c>
      <c r="X941" s="3134">
        <f>'Notes- SK Template'!X821</f>
        <v>1620804</v>
      </c>
      <c r="Y941" s="3135">
        <f>'Notes- SK Template'!Y821</f>
        <v>0</v>
      </c>
      <c r="Z941" s="3135">
        <f>'Notes- SK Template'!Z821</f>
        <v>0</v>
      </c>
      <c r="AA941" s="3135">
        <f>'Notes- SK Template'!AA821</f>
        <v>0</v>
      </c>
      <c r="AB941" s="3135">
        <f>'Notes- SK Template'!AB821</f>
        <v>0</v>
      </c>
      <c r="AC941" s="3135">
        <f>'Notes- SK Template'!AC821</f>
        <v>0</v>
      </c>
      <c r="AD941" s="3135">
        <f>'Notes- SK Template'!AD821</f>
        <v>0</v>
      </c>
      <c r="AE941" s="3135">
        <f>'Notes- SK Template'!AE821</f>
        <v>0</v>
      </c>
      <c r="AF941" s="3135">
        <f>'Notes- SK Template'!AF821</f>
        <v>0</v>
      </c>
      <c r="AG941" s="3136">
        <f>'Notes- SK Template'!AG821</f>
        <v>0</v>
      </c>
    </row>
    <row r="942" spans="1:33" ht="28.5" customHeight="1" thickBot="1">
      <c r="D942" s="3145" t="s">
        <v>2455</v>
      </c>
      <c r="E942" s="3146"/>
      <c r="F942" s="3146"/>
      <c r="G942" s="3146"/>
      <c r="H942" s="3146"/>
      <c r="I942" s="3146"/>
      <c r="J942" s="3146"/>
      <c r="K942" s="3146"/>
      <c r="L942" s="3146"/>
      <c r="M942" s="3147"/>
      <c r="N942" s="3148">
        <f>'Notes- SK Template'!N822</f>
        <v>0</v>
      </c>
      <c r="O942" s="2379">
        <f>'Notes- SK Template'!O822</f>
        <v>0</v>
      </c>
      <c r="P942" s="2379">
        <f>'Notes- SK Template'!P822</f>
        <v>0</v>
      </c>
      <c r="Q942" s="2379">
        <f>'Notes- SK Template'!Q822</f>
        <v>0</v>
      </c>
      <c r="R942" s="2379">
        <f>'Notes- SK Template'!R822</f>
        <v>0</v>
      </c>
      <c r="S942" s="2379">
        <f>'Notes- SK Template'!S822</f>
        <v>0</v>
      </c>
      <c r="T942" s="2379">
        <f>'Notes- SK Template'!T822</f>
        <v>0</v>
      </c>
      <c r="U942" s="2379">
        <f>'Notes- SK Template'!U822</f>
        <v>0</v>
      </c>
      <c r="V942" s="2379">
        <f>'Notes- SK Template'!V822</f>
        <v>0</v>
      </c>
      <c r="W942" s="3149">
        <f>'Notes- SK Template'!W822</f>
        <v>0</v>
      </c>
      <c r="X942" s="3150">
        <f>'Notes- SK Template'!X822</f>
        <v>0</v>
      </c>
      <c r="Y942" s="3151">
        <f>'Notes- SK Template'!Y822</f>
        <v>0</v>
      </c>
      <c r="Z942" s="3151">
        <f>'Notes- SK Template'!Z822</f>
        <v>0</v>
      </c>
      <c r="AA942" s="3151">
        <f>'Notes- SK Template'!AA822</f>
        <v>0</v>
      </c>
      <c r="AB942" s="3151">
        <f>'Notes- SK Template'!AB822</f>
        <v>0</v>
      </c>
      <c r="AC942" s="3151">
        <f>'Notes- SK Template'!AC822</f>
        <v>0</v>
      </c>
      <c r="AD942" s="3151">
        <f>'Notes- SK Template'!AD822</f>
        <v>0</v>
      </c>
      <c r="AE942" s="3151">
        <f>'Notes- SK Template'!AE822</f>
        <v>0</v>
      </c>
      <c r="AF942" s="3151">
        <f>'Notes- SK Template'!AF822</f>
        <v>0</v>
      </c>
      <c r="AG942" s="3152">
        <f>'Notes- SK Template'!AG822</f>
        <v>0</v>
      </c>
    </row>
    <row r="943" spans="1:33" ht="28.5" customHeight="1"/>
    <row r="944" spans="1:33" ht="14.25" customHeight="1">
      <c r="D944" s="3069" t="s">
        <v>2185</v>
      </c>
      <c r="E944" s="2289"/>
      <c r="F944" s="2289"/>
      <c r="G944" s="2289"/>
      <c r="H944" s="2289"/>
      <c r="I944" s="2289"/>
      <c r="J944" s="2289"/>
      <c r="K944" s="2289"/>
      <c r="L944" s="2289"/>
      <c r="M944" s="2289"/>
      <c r="N944" s="2289"/>
      <c r="O944" s="2289"/>
      <c r="P944" s="2289"/>
      <c r="Q944" s="2289"/>
      <c r="R944" s="2289"/>
      <c r="S944" s="2289"/>
      <c r="T944" s="2289"/>
      <c r="U944" s="2289"/>
      <c r="V944" s="2289"/>
      <c r="W944" s="2289"/>
      <c r="X944" s="2289"/>
      <c r="Y944" s="2289"/>
      <c r="Z944" s="2289"/>
      <c r="AA944" s="2289"/>
      <c r="AB944" s="2289"/>
      <c r="AC944" s="2289"/>
      <c r="AD944" s="2289"/>
      <c r="AE944" s="2289"/>
      <c r="AF944" s="2289"/>
      <c r="AG944" s="2289"/>
    </row>
    <row r="946" spans="4:33" ht="27" customHeight="1" thickBot="1">
      <c r="D946" s="3153" t="s">
        <v>2186</v>
      </c>
      <c r="E946" s="3153"/>
      <c r="F946" s="3153"/>
      <c r="G946" s="3153"/>
      <c r="H946" s="3153"/>
      <c r="I946" s="3153"/>
      <c r="J946" s="3153"/>
      <c r="K946" s="3153"/>
      <c r="L946" s="3153"/>
      <c r="M946" s="3153"/>
      <c r="N946" s="3153"/>
      <c r="O946" s="3153"/>
      <c r="P946" s="3153"/>
      <c r="Q946" s="3153"/>
      <c r="R946" s="2218" t="s">
        <v>2188</v>
      </c>
      <c r="S946" s="2233"/>
      <c r="T946" s="2233"/>
      <c r="U946" s="2233"/>
      <c r="V946" s="2233"/>
      <c r="W946" s="2233"/>
      <c r="X946" s="2233"/>
      <c r="Y946" s="2233"/>
      <c r="Z946" s="3154" t="s">
        <v>2187</v>
      </c>
      <c r="AA946" s="2259"/>
      <c r="AB946" s="2259"/>
      <c r="AC946" s="2259"/>
      <c r="AD946" s="2259"/>
      <c r="AE946" s="2259"/>
      <c r="AF946" s="2259"/>
      <c r="AG946" s="2259"/>
    </row>
    <row r="947" spans="4:33" ht="16.5" customHeight="1" thickBot="1">
      <c r="D947" s="655"/>
      <c r="E947" s="655"/>
      <c r="F947" s="655"/>
      <c r="G947" s="655"/>
      <c r="H947" s="655"/>
      <c r="I947" s="655"/>
      <c r="J947" s="655"/>
      <c r="K947" s="655"/>
      <c r="L947" s="655"/>
      <c r="M947" s="655"/>
      <c r="N947" s="655"/>
      <c r="O947" s="655"/>
      <c r="P947" s="655"/>
      <c r="Q947" s="655"/>
      <c r="R947" s="656"/>
      <c r="S947" s="655"/>
      <c r="T947" s="655"/>
      <c r="U947" s="655"/>
      <c r="V947" s="801"/>
      <c r="W947" s="655"/>
      <c r="X947" s="655"/>
      <c r="Y947" s="655"/>
      <c r="Z947" s="655"/>
      <c r="AA947" s="655"/>
      <c r="AB947" s="655"/>
      <c r="AC947" s="655"/>
      <c r="AD947" s="655"/>
      <c r="AE947" s="655"/>
      <c r="AF947" s="655"/>
      <c r="AG947" s="655"/>
    </row>
    <row r="950" spans="4:33" ht="14.25" customHeight="1">
      <c r="D950" s="2059" t="s">
        <v>2189</v>
      </c>
      <c r="E950" s="2316"/>
      <c r="F950" s="2316"/>
      <c r="G950" s="2316"/>
      <c r="H950" s="2316"/>
      <c r="I950" s="2316"/>
      <c r="J950" s="2316"/>
      <c r="K950" s="2316"/>
      <c r="L950" s="2316"/>
      <c r="M950" s="2316"/>
      <c r="N950" s="2316"/>
      <c r="O950" s="2316"/>
      <c r="P950" s="2316"/>
      <c r="Q950" s="2316"/>
      <c r="R950" s="2316"/>
      <c r="S950" s="2316"/>
      <c r="T950" s="2316"/>
      <c r="U950" s="2316"/>
      <c r="V950" s="2316"/>
      <c r="W950" s="2316"/>
      <c r="X950" s="2316"/>
      <c r="Y950" s="2316"/>
      <c r="Z950" s="2316"/>
      <c r="AA950" s="2316"/>
      <c r="AB950" s="2316"/>
      <c r="AC950" s="2316"/>
      <c r="AD950" s="2316"/>
      <c r="AE950" s="2316"/>
      <c r="AF950" s="2316"/>
      <c r="AG950" s="2316"/>
    </row>
    <row r="952" spans="4:33" ht="14.25" customHeight="1">
      <c r="D952" s="2059" t="s">
        <v>2190</v>
      </c>
      <c r="E952" s="2316"/>
      <c r="F952" s="2316"/>
      <c r="G952" s="2316"/>
      <c r="H952" s="2316"/>
      <c r="I952" s="2316"/>
      <c r="J952" s="2316"/>
      <c r="K952" s="2316"/>
      <c r="L952" s="2316"/>
      <c r="M952" s="2316"/>
      <c r="N952" s="2316"/>
      <c r="O952" s="2316"/>
      <c r="P952" s="2316"/>
      <c r="Q952" s="2316"/>
      <c r="R952" s="2316"/>
      <c r="S952" s="2316"/>
      <c r="T952" s="2316"/>
      <c r="U952" s="2316"/>
      <c r="V952" s="2316"/>
      <c r="W952" s="2316"/>
      <c r="X952" s="2316"/>
      <c r="Y952" s="2316"/>
      <c r="Z952" s="2316"/>
      <c r="AA952" s="2316"/>
      <c r="AB952" s="2316"/>
      <c r="AC952" s="2316"/>
      <c r="AD952" s="2316"/>
      <c r="AE952" s="2316"/>
      <c r="AF952" s="2316"/>
      <c r="AG952" s="2316"/>
    </row>
    <row r="954" spans="4:33" ht="14.25" customHeight="1">
      <c r="D954" s="590" t="s">
        <v>2191</v>
      </c>
    </row>
    <row r="956" spans="4:33" ht="14.25" customHeight="1">
      <c r="D956" s="2206" t="s">
        <v>2434</v>
      </c>
      <c r="E956" s="2260"/>
      <c r="F956" s="2260"/>
      <c r="G956" s="2260"/>
      <c r="H956" s="2260"/>
      <c r="I956" s="2260"/>
      <c r="J956" s="2260"/>
      <c r="K956" s="2260"/>
      <c r="L956" s="2260"/>
      <c r="M956" s="2260"/>
      <c r="N956" s="2260"/>
      <c r="O956" s="2260"/>
      <c r="P956" s="2260"/>
      <c r="Q956" s="2260"/>
      <c r="R956" s="2260"/>
      <c r="S956" s="2260"/>
      <c r="T956" s="2260"/>
      <c r="U956" s="2260"/>
      <c r="V956" s="2260"/>
      <c r="W956" s="2260"/>
      <c r="X956" s="2260"/>
      <c r="Y956" s="2260"/>
      <c r="Z956" s="2260"/>
      <c r="AA956" s="2260"/>
      <c r="AB956" s="2260"/>
      <c r="AC956" s="2260"/>
      <c r="AD956" s="2260"/>
      <c r="AE956" s="2260"/>
      <c r="AF956" s="2260"/>
      <c r="AG956" s="2260"/>
    </row>
    <row r="957" spans="4:33" ht="14.25" customHeight="1">
      <c r="D957" s="2260"/>
      <c r="E957" s="2260"/>
      <c r="F957" s="2260"/>
      <c r="G957" s="2260"/>
      <c r="H957" s="2260"/>
      <c r="I957" s="2260"/>
      <c r="J957" s="2260"/>
      <c r="K957" s="2260"/>
      <c r="L957" s="2260"/>
      <c r="M957" s="2260"/>
      <c r="N957" s="2260"/>
      <c r="O957" s="2260"/>
      <c r="P957" s="2260"/>
      <c r="Q957" s="2260"/>
      <c r="R957" s="2260"/>
      <c r="S957" s="2260"/>
      <c r="T957" s="2260"/>
      <c r="U957" s="2260"/>
      <c r="V957" s="2260"/>
      <c r="W957" s="2260"/>
      <c r="X957" s="2260"/>
      <c r="Y957" s="2260"/>
      <c r="Z957" s="2260"/>
      <c r="AA957" s="2260"/>
      <c r="AB957" s="2260"/>
      <c r="AC957" s="2260"/>
      <c r="AD957" s="2260"/>
      <c r="AE957" s="2260"/>
      <c r="AF957" s="2260"/>
      <c r="AG957" s="2260"/>
    </row>
    <row r="958" spans="4:33" ht="14.25" customHeight="1">
      <c r="D958" s="2260"/>
      <c r="E958" s="2260"/>
      <c r="F958" s="2260"/>
      <c r="G958" s="2260"/>
      <c r="H958" s="2260"/>
      <c r="I958" s="2260"/>
      <c r="J958" s="2260"/>
      <c r="K958" s="2260"/>
      <c r="L958" s="2260"/>
      <c r="M958" s="2260"/>
      <c r="N958" s="2260"/>
      <c r="O958" s="2260"/>
      <c r="P958" s="2260"/>
      <c r="Q958" s="2260"/>
      <c r="R958" s="2260"/>
      <c r="S958" s="2260"/>
      <c r="T958" s="2260"/>
      <c r="U958" s="2260"/>
      <c r="V958" s="2260"/>
      <c r="W958" s="2260"/>
      <c r="X958" s="2260"/>
      <c r="Y958" s="2260"/>
      <c r="Z958" s="2260"/>
      <c r="AA958" s="2260"/>
      <c r="AB958" s="2260"/>
      <c r="AC958" s="2260"/>
      <c r="AD958" s="2260"/>
      <c r="AE958" s="2260"/>
      <c r="AF958" s="2260"/>
      <c r="AG958" s="2260"/>
    </row>
    <row r="960" spans="4:33" ht="14.25" customHeight="1">
      <c r="D960" s="2059" t="s">
        <v>2192</v>
      </c>
      <c r="E960" s="2316"/>
      <c r="F960" s="2316"/>
      <c r="G960" s="2316"/>
      <c r="H960" s="2316"/>
      <c r="I960" s="2316"/>
      <c r="J960" s="2316"/>
      <c r="K960" s="2316"/>
      <c r="L960" s="2316"/>
      <c r="M960" s="2316"/>
      <c r="N960" s="2316"/>
      <c r="O960" s="2316"/>
      <c r="P960" s="2316"/>
      <c r="Q960" s="2316"/>
      <c r="R960" s="2316"/>
      <c r="S960" s="2316"/>
      <c r="T960" s="2316"/>
      <c r="U960" s="2316"/>
      <c r="V960" s="2316"/>
      <c r="W960" s="2316"/>
      <c r="X960" s="2316"/>
      <c r="Y960" s="2316"/>
      <c r="Z960" s="2316"/>
      <c r="AA960" s="2316"/>
      <c r="AB960" s="2316"/>
      <c r="AC960" s="2316"/>
      <c r="AD960" s="2316"/>
      <c r="AE960" s="2316"/>
      <c r="AF960" s="2316"/>
      <c r="AG960" s="2316"/>
    </row>
    <row r="961" spans="4:33" ht="14.25" customHeight="1" thickBot="1"/>
    <row r="962" spans="4:33" ht="24" customHeight="1" thickBot="1">
      <c r="D962" s="1997" t="s">
        <v>1828</v>
      </c>
      <c r="E962" s="1997"/>
      <c r="F962" s="1997"/>
      <c r="G962" s="1997"/>
      <c r="H962" s="1997"/>
      <c r="I962" s="1997"/>
      <c r="J962" s="1997"/>
      <c r="K962" s="1997"/>
      <c r="L962" s="1997"/>
      <c r="M962" s="1997"/>
      <c r="N962" s="1997" t="s">
        <v>1829</v>
      </c>
      <c r="O962" s="1997"/>
      <c r="P962" s="1997"/>
      <c r="Q962" s="1997"/>
      <c r="R962" s="1997"/>
      <c r="S962" s="1997"/>
      <c r="T962" s="1997"/>
      <c r="U962" s="1997"/>
      <c r="V962" s="1997"/>
      <c r="W962" s="1997"/>
      <c r="X962" s="1997" t="s">
        <v>2113</v>
      </c>
      <c r="Y962" s="1997"/>
      <c r="Z962" s="1997"/>
      <c r="AA962" s="1997"/>
      <c r="AB962" s="1997"/>
      <c r="AC962" s="1997"/>
      <c r="AD962" s="1997"/>
      <c r="AE962" s="1997"/>
      <c r="AF962" s="1997"/>
      <c r="AG962" s="1997"/>
    </row>
    <row r="963" spans="4:33" ht="19.5" customHeight="1">
      <c r="D963" s="2580" t="s">
        <v>2193</v>
      </c>
      <c r="E963" s="2580"/>
      <c r="F963" s="2580"/>
      <c r="G963" s="2580"/>
      <c r="H963" s="2580"/>
      <c r="I963" s="2580"/>
      <c r="J963" s="2580"/>
      <c r="K963" s="2580"/>
      <c r="L963" s="2580"/>
      <c r="M963" s="2580"/>
      <c r="N963" s="3144" t="e">
        <f>'Notes- SK Template'!#REF!</f>
        <v>#REF!</v>
      </c>
      <c r="O963" s="3144" t="e">
        <f>'Notes- SK Template'!#REF!</f>
        <v>#REF!</v>
      </c>
      <c r="P963" s="3144" t="e">
        <f>'Notes- SK Template'!#REF!</f>
        <v>#REF!</v>
      </c>
      <c r="Q963" s="3144" t="e">
        <f>'Notes- SK Template'!#REF!</f>
        <v>#REF!</v>
      </c>
      <c r="R963" s="3144" t="e">
        <f>'Notes- SK Template'!#REF!</f>
        <v>#REF!</v>
      </c>
      <c r="S963" s="3144" t="e">
        <f>'Notes- SK Template'!#REF!</f>
        <v>#REF!</v>
      </c>
      <c r="T963" s="3144" t="e">
        <f>'Notes- SK Template'!#REF!</f>
        <v>#REF!</v>
      </c>
      <c r="U963" s="3144" t="e">
        <f>'Notes- SK Template'!#REF!</f>
        <v>#REF!</v>
      </c>
      <c r="V963" s="3144" t="e">
        <f>'Notes- SK Template'!#REF!</f>
        <v>#REF!</v>
      </c>
      <c r="W963" s="3144" t="e">
        <f>'Notes- SK Template'!#REF!</f>
        <v>#REF!</v>
      </c>
      <c r="X963" s="3144" t="e">
        <f>'Notes- SK Template'!#REF!</f>
        <v>#REF!</v>
      </c>
      <c r="Y963" s="3144" t="e">
        <f>'Notes- SK Template'!#REF!</f>
        <v>#REF!</v>
      </c>
      <c r="Z963" s="3144" t="e">
        <f>'Notes- SK Template'!#REF!</f>
        <v>#REF!</v>
      </c>
      <c r="AA963" s="3144" t="e">
        <f>'Notes- SK Template'!#REF!</f>
        <v>#REF!</v>
      </c>
      <c r="AB963" s="3144" t="e">
        <f>'Notes- SK Template'!#REF!</f>
        <v>#REF!</v>
      </c>
      <c r="AC963" s="3144" t="e">
        <f>'Notes- SK Template'!#REF!</f>
        <v>#REF!</v>
      </c>
      <c r="AD963" s="3144" t="e">
        <f>'Notes- SK Template'!#REF!</f>
        <v>#REF!</v>
      </c>
      <c r="AE963" s="3144" t="e">
        <f>'Notes- SK Template'!#REF!</f>
        <v>#REF!</v>
      </c>
      <c r="AF963" s="3144" t="e">
        <f>'Notes- SK Template'!#REF!</f>
        <v>#REF!</v>
      </c>
      <c r="AG963" s="3144" t="e">
        <f>'Notes- SK Template'!#REF!</f>
        <v>#REF!</v>
      </c>
    </row>
    <row r="964" spans="4:33" ht="14.25" customHeight="1">
      <c r="D964" s="1898" t="s">
        <v>2194</v>
      </c>
      <c r="E964" s="1898"/>
      <c r="F964" s="1898"/>
      <c r="G964" s="1898"/>
      <c r="H964" s="1898"/>
      <c r="I964" s="1898"/>
      <c r="J964" s="1898"/>
      <c r="K964" s="1898"/>
      <c r="L964" s="1898"/>
      <c r="M964" s="1898"/>
      <c r="N964" s="1907" t="e">
        <f>'Notes- SK Template'!#REF!</f>
        <v>#REF!</v>
      </c>
      <c r="O964" s="1907" t="e">
        <f>'Notes- SK Template'!#REF!</f>
        <v>#REF!</v>
      </c>
      <c r="P964" s="1907" t="e">
        <f>'Notes- SK Template'!#REF!</f>
        <v>#REF!</v>
      </c>
      <c r="Q964" s="1907" t="e">
        <f>'Notes- SK Template'!#REF!</f>
        <v>#REF!</v>
      </c>
      <c r="R964" s="1907" t="e">
        <f>'Notes- SK Template'!#REF!</f>
        <v>#REF!</v>
      </c>
      <c r="S964" s="1907" t="e">
        <f>'Notes- SK Template'!#REF!</f>
        <v>#REF!</v>
      </c>
      <c r="T964" s="1907" t="e">
        <f>'Notes- SK Template'!#REF!</f>
        <v>#REF!</v>
      </c>
      <c r="U964" s="1907" t="e">
        <f>'Notes- SK Template'!#REF!</f>
        <v>#REF!</v>
      </c>
      <c r="V964" s="1907" t="e">
        <f>'Notes- SK Template'!#REF!</f>
        <v>#REF!</v>
      </c>
      <c r="W964" s="1907" t="e">
        <f>'Notes- SK Template'!#REF!</f>
        <v>#REF!</v>
      </c>
      <c r="X964" s="1907" t="e">
        <f>'Notes- SK Template'!#REF!</f>
        <v>#REF!</v>
      </c>
      <c r="Y964" s="1907" t="e">
        <f>'Notes- SK Template'!#REF!</f>
        <v>#REF!</v>
      </c>
      <c r="Z964" s="1907" t="e">
        <f>'Notes- SK Template'!#REF!</f>
        <v>#REF!</v>
      </c>
      <c r="AA964" s="1907" t="e">
        <f>'Notes- SK Template'!#REF!</f>
        <v>#REF!</v>
      </c>
      <c r="AB964" s="1907" t="e">
        <f>'Notes- SK Template'!#REF!</f>
        <v>#REF!</v>
      </c>
      <c r="AC964" s="1907" t="e">
        <f>'Notes- SK Template'!#REF!</f>
        <v>#REF!</v>
      </c>
      <c r="AD964" s="1907" t="e">
        <f>'Notes- SK Template'!#REF!</f>
        <v>#REF!</v>
      </c>
      <c r="AE964" s="1907" t="e">
        <f>'Notes- SK Template'!#REF!</f>
        <v>#REF!</v>
      </c>
      <c r="AF964" s="1907" t="e">
        <f>'Notes- SK Template'!#REF!</f>
        <v>#REF!</v>
      </c>
      <c r="AG964" s="1907" t="e">
        <f>'Notes- SK Template'!#REF!</f>
        <v>#REF!</v>
      </c>
    </row>
    <row r="965" spans="4:33" ht="14.25" customHeight="1">
      <c r="D965" s="1898" t="s">
        <v>2195</v>
      </c>
      <c r="E965" s="1898"/>
      <c r="F965" s="1898"/>
      <c r="G965" s="1898"/>
      <c r="H965" s="1898"/>
      <c r="I965" s="1898"/>
      <c r="J965" s="1898"/>
      <c r="K965" s="1898"/>
      <c r="L965" s="1898"/>
      <c r="M965" s="1898"/>
      <c r="N965" s="1907" t="e">
        <f>'Notes- SK Template'!#REF!</f>
        <v>#REF!</v>
      </c>
      <c r="O965" s="1907" t="e">
        <f>'Notes- SK Template'!#REF!</f>
        <v>#REF!</v>
      </c>
      <c r="P965" s="1907" t="e">
        <f>'Notes- SK Template'!#REF!</f>
        <v>#REF!</v>
      </c>
      <c r="Q965" s="1907" t="e">
        <f>'Notes- SK Template'!#REF!</f>
        <v>#REF!</v>
      </c>
      <c r="R965" s="1907" t="e">
        <f>'Notes- SK Template'!#REF!</f>
        <v>#REF!</v>
      </c>
      <c r="S965" s="1907" t="e">
        <f>'Notes- SK Template'!#REF!</f>
        <v>#REF!</v>
      </c>
      <c r="T965" s="1907" t="e">
        <f>'Notes- SK Template'!#REF!</f>
        <v>#REF!</v>
      </c>
      <c r="U965" s="1907" t="e">
        <f>'Notes- SK Template'!#REF!</f>
        <v>#REF!</v>
      </c>
      <c r="V965" s="1907" t="e">
        <f>'Notes- SK Template'!#REF!</f>
        <v>#REF!</v>
      </c>
      <c r="W965" s="1907" t="e">
        <f>'Notes- SK Template'!#REF!</f>
        <v>#REF!</v>
      </c>
      <c r="X965" s="1907" t="e">
        <f>'Notes- SK Template'!#REF!</f>
        <v>#REF!</v>
      </c>
      <c r="Y965" s="1907" t="e">
        <f>'Notes- SK Template'!#REF!</f>
        <v>#REF!</v>
      </c>
      <c r="Z965" s="1907" t="e">
        <f>'Notes- SK Template'!#REF!</f>
        <v>#REF!</v>
      </c>
      <c r="AA965" s="1907" t="e">
        <f>'Notes- SK Template'!#REF!</f>
        <v>#REF!</v>
      </c>
      <c r="AB965" s="1907" t="e">
        <f>'Notes- SK Template'!#REF!</f>
        <v>#REF!</v>
      </c>
      <c r="AC965" s="1907" t="e">
        <f>'Notes- SK Template'!#REF!</f>
        <v>#REF!</v>
      </c>
      <c r="AD965" s="1907" t="e">
        <f>'Notes- SK Template'!#REF!</f>
        <v>#REF!</v>
      </c>
      <c r="AE965" s="1907" t="e">
        <f>'Notes- SK Template'!#REF!</f>
        <v>#REF!</v>
      </c>
      <c r="AF965" s="1907" t="e">
        <f>'Notes- SK Template'!#REF!</f>
        <v>#REF!</v>
      </c>
      <c r="AG965" s="1907" t="e">
        <f>'Notes- SK Template'!#REF!</f>
        <v>#REF!</v>
      </c>
    </row>
    <row r="966" spans="4:33" ht="20.25" customHeight="1">
      <c r="D966" s="2081" t="s">
        <v>2196</v>
      </c>
      <c r="E966" s="2081"/>
      <c r="F966" s="2081"/>
      <c r="G966" s="2081"/>
      <c r="H966" s="2081"/>
      <c r="I966" s="2081"/>
      <c r="J966" s="2081"/>
      <c r="K966" s="2081"/>
      <c r="L966" s="2081"/>
      <c r="M966" s="2081"/>
      <c r="N966" s="3155" t="e">
        <f>'Notes- SK Template'!#REF!</f>
        <v>#REF!</v>
      </c>
      <c r="O966" s="3155" t="e">
        <f>'Notes- SK Template'!#REF!</f>
        <v>#REF!</v>
      </c>
      <c r="P966" s="3155" t="e">
        <f>'Notes- SK Template'!#REF!</f>
        <v>#REF!</v>
      </c>
      <c r="Q966" s="3155" t="e">
        <f>'Notes- SK Template'!#REF!</f>
        <v>#REF!</v>
      </c>
      <c r="R966" s="3155" t="e">
        <f>'Notes- SK Template'!#REF!</f>
        <v>#REF!</v>
      </c>
      <c r="S966" s="3155" t="e">
        <f>'Notes- SK Template'!#REF!</f>
        <v>#REF!</v>
      </c>
      <c r="T966" s="3155" t="e">
        <f>'Notes- SK Template'!#REF!</f>
        <v>#REF!</v>
      </c>
      <c r="U966" s="3155" t="e">
        <f>'Notes- SK Template'!#REF!</f>
        <v>#REF!</v>
      </c>
      <c r="V966" s="3155" t="e">
        <f>'Notes- SK Template'!#REF!</f>
        <v>#REF!</v>
      </c>
      <c r="W966" s="3155" t="e">
        <f>'Notes- SK Template'!#REF!</f>
        <v>#REF!</v>
      </c>
      <c r="X966" s="3155" t="e">
        <f>'Notes- SK Template'!#REF!</f>
        <v>#REF!</v>
      </c>
      <c r="Y966" s="3155" t="e">
        <f>'Notes- SK Template'!#REF!</f>
        <v>#REF!</v>
      </c>
      <c r="Z966" s="3155" t="e">
        <f>'Notes- SK Template'!#REF!</f>
        <v>#REF!</v>
      </c>
      <c r="AA966" s="3155" t="e">
        <f>'Notes- SK Template'!#REF!</f>
        <v>#REF!</v>
      </c>
      <c r="AB966" s="3155" t="e">
        <f>'Notes- SK Template'!#REF!</f>
        <v>#REF!</v>
      </c>
      <c r="AC966" s="3155" t="e">
        <f>'Notes- SK Template'!#REF!</f>
        <v>#REF!</v>
      </c>
      <c r="AD966" s="3155" t="e">
        <f>'Notes- SK Template'!#REF!</f>
        <v>#REF!</v>
      </c>
      <c r="AE966" s="3155" t="e">
        <f>'Notes- SK Template'!#REF!</f>
        <v>#REF!</v>
      </c>
      <c r="AF966" s="3155" t="e">
        <f>'Notes- SK Template'!#REF!</f>
        <v>#REF!</v>
      </c>
      <c r="AG966" s="3155" t="e">
        <f>'Notes- SK Template'!#REF!</f>
        <v>#REF!</v>
      </c>
    </row>
    <row r="967" spans="4:33" ht="14.25" customHeight="1">
      <c r="D967" s="1898" t="s">
        <v>2194</v>
      </c>
      <c r="E967" s="1898"/>
      <c r="F967" s="1898"/>
      <c r="G967" s="1898"/>
      <c r="H967" s="1898"/>
      <c r="I967" s="1898"/>
      <c r="J967" s="1898"/>
      <c r="K967" s="1898"/>
      <c r="L967" s="1898"/>
      <c r="M967" s="1898"/>
      <c r="N967" s="1907" t="e">
        <f>'Notes- SK Template'!#REF!</f>
        <v>#REF!</v>
      </c>
      <c r="O967" s="1907" t="e">
        <f>'Notes- SK Template'!#REF!</f>
        <v>#REF!</v>
      </c>
      <c r="P967" s="1907" t="e">
        <f>'Notes- SK Template'!#REF!</f>
        <v>#REF!</v>
      </c>
      <c r="Q967" s="1907" t="e">
        <f>'Notes- SK Template'!#REF!</f>
        <v>#REF!</v>
      </c>
      <c r="R967" s="1907" t="e">
        <f>'Notes- SK Template'!#REF!</f>
        <v>#REF!</v>
      </c>
      <c r="S967" s="1907" t="e">
        <f>'Notes- SK Template'!#REF!</f>
        <v>#REF!</v>
      </c>
      <c r="T967" s="1907" t="e">
        <f>'Notes- SK Template'!#REF!</f>
        <v>#REF!</v>
      </c>
      <c r="U967" s="1907" t="e">
        <f>'Notes- SK Template'!#REF!</f>
        <v>#REF!</v>
      </c>
      <c r="V967" s="1907" t="e">
        <f>'Notes- SK Template'!#REF!</f>
        <v>#REF!</v>
      </c>
      <c r="W967" s="1907" t="e">
        <f>'Notes- SK Template'!#REF!</f>
        <v>#REF!</v>
      </c>
      <c r="X967" s="1907" t="e">
        <f>'Notes- SK Template'!#REF!</f>
        <v>#REF!</v>
      </c>
      <c r="Y967" s="1907" t="e">
        <f>'Notes- SK Template'!#REF!</f>
        <v>#REF!</v>
      </c>
      <c r="Z967" s="1907" t="e">
        <f>'Notes- SK Template'!#REF!</f>
        <v>#REF!</v>
      </c>
      <c r="AA967" s="1907" t="e">
        <f>'Notes- SK Template'!#REF!</f>
        <v>#REF!</v>
      </c>
      <c r="AB967" s="1907" t="e">
        <f>'Notes- SK Template'!#REF!</f>
        <v>#REF!</v>
      </c>
      <c r="AC967" s="1907" t="e">
        <f>'Notes- SK Template'!#REF!</f>
        <v>#REF!</v>
      </c>
      <c r="AD967" s="1907" t="e">
        <f>'Notes- SK Template'!#REF!</f>
        <v>#REF!</v>
      </c>
      <c r="AE967" s="1907" t="e">
        <f>'Notes- SK Template'!#REF!</f>
        <v>#REF!</v>
      </c>
      <c r="AF967" s="1907" t="e">
        <f>'Notes- SK Template'!#REF!</f>
        <v>#REF!</v>
      </c>
      <c r="AG967" s="1907" t="e">
        <f>'Notes- SK Template'!#REF!</f>
        <v>#REF!</v>
      </c>
    </row>
    <row r="968" spans="4:33" ht="14.25" customHeight="1">
      <c r="D968" s="1898" t="s">
        <v>2195</v>
      </c>
      <c r="E968" s="1898"/>
      <c r="F968" s="1898"/>
      <c r="G968" s="1898"/>
      <c r="H968" s="1898"/>
      <c r="I968" s="1898"/>
      <c r="J968" s="1898"/>
      <c r="K968" s="1898"/>
      <c r="L968" s="1898"/>
      <c r="M968" s="1898"/>
      <c r="N968" s="1907" t="e">
        <f>'Notes- SK Template'!#REF!</f>
        <v>#REF!</v>
      </c>
      <c r="O968" s="1907" t="e">
        <f>'Notes- SK Template'!#REF!</f>
        <v>#REF!</v>
      </c>
      <c r="P968" s="1907" t="e">
        <f>'Notes- SK Template'!#REF!</f>
        <v>#REF!</v>
      </c>
      <c r="Q968" s="1907" t="e">
        <f>'Notes- SK Template'!#REF!</f>
        <v>#REF!</v>
      </c>
      <c r="R968" s="1907" t="e">
        <f>'Notes- SK Template'!#REF!</f>
        <v>#REF!</v>
      </c>
      <c r="S968" s="1907" t="e">
        <f>'Notes- SK Template'!#REF!</f>
        <v>#REF!</v>
      </c>
      <c r="T968" s="1907" t="e">
        <f>'Notes- SK Template'!#REF!</f>
        <v>#REF!</v>
      </c>
      <c r="U968" s="1907" t="e">
        <f>'Notes- SK Template'!#REF!</f>
        <v>#REF!</v>
      </c>
      <c r="V968" s="1907" t="e">
        <f>'Notes- SK Template'!#REF!</f>
        <v>#REF!</v>
      </c>
      <c r="W968" s="1907" t="e">
        <f>'Notes- SK Template'!#REF!</f>
        <v>#REF!</v>
      </c>
      <c r="X968" s="1907" t="e">
        <f>'Notes- SK Template'!#REF!</f>
        <v>#REF!</v>
      </c>
      <c r="Y968" s="1907" t="e">
        <f>'Notes- SK Template'!#REF!</f>
        <v>#REF!</v>
      </c>
      <c r="Z968" s="1907" t="e">
        <f>'Notes- SK Template'!#REF!</f>
        <v>#REF!</v>
      </c>
      <c r="AA968" s="1907" t="e">
        <f>'Notes- SK Template'!#REF!</f>
        <v>#REF!</v>
      </c>
      <c r="AB968" s="1907" t="e">
        <f>'Notes- SK Template'!#REF!</f>
        <v>#REF!</v>
      </c>
      <c r="AC968" s="1907" t="e">
        <f>'Notes- SK Template'!#REF!</f>
        <v>#REF!</v>
      </c>
      <c r="AD968" s="1907" t="e">
        <f>'Notes- SK Template'!#REF!</f>
        <v>#REF!</v>
      </c>
      <c r="AE968" s="1907" t="e">
        <f>'Notes- SK Template'!#REF!</f>
        <v>#REF!</v>
      </c>
      <c r="AF968" s="1907" t="e">
        <f>'Notes- SK Template'!#REF!</f>
        <v>#REF!</v>
      </c>
      <c r="AG968" s="1907" t="e">
        <f>'Notes- SK Template'!#REF!</f>
        <v>#REF!</v>
      </c>
    </row>
    <row r="969" spans="4:33" ht="14.25" customHeight="1">
      <c r="D969" s="2081" t="s">
        <v>2197</v>
      </c>
      <c r="E969" s="2081"/>
      <c r="F969" s="2081"/>
      <c r="G969" s="2081"/>
      <c r="H969" s="2081"/>
      <c r="I969" s="2081"/>
      <c r="J969" s="2081"/>
      <c r="K969" s="2081"/>
      <c r="L969" s="2081"/>
      <c r="M969" s="2081"/>
      <c r="N969" s="3155" t="e">
        <f>'Notes- SK Template'!#REF!</f>
        <v>#REF!</v>
      </c>
      <c r="O969" s="3155" t="e">
        <f>'Notes- SK Template'!#REF!</f>
        <v>#REF!</v>
      </c>
      <c r="P969" s="3155" t="e">
        <f>'Notes- SK Template'!#REF!</f>
        <v>#REF!</v>
      </c>
      <c r="Q969" s="3155" t="e">
        <f>'Notes- SK Template'!#REF!</f>
        <v>#REF!</v>
      </c>
      <c r="R969" s="3155" t="e">
        <f>'Notes- SK Template'!#REF!</f>
        <v>#REF!</v>
      </c>
      <c r="S969" s="3155" t="e">
        <f>'Notes- SK Template'!#REF!</f>
        <v>#REF!</v>
      </c>
      <c r="T969" s="3155" t="e">
        <f>'Notes- SK Template'!#REF!</f>
        <v>#REF!</v>
      </c>
      <c r="U969" s="3155" t="e">
        <f>'Notes- SK Template'!#REF!</f>
        <v>#REF!</v>
      </c>
      <c r="V969" s="3155" t="e">
        <f>'Notes- SK Template'!#REF!</f>
        <v>#REF!</v>
      </c>
      <c r="W969" s="3155" t="e">
        <f>'Notes- SK Template'!#REF!</f>
        <v>#REF!</v>
      </c>
      <c r="X969" s="3155" t="e">
        <f>'Notes- SK Template'!#REF!</f>
        <v>#REF!</v>
      </c>
      <c r="Y969" s="3155" t="e">
        <f>'Notes- SK Template'!#REF!</f>
        <v>#REF!</v>
      </c>
      <c r="Z969" s="3155" t="e">
        <f>'Notes- SK Template'!#REF!</f>
        <v>#REF!</v>
      </c>
      <c r="AA969" s="3155" t="e">
        <f>'Notes- SK Template'!#REF!</f>
        <v>#REF!</v>
      </c>
      <c r="AB969" s="3155" t="e">
        <f>'Notes- SK Template'!#REF!</f>
        <v>#REF!</v>
      </c>
      <c r="AC969" s="3155" t="e">
        <f>'Notes- SK Template'!#REF!</f>
        <v>#REF!</v>
      </c>
      <c r="AD969" s="3155" t="e">
        <f>'Notes- SK Template'!#REF!</f>
        <v>#REF!</v>
      </c>
      <c r="AE969" s="3155" t="e">
        <f>'Notes- SK Template'!#REF!</f>
        <v>#REF!</v>
      </c>
      <c r="AF969" s="3155" t="e">
        <f>'Notes- SK Template'!#REF!</f>
        <v>#REF!</v>
      </c>
      <c r="AG969" s="3155" t="e">
        <f>'Notes- SK Template'!#REF!</f>
        <v>#REF!</v>
      </c>
    </row>
    <row r="970" spans="4:33" ht="14.25" customHeight="1">
      <c r="D970" s="2081" t="s">
        <v>2198</v>
      </c>
      <c r="E970" s="2081"/>
      <c r="F970" s="2081"/>
      <c r="G970" s="2081"/>
      <c r="H970" s="2081"/>
      <c r="I970" s="2081"/>
      <c r="J970" s="2081"/>
      <c r="K970" s="2081"/>
      <c r="L970" s="2081"/>
      <c r="M970" s="2081"/>
      <c r="N970" s="3155" t="e">
        <f>'Notes- SK Template'!#REF!</f>
        <v>#REF!</v>
      </c>
      <c r="O970" s="3155" t="e">
        <f>'Notes- SK Template'!#REF!</f>
        <v>#REF!</v>
      </c>
      <c r="P970" s="3155" t="e">
        <f>'Notes- SK Template'!#REF!</f>
        <v>#REF!</v>
      </c>
      <c r="Q970" s="3155" t="e">
        <f>'Notes- SK Template'!#REF!</f>
        <v>#REF!</v>
      </c>
      <c r="R970" s="3155" t="e">
        <f>'Notes- SK Template'!#REF!</f>
        <v>#REF!</v>
      </c>
      <c r="S970" s="3155" t="e">
        <f>'Notes- SK Template'!#REF!</f>
        <v>#REF!</v>
      </c>
      <c r="T970" s="3155" t="e">
        <f>'Notes- SK Template'!#REF!</f>
        <v>#REF!</v>
      </c>
      <c r="U970" s="3155" t="e">
        <f>'Notes- SK Template'!#REF!</f>
        <v>#REF!</v>
      </c>
      <c r="V970" s="3155" t="e">
        <f>'Notes- SK Template'!#REF!</f>
        <v>#REF!</v>
      </c>
      <c r="W970" s="3155" t="e">
        <f>'Notes- SK Template'!#REF!</f>
        <v>#REF!</v>
      </c>
      <c r="X970" s="3155" t="e">
        <f>'Notes- SK Template'!#REF!</f>
        <v>#REF!</v>
      </c>
      <c r="Y970" s="3155" t="e">
        <f>'Notes- SK Template'!#REF!</f>
        <v>#REF!</v>
      </c>
      <c r="Z970" s="3155" t="e">
        <f>'Notes- SK Template'!#REF!</f>
        <v>#REF!</v>
      </c>
      <c r="AA970" s="3155" t="e">
        <f>'Notes- SK Template'!#REF!</f>
        <v>#REF!</v>
      </c>
      <c r="AB970" s="3155" t="e">
        <f>'Notes- SK Template'!#REF!</f>
        <v>#REF!</v>
      </c>
      <c r="AC970" s="3155" t="e">
        <f>'Notes- SK Template'!#REF!</f>
        <v>#REF!</v>
      </c>
      <c r="AD970" s="3155" t="e">
        <f>'Notes- SK Template'!#REF!</f>
        <v>#REF!</v>
      </c>
      <c r="AE970" s="3155" t="e">
        <f>'Notes- SK Template'!#REF!</f>
        <v>#REF!</v>
      </c>
      <c r="AF970" s="3155" t="e">
        <f>'Notes- SK Template'!#REF!</f>
        <v>#REF!</v>
      </c>
      <c r="AG970" s="3155" t="e">
        <f>'Notes- SK Template'!#REF!</f>
        <v>#REF!</v>
      </c>
    </row>
    <row r="971" spans="4:33" ht="14.25" customHeight="1">
      <c r="D971" s="2081" t="s">
        <v>2199</v>
      </c>
      <c r="E971" s="2081"/>
      <c r="F971" s="2081"/>
      <c r="G971" s="2081"/>
      <c r="H971" s="2081"/>
      <c r="I971" s="2081"/>
      <c r="J971" s="2081"/>
      <c r="K971" s="2081"/>
      <c r="L971" s="2081"/>
      <c r="M971" s="2081"/>
      <c r="N971" s="3155" t="e">
        <f>'Notes- SK Template'!#REF!</f>
        <v>#REF!</v>
      </c>
      <c r="O971" s="3155" t="e">
        <f>'Notes- SK Template'!#REF!</f>
        <v>#REF!</v>
      </c>
      <c r="P971" s="3155" t="e">
        <f>'Notes- SK Template'!#REF!</f>
        <v>#REF!</v>
      </c>
      <c r="Q971" s="3155" t="e">
        <f>'Notes- SK Template'!#REF!</f>
        <v>#REF!</v>
      </c>
      <c r="R971" s="3155" t="e">
        <f>'Notes- SK Template'!#REF!</f>
        <v>#REF!</v>
      </c>
      <c r="S971" s="3155" t="e">
        <f>'Notes- SK Template'!#REF!</f>
        <v>#REF!</v>
      </c>
      <c r="T971" s="3155" t="e">
        <f>'Notes- SK Template'!#REF!</f>
        <v>#REF!</v>
      </c>
      <c r="U971" s="3155" t="e">
        <f>'Notes- SK Template'!#REF!</f>
        <v>#REF!</v>
      </c>
      <c r="V971" s="3155" t="e">
        <f>'Notes- SK Template'!#REF!</f>
        <v>#REF!</v>
      </c>
      <c r="W971" s="3155" t="e">
        <f>'Notes- SK Template'!#REF!</f>
        <v>#REF!</v>
      </c>
      <c r="X971" s="3155" t="e">
        <f>'Notes- SK Template'!#REF!</f>
        <v>#REF!</v>
      </c>
      <c r="Y971" s="3155" t="e">
        <f>'Notes- SK Template'!#REF!</f>
        <v>#REF!</v>
      </c>
      <c r="Z971" s="3155" t="e">
        <f>'Notes- SK Template'!#REF!</f>
        <v>#REF!</v>
      </c>
      <c r="AA971" s="3155" t="e">
        <f>'Notes- SK Template'!#REF!</f>
        <v>#REF!</v>
      </c>
      <c r="AB971" s="3155" t="e">
        <f>'Notes- SK Template'!#REF!</f>
        <v>#REF!</v>
      </c>
      <c r="AC971" s="3155" t="e">
        <f>'Notes- SK Template'!#REF!</f>
        <v>#REF!</v>
      </c>
      <c r="AD971" s="3155" t="e">
        <f>'Notes- SK Template'!#REF!</f>
        <v>#REF!</v>
      </c>
      <c r="AE971" s="3155" t="e">
        <f>'Notes- SK Template'!#REF!</f>
        <v>#REF!</v>
      </c>
      <c r="AF971" s="3155" t="e">
        <f>'Notes- SK Template'!#REF!</f>
        <v>#REF!</v>
      </c>
      <c r="AG971" s="3155" t="e">
        <f>'Notes- SK Template'!#REF!</f>
        <v>#REF!</v>
      </c>
    </row>
    <row r="972" spans="4:33" ht="14.25" customHeight="1">
      <c r="D972" s="2081" t="s">
        <v>2200</v>
      </c>
      <c r="E972" s="2081"/>
      <c r="F972" s="2081"/>
      <c r="G972" s="2081"/>
      <c r="H972" s="2081"/>
      <c r="I972" s="2081"/>
      <c r="J972" s="2081"/>
      <c r="K972" s="2081"/>
      <c r="L972" s="2081"/>
      <c r="M972" s="2081"/>
      <c r="N972" s="3155" t="e">
        <f>'Notes- SK Template'!#REF!</f>
        <v>#REF!</v>
      </c>
      <c r="O972" s="3155" t="e">
        <f>'Notes- SK Template'!#REF!</f>
        <v>#REF!</v>
      </c>
      <c r="P972" s="3155" t="e">
        <f>'Notes- SK Template'!#REF!</f>
        <v>#REF!</v>
      </c>
      <c r="Q972" s="3155" t="e">
        <f>'Notes- SK Template'!#REF!</f>
        <v>#REF!</v>
      </c>
      <c r="R972" s="3155" t="e">
        <f>'Notes- SK Template'!#REF!</f>
        <v>#REF!</v>
      </c>
      <c r="S972" s="3155" t="e">
        <f>'Notes- SK Template'!#REF!</f>
        <v>#REF!</v>
      </c>
      <c r="T972" s="3155" t="e">
        <f>'Notes- SK Template'!#REF!</f>
        <v>#REF!</v>
      </c>
      <c r="U972" s="3155" t="e">
        <f>'Notes- SK Template'!#REF!</f>
        <v>#REF!</v>
      </c>
      <c r="V972" s="3155" t="e">
        <f>'Notes- SK Template'!#REF!</f>
        <v>#REF!</v>
      </c>
      <c r="W972" s="3155" t="e">
        <f>'Notes- SK Template'!#REF!</f>
        <v>#REF!</v>
      </c>
      <c r="X972" s="3155" t="e">
        <f>'Notes- SK Template'!#REF!</f>
        <v>#REF!</v>
      </c>
      <c r="Y972" s="3155" t="e">
        <f>'Notes- SK Template'!#REF!</f>
        <v>#REF!</v>
      </c>
      <c r="Z972" s="3155" t="e">
        <f>'Notes- SK Template'!#REF!</f>
        <v>#REF!</v>
      </c>
      <c r="AA972" s="3155" t="e">
        <f>'Notes- SK Template'!#REF!</f>
        <v>#REF!</v>
      </c>
      <c r="AB972" s="3155" t="e">
        <f>'Notes- SK Template'!#REF!</f>
        <v>#REF!</v>
      </c>
      <c r="AC972" s="3155" t="e">
        <f>'Notes- SK Template'!#REF!</f>
        <v>#REF!</v>
      </c>
      <c r="AD972" s="3155" t="e">
        <f>'Notes- SK Template'!#REF!</f>
        <v>#REF!</v>
      </c>
      <c r="AE972" s="3155" t="e">
        <f>'Notes- SK Template'!#REF!</f>
        <v>#REF!</v>
      </c>
      <c r="AF972" s="3155" t="e">
        <f>'Notes- SK Template'!#REF!</f>
        <v>#REF!</v>
      </c>
      <c r="AG972" s="3155" t="e">
        <f>'Notes- SK Template'!#REF!</f>
        <v>#REF!</v>
      </c>
    </row>
    <row r="973" spans="4:33" ht="14.25" customHeight="1">
      <c r="D973" s="2081" t="s">
        <v>2201</v>
      </c>
      <c r="E973" s="2081"/>
      <c r="F973" s="2081"/>
      <c r="G973" s="2081"/>
      <c r="H973" s="2081"/>
      <c r="I973" s="2081"/>
      <c r="J973" s="2081"/>
      <c r="K973" s="2081"/>
      <c r="L973" s="2081"/>
      <c r="M973" s="2081"/>
      <c r="N973" s="3155" t="e">
        <f>'Notes- SK Template'!#REF!</f>
        <v>#REF!</v>
      </c>
      <c r="O973" s="3155" t="e">
        <f>'Notes- SK Template'!#REF!</f>
        <v>#REF!</v>
      </c>
      <c r="P973" s="3155" t="e">
        <f>'Notes- SK Template'!#REF!</f>
        <v>#REF!</v>
      </c>
      <c r="Q973" s="3155" t="e">
        <f>'Notes- SK Template'!#REF!</f>
        <v>#REF!</v>
      </c>
      <c r="R973" s="3155" t="e">
        <f>'Notes- SK Template'!#REF!</f>
        <v>#REF!</v>
      </c>
      <c r="S973" s="3155" t="e">
        <f>'Notes- SK Template'!#REF!</f>
        <v>#REF!</v>
      </c>
      <c r="T973" s="3155" t="e">
        <f>'Notes- SK Template'!#REF!</f>
        <v>#REF!</v>
      </c>
      <c r="U973" s="3155" t="e">
        <f>'Notes- SK Template'!#REF!</f>
        <v>#REF!</v>
      </c>
      <c r="V973" s="3155" t="e">
        <f>'Notes- SK Template'!#REF!</f>
        <v>#REF!</v>
      </c>
      <c r="W973" s="3155" t="e">
        <f>'Notes- SK Template'!#REF!</f>
        <v>#REF!</v>
      </c>
      <c r="X973" s="3155" t="e">
        <f>'Notes- SK Template'!#REF!</f>
        <v>#REF!</v>
      </c>
      <c r="Y973" s="3155" t="e">
        <f>'Notes- SK Template'!#REF!</f>
        <v>#REF!</v>
      </c>
      <c r="Z973" s="3155" t="e">
        <f>'Notes- SK Template'!#REF!</f>
        <v>#REF!</v>
      </c>
      <c r="AA973" s="3155" t="e">
        <f>'Notes- SK Template'!#REF!</f>
        <v>#REF!</v>
      </c>
      <c r="AB973" s="3155" t="e">
        <f>'Notes- SK Template'!#REF!</f>
        <v>#REF!</v>
      </c>
      <c r="AC973" s="3155" t="e">
        <f>'Notes- SK Template'!#REF!</f>
        <v>#REF!</v>
      </c>
      <c r="AD973" s="3155" t="e">
        <f>'Notes- SK Template'!#REF!</f>
        <v>#REF!</v>
      </c>
      <c r="AE973" s="3155" t="e">
        <f>'Notes- SK Template'!#REF!</f>
        <v>#REF!</v>
      </c>
      <c r="AF973" s="3155" t="e">
        <f>'Notes- SK Template'!#REF!</f>
        <v>#REF!</v>
      </c>
      <c r="AG973" s="3155" t="e">
        <f>'Notes- SK Template'!#REF!</f>
        <v>#REF!</v>
      </c>
    </row>
    <row r="974" spans="4:33" ht="14.25" customHeight="1">
      <c r="D974" s="2680" t="s">
        <v>2422</v>
      </c>
      <c r="E974" s="1898"/>
      <c r="F974" s="1898"/>
      <c r="G974" s="1898"/>
      <c r="H974" s="1898"/>
      <c r="I974" s="1898"/>
      <c r="J974" s="1898"/>
      <c r="K974" s="1898"/>
      <c r="L974" s="1898"/>
      <c r="M974" s="1898"/>
      <c r="N974" s="1907" t="e">
        <f>'Notes- SK Template'!#REF!</f>
        <v>#REF!</v>
      </c>
      <c r="O974" s="1907" t="e">
        <f>'Notes- SK Template'!#REF!</f>
        <v>#REF!</v>
      </c>
      <c r="P974" s="1907" t="e">
        <f>'Notes- SK Template'!#REF!</f>
        <v>#REF!</v>
      </c>
      <c r="Q974" s="1907" t="e">
        <f>'Notes- SK Template'!#REF!</f>
        <v>#REF!</v>
      </c>
      <c r="R974" s="1907" t="e">
        <f>'Notes- SK Template'!#REF!</f>
        <v>#REF!</v>
      </c>
      <c r="S974" s="1907" t="e">
        <f>'Notes- SK Template'!#REF!</f>
        <v>#REF!</v>
      </c>
      <c r="T974" s="1907" t="e">
        <f>'Notes- SK Template'!#REF!</f>
        <v>#REF!</v>
      </c>
      <c r="U974" s="1907" t="e">
        <f>'Notes- SK Template'!#REF!</f>
        <v>#REF!</v>
      </c>
      <c r="V974" s="1907" t="e">
        <f>'Notes- SK Template'!#REF!</f>
        <v>#REF!</v>
      </c>
      <c r="W974" s="1907" t="e">
        <f>'Notes- SK Template'!#REF!</f>
        <v>#REF!</v>
      </c>
      <c r="X974" s="1907" t="e">
        <f>'Notes- SK Template'!#REF!</f>
        <v>#REF!</v>
      </c>
      <c r="Y974" s="1907" t="e">
        <f>'Notes- SK Template'!#REF!</f>
        <v>#REF!</v>
      </c>
      <c r="Z974" s="1907" t="e">
        <f>'Notes- SK Template'!#REF!</f>
        <v>#REF!</v>
      </c>
      <c r="AA974" s="1907" t="e">
        <f>'Notes- SK Template'!#REF!</f>
        <v>#REF!</v>
      </c>
      <c r="AB974" s="1907" t="e">
        <f>'Notes- SK Template'!#REF!</f>
        <v>#REF!</v>
      </c>
      <c r="AC974" s="1907" t="e">
        <f>'Notes- SK Template'!#REF!</f>
        <v>#REF!</v>
      </c>
      <c r="AD974" s="1907" t="e">
        <f>'Notes- SK Template'!#REF!</f>
        <v>#REF!</v>
      </c>
      <c r="AE974" s="1907" t="e">
        <f>'Notes- SK Template'!#REF!</f>
        <v>#REF!</v>
      </c>
      <c r="AF974" s="1907" t="e">
        <f>'Notes- SK Template'!#REF!</f>
        <v>#REF!</v>
      </c>
      <c r="AG974" s="1907" t="e">
        <f>'Notes- SK Template'!#REF!</f>
        <v>#REF!</v>
      </c>
    </row>
    <row r="975" spans="4:33" ht="14.25" customHeight="1">
      <c r="D975" s="1898" t="s">
        <v>2202</v>
      </c>
      <c r="E975" s="1898"/>
      <c r="F975" s="1898"/>
      <c r="G975" s="1898"/>
      <c r="H975" s="1898"/>
      <c r="I975" s="1898"/>
      <c r="J975" s="1898"/>
      <c r="K975" s="1898"/>
      <c r="L975" s="1898"/>
      <c r="M975" s="1898"/>
      <c r="N975" s="1907" t="e">
        <f>'Notes- SK Template'!#REF!</f>
        <v>#REF!</v>
      </c>
      <c r="O975" s="1907" t="e">
        <f>'Notes- SK Template'!#REF!</f>
        <v>#REF!</v>
      </c>
      <c r="P975" s="1907" t="e">
        <f>'Notes- SK Template'!#REF!</f>
        <v>#REF!</v>
      </c>
      <c r="Q975" s="1907" t="e">
        <f>'Notes- SK Template'!#REF!</f>
        <v>#REF!</v>
      </c>
      <c r="R975" s="1907" t="e">
        <f>'Notes- SK Template'!#REF!</f>
        <v>#REF!</v>
      </c>
      <c r="S975" s="1907" t="e">
        <f>'Notes- SK Template'!#REF!</f>
        <v>#REF!</v>
      </c>
      <c r="T975" s="1907" t="e">
        <f>'Notes- SK Template'!#REF!</f>
        <v>#REF!</v>
      </c>
      <c r="U975" s="1907" t="e">
        <f>'Notes- SK Template'!#REF!</f>
        <v>#REF!</v>
      </c>
      <c r="V975" s="1907" t="e">
        <f>'Notes- SK Template'!#REF!</f>
        <v>#REF!</v>
      </c>
      <c r="W975" s="1907" t="e">
        <f>'Notes- SK Template'!#REF!</f>
        <v>#REF!</v>
      </c>
      <c r="X975" s="1907" t="e">
        <f>'Notes- SK Template'!#REF!</f>
        <v>#REF!</v>
      </c>
      <c r="Y975" s="1907" t="e">
        <f>'Notes- SK Template'!#REF!</f>
        <v>#REF!</v>
      </c>
      <c r="Z975" s="1907" t="e">
        <f>'Notes- SK Template'!#REF!</f>
        <v>#REF!</v>
      </c>
      <c r="AA975" s="1907" t="e">
        <f>'Notes- SK Template'!#REF!</f>
        <v>#REF!</v>
      </c>
      <c r="AB975" s="1907" t="e">
        <f>'Notes- SK Template'!#REF!</f>
        <v>#REF!</v>
      </c>
      <c r="AC975" s="1907" t="e">
        <f>'Notes- SK Template'!#REF!</f>
        <v>#REF!</v>
      </c>
      <c r="AD975" s="1907" t="e">
        <f>'Notes- SK Template'!#REF!</f>
        <v>#REF!</v>
      </c>
      <c r="AE975" s="1907" t="e">
        <f>'Notes- SK Template'!#REF!</f>
        <v>#REF!</v>
      </c>
      <c r="AF975" s="1907" t="e">
        <f>'Notes- SK Template'!#REF!</f>
        <v>#REF!</v>
      </c>
      <c r="AG975" s="1907" t="e">
        <f>'Notes- SK Template'!#REF!</f>
        <v>#REF!</v>
      </c>
    </row>
    <row r="976" spans="4:33" ht="14.25" customHeight="1">
      <c r="D976" s="2081" t="s">
        <v>2203</v>
      </c>
      <c r="E976" s="2081"/>
      <c r="F976" s="2081"/>
      <c r="G976" s="2081"/>
      <c r="H976" s="2081"/>
      <c r="I976" s="2081"/>
      <c r="J976" s="2081"/>
      <c r="K976" s="2081"/>
      <c r="L976" s="2081"/>
      <c r="M976" s="2081"/>
      <c r="N976" s="3155" t="e">
        <f>'Notes- SK Template'!#REF!</f>
        <v>#REF!</v>
      </c>
      <c r="O976" s="3155" t="e">
        <f>'Notes- SK Template'!#REF!</f>
        <v>#REF!</v>
      </c>
      <c r="P976" s="3155" t="e">
        <f>'Notes- SK Template'!#REF!</f>
        <v>#REF!</v>
      </c>
      <c r="Q976" s="3155" t="e">
        <f>'Notes- SK Template'!#REF!</f>
        <v>#REF!</v>
      </c>
      <c r="R976" s="3155" t="e">
        <f>'Notes- SK Template'!#REF!</f>
        <v>#REF!</v>
      </c>
      <c r="S976" s="3155" t="e">
        <f>'Notes- SK Template'!#REF!</f>
        <v>#REF!</v>
      </c>
      <c r="T976" s="3155" t="e">
        <f>'Notes- SK Template'!#REF!</f>
        <v>#REF!</v>
      </c>
      <c r="U976" s="3155" t="e">
        <f>'Notes- SK Template'!#REF!</f>
        <v>#REF!</v>
      </c>
      <c r="V976" s="3155" t="e">
        <f>'Notes- SK Template'!#REF!</f>
        <v>#REF!</v>
      </c>
      <c r="W976" s="3155" t="e">
        <f>'Notes- SK Template'!#REF!</f>
        <v>#REF!</v>
      </c>
      <c r="X976" s="3155" t="e">
        <f>'Notes- SK Template'!#REF!</f>
        <v>#REF!</v>
      </c>
      <c r="Y976" s="3155" t="e">
        <f>'Notes- SK Template'!#REF!</f>
        <v>#REF!</v>
      </c>
      <c r="Z976" s="3155" t="e">
        <f>'Notes- SK Template'!#REF!</f>
        <v>#REF!</v>
      </c>
      <c r="AA976" s="3155" t="e">
        <f>'Notes- SK Template'!#REF!</f>
        <v>#REF!</v>
      </c>
      <c r="AB976" s="3155" t="e">
        <f>'Notes- SK Template'!#REF!</f>
        <v>#REF!</v>
      </c>
      <c r="AC976" s="3155" t="e">
        <f>'Notes- SK Template'!#REF!</f>
        <v>#REF!</v>
      </c>
      <c r="AD976" s="3155" t="e">
        <f>'Notes- SK Template'!#REF!</f>
        <v>#REF!</v>
      </c>
      <c r="AE976" s="3155" t="e">
        <f>'Notes- SK Template'!#REF!</f>
        <v>#REF!</v>
      </c>
      <c r="AF976" s="3155" t="e">
        <f>'Notes- SK Template'!#REF!</f>
        <v>#REF!</v>
      </c>
      <c r="AG976" s="3155" t="e">
        <f>'Notes- SK Template'!#REF!</f>
        <v>#REF!</v>
      </c>
    </row>
    <row r="977" spans="1:33" ht="14.25" customHeight="1">
      <c r="D977" s="2081" t="s">
        <v>2204</v>
      </c>
      <c r="E977" s="2081"/>
      <c r="F977" s="2081"/>
      <c r="G977" s="2081"/>
      <c r="H977" s="2081"/>
      <c r="I977" s="2081"/>
      <c r="J977" s="2081"/>
      <c r="K977" s="2081"/>
      <c r="L977" s="2081"/>
      <c r="M977" s="2081"/>
      <c r="N977" s="3155" t="e">
        <f>'Notes- SK Template'!#REF!</f>
        <v>#REF!</v>
      </c>
      <c r="O977" s="3155" t="e">
        <f>'Notes- SK Template'!#REF!</f>
        <v>#REF!</v>
      </c>
      <c r="P977" s="3155" t="e">
        <f>'Notes- SK Template'!#REF!</f>
        <v>#REF!</v>
      </c>
      <c r="Q977" s="3155" t="e">
        <f>'Notes- SK Template'!#REF!</f>
        <v>#REF!</v>
      </c>
      <c r="R977" s="3155" t="e">
        <f>'Notes- SK Template'!#REF!</f>
        <v>#REF!</v>
      </c>
      <c r="S977" s="3155" t="e">
        <f>'Notes- SK Template'!#REF!</f>
        <v>#REF!</v>
      </c>
      <c r="T977" s="3155" t="e">
        <f>'Notes- SK Template'!#REF!</f>
        <v>#REF!</v>
      </c>
      <c r="U977" s="3155" t="e">
        <f>'Notes- SK Template'!#REF!</f>
        <v>#REF!</v>
      </c>
      <c r="V977" s="3155" t="e">
        <f>'Notes- SK Template'!#REF!</f>
        <v>#REF!</v>
      </c>
      <c r="W977" s="3155" t="e">
        <f>'Notes- SK Template'!#REF!</f>
        <v>#REF!</v>
      </c>
      <c r="X977" s="3155" t="e">
        <f>'Notes- SK Template'!#REF!</f>
        <v>#REF!</v>
      </c>
      <c r="Y977" s="3155" t="e">
        <f>'Notes- SK Template'!#REF!</f>
        <v>#REF!</v>
      </c>
      <c r="Z977" s="3155" t="e">
        <f>'Notes- SK Template'!#REF!</f>
        <v>#REF!</v>
      </c>
      <c r="AA977" s="3155" t="e">
        <f>'Notes- SK Template'!#REF!</f>
        <v>#REF!</v>
      </c>
      <c r="AB977" s="3155" t="e">
        <f>'Notes- SK Template'!#REF!</f>
        <v>#REF!</v>
      </c>
      <c r="AC977" s="3155" t="e">
        <f>'Notes- SK Template'!#REF!</f>
        <v>#REF!</v>
      </c>
      <c r="AD977" s="3155" t="e">
        <f>'Notes- SK Template'!#REF!</f>
        <v>#REF!</v>
      </c>
      <c r="AE977" s="3155" t="e">
        <f>'Notes- SK Template'!#REF!</f>
        <v>#REF!</v>
      </c>
      <c r="AF977" s="3155" t="e">
        <f>'Notes- SK Template'!#REF!</f>
        <v>#REF!</v>
      </c>
      <c r="AG977" s="3155" t="e">
        <f>'Notes- SK Template'!#REF!</f>
        <v>#REF!</v>
      </c>
    </row>
    <row r="978" spans="1:33" ht="14.25" customHeight="1">
      <c r="D978" s="1898" t="s">
        <v>2205</v>
      </c>
      <c r="E978" s="1898"/>
      <c r="F978" s="1898"/>
      <c r="G978" s="1898"/>
      <c r="H978" s="1898"/>
      <c r="I978" s="1898"/>
      <c r="J978" s="1898"/>
      <c r="K978" s="1898"/>
      <c r="L978" s="1898"/>
      <c r="M978" s="1898"/>
      <c r="N978" s="1907" t="e">
        <f>'Notes- SK Template'!#REF!</f>
        <v>#REF!</v>
      </c>
      <c r="O978" s="1907" t="e">
        <f>'Notes- SK Template'!#REF!</f>
        <v>#REF!</v>
      </c>
      <c r="P978" s="1907" t="e">
        <f>'Notes- SK Template'!#REF!</f>
        <v>#REF!</v>
      </c>
      <c r="Q978" s="1907" t="e">
        <f>'Notes- SK Template'!#REF!</f>
        <v>#REF!</v>
      </c>
      <c r="R978" s="1907" t="e">
        <f>'Notes- SK Template'!#REF!</f>
        <v>#REF!</v>
      </c>
      <c r="S978" s="1907" t="e">
        <f>'Notes- SK Template'!#REF!</f>
        <v>#REF!</v>
      </c>
      <c r="T978" s="1907" t="e">
        <f>'Notes- SK Template'!#REF!</f>
        <v>#REF!</v>
      </c>
      <c r="U978" s="1907" t="e">
        <f>'Notes- SK Template'!#REF!</f>
        <v>#REF!</v>
      </c>
      <c r="V978" s="1907" t="e">
        <f>'Notes- SK Template'!#REF!</f>
        <v>#REF!</v>
      </c>
      <c r="W978" s="1907" t="e">
        <f>'Notes- SK Template'!#REF!</f>
        <v>#REF!</v>
      </c>
      <c r="X978" s="1907" t="e">
        <f>'Notes- SK Template'!#REF!</f>
        <v>#REF!</v>
      </c>
      <c r="Y978" s="1907" t="e">
        <f>'Notes- SK Template'!#REF!</f>
        <v>#REF!</v>
      </c>
      <c r="Z978" s="1907" t="e">
        <f>'Notes- SK Template'!#REF!</f>
        <v>#REF!</v>
      </c>
      <c r="AA978" s="1907" t="e">
        <f>'Notes- SK Template'!#REF!</f>
        <v>#REF!</v>
      </c>
      <c r="AB978" s="1907" t="e">
        <f>'Notes- SK Template'!#REF!</f>
        <v>#REF!</v>
      </c>
      <c r="AC978" s="1907" t="e">
        <f>'Notes- SK Template'!#REF!</f>
        <v>#REF!</v>
      </c>
      <c r="AD978" s="1907" t="e">
        <f>'Notes- SK Template'!#REF!</f>
        <v>#REF!</v>
      </c>
      <c r="AE978" s="1907" t="e">
        <f>'Notes- SK Template'!#REF!</f>
        <v>#REF!</v>
      </c>
      <c r="AF978" s="1907" t="e">
        <f>'Notes- SK Template'!#REF!</f>
        <v>#REF!</v>
      </c>
      <c r="AG978" s="1907" t="e">
        <f>'Notes- SK Template'!#REF!</f>
        <v>#REF!</v>
      </c>
    </row>
    <row r="979" spans="1:33" ht="14.25" customHeight="1">
      <c r="D979" s="1898" t="s">
        <v>2202</v>
      </c>
      <c r="E979" s="1898"/>
      <c r="F979" s="1898"/>
      <c r="G979" s="1898"/>
      <c r="H979" s="1898"/>
      <c r="I979" s="1898"/>
      <c r="J979" s="1898"/>
      <c r="K979" s="1898"/>
      <c r="L979" s="1898"/>
      <c r="M979" s="1898"/>
      <c r="N979" s="1907" t="e">
        <f>'Notes- SK Template'!#REF!</f>
        <v>#REF!</v>
      </c>
      <c r="O979" s="1907" t="e">
        <f>'Notes- SK Template'!#REF!</f>
        <v>#REF!</v>
      </c>
      <c r="P979" s="1907" t="e">
        <f>'Notes- SK Template'!#REF!</f>
        <v>#REF!</v>
      </c>
      <c r="Q979" s="1907" t="e">
        <f>'Notes- SK Template'!#REF!</f>
        <v>#REF!</v>
      </c>
      <c r="R979" s="1907" t="e">
        <f>'Notes- SK Template'!#REF!</f>
        <v>#REF!</v>
      </c>
      <c r="S979" s="1907" t="e">
        <f>'Notes- SK Template'!#REF!</f>
        <v>#REF!</v>
      </c>
      <c r="T979" s="1907" t="e">
        <f>'Notes- SK Template'!#REF!</f>
        <v>#REF!</v>
      </c>
      <c r="U979" s="1907" t="e">
        <f>'Notes- SK Template'!#REF!</f>
        <v>#REF!</v>
      </c>
      <c r="V979" s="1907" t="e">
        <f>'Notes- SK Template'!#REF!</f>
        <v>#REF!</v>
      </c>
      <c r="W979" s="1907" t="e">
        <f>'Notes- SK Template'!#REF!</f>
        <v>#REF!</v>
      </c>
      <c r="X979" s="1907" t="e">
        <f>'Notes- SK Template'!#REF!</f>
        <v>#REF!</v>
      </c>
      <c r="Y979" s="1907" t="e">
        <f>'Notes- SK Template'!#REF!</f>
        <v>#REF!</v>
      </c>
      <c r="Z979" s="1907" t="e">
        <f>'Notes- SK Template'!#REF!</f>
        <v>#REF!</v>
      </c>
      <c r="AA979" s="1907" t="e">
        <f>'Notes- SK Template'!#REF!</f>
        <v>#REF!</v>
      </c>
      <c r="AB979" s="1907" t="e">
        <f>'Notes- SK Template'!#REF!</f>
        <v>#REF!</v>
      </c>
      <c r="AC979" s="1907" t="e">
        <f>'Notes- SK Template'!#REF!</f>
        <v>#REF!</v>
      </c>
      <c r="AD979" s="1907" t="e">
        <f>'Notes- SK Template'!#REF!</f>
        <v>#REF!</v>
      </c>
      <c r="AE979" s="1907" t="e">
        <f>'Notes- SK Template'!#REF!</f>
        <v>#REF!</v>
      </c>
      <c r="AF979" s="1907" t="e">
        <f>'Notes- SK Template'!#REF!</f>
        <v>#REF!</v>
      </c>
      <c r="AG979" s="1907" t="e">
        <f>'Notes- SK Template'!#REF!</f>
        <v>#REF!</v>
      </c>
    </row>
    <row r="980" spans="1:33" ht="14.25" customHeight="1" thickBot="1">
      <c r="D980" s="3156" t="s">
        <v>2163</v>
      </c>
      <c r="E980" s="2019"/>
      <c r="F980" s="2019"/>
      <c r="G980" s="2019"/>
      <c r="H980" s="2019"/>
      <c r="I980" s="2019"/>
      <c r="J980" s="2019"/>
      <c r="K980" s="2019"/>
      <c r="L980" s="2019"/>
      <c r="M980" s="2019"/>
      <c r="N980" s="2021" t="e">
        <f>'Notes- SK Template'!#REF!</f>
        <v>#REF!</v>
      </c>
      <c r="O980" s="2021" t="e">
        <f>'Notes- SK Template'!#REF!</f>
        <v>#REF!</v>
      </c>
      <c r="P980" s="2021" t="e">
        <f>'Notes- SK Template'!#REF!</f>
        <v>#REF!</v>
      </c>
      <c r="Q980" s="2021" t="e">
        <f>'Notes- SK Template'!#REF!</f>
        <v>#REF!</v>
      </c>
      <c r="R980" s="2021" t="e">
        <f>'Notes- SK Template'!#REF!</f>
        <v>#REF!</v>
      </c>
      <c r="S980" s="2021" t="e">
        <f>'Notes- SK Template'!#REF!</f>
        <v>#REF!</v>
      </c>
      <c r="T980" s="2021" t="e">
        <f>'Notes- SK Template'!#REF!</f>
        <v>#REF!</v>
      </c>
      <c r="U980" s="2021" t="e">
        <f>'Notes- SK Template'!#REF!</f>
        <v>#REF!</v>
      </c>
      <c r="V980" s="2021" t="e">
        <f>'Notes- SK Template'!#REF!</f>
        <v>#REF!</v>
      </c>
      <c r="W980" s="2021" t="e">
        <f>'Notes- SK Template'!#REF!</f>
        <v>#REF!</v>
      </c>
      <c r="X980" s="2021" t="e">
        <f>'Notes- SK Template'!#REF!</f>
        <v>#REF!</v>
      </c>
      <c r="Y980" s="2021" t="e">
        <f>'Notes- SK Template'!#REF!</f>
        <v>#REF!</v>
      </c>
      <c r="Z980" s="2021" t="e">
        <f>'Notes- SK Template'!#REF!</f>
        <v>#REF!</v>
      </c>
      <c r="AA980" s="2021" t="e">
        <f>'Notes- SK Template'!#REF!</f>
        <v>#REF!</v>
      </c>
      <c r="AB980" s="2021" t="e">
        <f>'Notes- SK Template'!#REF!</f>
        <v>#REF!</v>
      </c>
      <c r="AC980" s="2021" t="e">
        <f>'Notes- SK Template'!#REF!</f>
        <v>#REF!</v>
      </c>
      <c r="AD980" s="2021" t="e">
        <f>'Notes- SK Template'!#REF!</f>
        <v>#REF!</v>
      </c>
      <c r="AE980" s="2021" t="e">
        <f>'Notes- SK Template'!#REF!</f>
        <v>#REF!</v>
      </c>
      <c r="AF980" s="2021" t="e">
        <f>'Notes- SK Template'!#REF!</f>
        <v>#REF!</v>
      </c>
      <c r="AG980" s="2021" t="e">
        <f>'Notes- SK Template'!#REF!</f>
        <v>#REF!</v>
      </c>
    </row>
    <row r="982" spans="1:33" ht="14.25" customHeight="1">
      <c r="D982" s="2206" t="s">
        <v>2206</v>
      </c>
      <c r="E982" s="2260"/>
      <c r="F982" s="2260"/>
      <c r="G982" s="2260"/>
      <c r="H982" s="2260"/>
      <c r="I982" s="2260"/>
      <c r="J982" s="2260"/>
      <c r="K982" s="2260"/>
      <c r="L982" s="2260"/>
      <c r="M982" s="2260"/>
      <c r="N982" s="2260"/>
      <c r="O982" s="2260"/>
      <c r="P982" s="2260"/>
      <c r="Q982" s="2260"/>
      <c r="R982" s="2260"/>
      <c r="S982" s="2260"/>
      <c r="T982" s="2260"/>
      <c r="U982" s="2260"/>
      <c r="V982" s="2260"/>
      <c r="W982" s="2260"/>
      <c r="X982" s="2260"/>
      <c r="Y982" s="2260"/>
      <c r="Z982" s="2260"/>
      <c r="AA982" s="2260"/>
      <c r="AB982" s="2260"/>
      <c r="AC982" s="2260"/>
      <c r="AD982" s="2260"/>
      <c r="AE982" s="2260"/>
      <c r="AF982" s="2260"/>
      <c r="AG982" s="2260"/>
    </row>
    <row r="983" spans="1:33" ht="14.25" customHeight="1">
      <c r="D983" s="2260"/>
      <c r="E983" s="2260"/>
      <c r="F983" s="2260"/>
      <c r="G983" s="2260"/>
      <c r="H983" s="2260"/>
      <c r="I983" s="2260"/>
      <c r="J983" s="2260"/>
      <c r="K983" s="2260"/>
      <c r="L983" s="2260"/>
      <c r="M983" s="2260"/>
      <c r="N983" s="2260"/>
      <c r="O983" s="2260"/>
      <c r="P983" s="2260"/>
      <c r="Q983" s="2260"/>
      <c r="R983" s="2260"/>
      <c r="S983" s="2260"/>
      <c r="T983" s="2260"/>
      <c r="U983" s="2260"/>
      <c r="V983" s="2260"/>
      <c r="W983" s="2260"/>
      <c r="X983" s="2260"/>
      <c r="Y983" s="2260"/>
      <c r="Z983" s="2260"/>
      <c r="AA983" s="2260"/>
      <c r="AB983" s="2260"/>
      <c r="AC983" s="2260"/>
      <c r="AD983" s="2260"/>
      <c r="AE983" s="2260"/>
      <c r="AF983" s="2260"/>
      <c r="AG983" s="2260"/>
    </row>
    <row r="984" spans="1:33" ht="14.25" customHeight="1">
      <c r="D984" s="2260"/>
      <c r="E984" s="2260"/>
      <c r="F984" s="2260"/>
      <c r="G984" s="2260"/>
      <c r="H984" s="2260"/>
      <c r="I984" s="2260"/>
      <c r="J984" s="2260"/>
      <c r="K984" s="2260"/>
      <c r="L984" s="2260"/>
      <c r="M984" s="2260"/>
      <c r="N984" s="2260"/>
      <c r="O984" s="2260"/>
      <c r="P984" s="2260"/>
      <c r="Q984" s="2260"/>
      <c r="R984" s="2260"/>
      <c r="S984" s="2260"/>
      <c r="T984" s="2260"/>
      <c r="U984" s="2260"/>
      <c r="V984" s="2260"/>
      <c r="W984" s="2260"/>
      <c r="X984" s="2260"/>
      <c r="Y984" s="2260"/>
      <c r="Z984" s="2260"/>
      <c r="AA984" s="2260"/>
      <c r="AB984" s="2260"/>
      <c r="AC984" s="2260"/>
      <c r="AD984" s="2260"/>
      <c r="AE984" s="2260"/>
      <c r="AF984" s="2260"/>
      <c r="AG984" s="2260"/>
    </row>
    <row r="985" spans="1:33" ht="14.25" customHeight="1">
      <c r="D985" s="590" t="s">
        <v>2207</v>
      </c>
    </row>
    <row r="986" spans="1:33" ht="14.25" customHeight="1">
      <c r="D986" s="2316"/>
      <c r="E986" s="2316"/>
      <c r="F986" s="2316"/>
      <c r="G986" s="2316"/>
      <c r="H986" s="2316"/>
      <c r="I986" s="2316"/>
      <c r="J986" s="2316"/>
      <c r="K986" s="2316"/>
      <c r="L986" s="2316"/>
      <c r="M986" s="2316"/>
      <c r="N986" s="2316"/>
      <c r="O986" s="2316"/>
      <c r="P986" s="2316"/>
      <c r="Q986" s="2316"/>
      <c r="R986" s="2316"/>
      <c r="S986" s="2316"/>
      <c r="T986" s="2316"/>
      <c r="U986" s="2316"/>
      <c r="V986" s="2316"/>
      <c r="W986" s="2316"/>
      <c r="X986" s="2316"/>
      <c r="Y986" s="2316"/>
      <c r="Z986" s="2316"/>
      <c r="AA986" s="2316"/>
      <c r="AB986" s="2316"/>
      <c r="AC986" s="2316"/>
      <c r="AD986" s="2316"/>
      <c r="AE986" s="2316"/>
      <c r="AF986" s="2316"/>
      <c r="AG986" s="2316"/>
    </row>
    <row r="987" spans="1:33" ht="14.25" customHeight="1">
      <c r="D987" s="2059" t="s">
        <v>2436</v>
      </c>
      <c r="E987" s="2316"/>
      <c r="F987" s="2316"/>
      <c r="G987" s="2316"/>
      <c r="H987" s="2316"/>
      <c r="I987" s="2316"/>
      <c r="J987" s="2316"/>
      <c r="K987" s="2316"/>
      <c r="L987" s="2316"/>
      <c r="M987" s="2316"/>
      <c r="N987" s="2316"/>
      <c r="O987" s="2316"/>
      <c r="P987" s="2316"/>
      <c r="Q987" s="2316"/>
      <c r="R987" s="2316"/>
      <c r="S987" s="2316"/>
      <c r="T987" s="2316"/>
      <c r="U987" s="2316"/>
      <c r="V987" s="2316"/>
      <c r="W987" s="2316"/>
      <c r="X987" s="2316"/>
      <c r="Y987" s="2316"/>
      <c r="Z987" s="2316"/>
      <c r="AA987" s="2316"/>
      <c r="AB987" s="2316"/>
      <c r="AC987" s="2316"/>
      <c r="AD987" s="2316"/>
      <c r="AE987" s="2316"/>
      <c r="AF987" s="2316"/>
      <c r="AG987" s="2316"/>
    </row>
    <row r="988" spans="1:33" ht="14.25" customHeight="1" thickBot="1"/>
    <row r="989" spans="1:33" ht="28.5" customHeight="1" thickBot="1">
      <c r="A989" s="606">
        <v>27</v>
      </c>
      <c r="D989" s="1939" t="s">
        <v>1828</v>
      </c>
      <c r="E989" s="1940"/>
      <c r="F989" s="1940"/>
      <c r="G989" s="1940"/>
      <c r="H989" s="1940"/>
      <c r="I989" s="1940"/>
      <c r="J989" s="1940"/>
      <c r="K989" s="1940"/>
      <c r="L989" s="1940"/>
      <c r="M989" s="1941"/>
      <c r="N989" s="1939" t="s">
        <v>1829</v>
      </c>
      <c r="O989" s="1940"/>
      <c r="P989" s="1940"/>
      <c r="Q989" s="1940"/>
      <c r="R989" s="1940"/>
      <c r="S989" s="1940"/>
      <c r="T989" s="1940"/>
      <c r="U989" s="1940"/>
      <c r="V989" s="1940"/>
      <c r="W989" s="1941"/>
      <c r="X989" s="1939" t="s">
        <v>2113</v>
      </c>
      <c r="Y989" s="1940"/>
      <c r="Z989" s="1940"/>
      <c r="AA989" s="1940"/>
      <c r="AB989" s="1940"/>
      <c r="AC989" s="1940"/>
      <c r="AD989" s="1940"/>
      <c r="AE989" s="1940"/>
      <c r="AF989" s="1940"/>
      <c r="AG989" s="1941"/>
    </row>
    <row r="990" spans="1:33" ht="18.75" customHeight="1">
      <c r="D990" s="2426" t="s">
        <v>2208</v>
      </c>
      <c r="E990" s="2427"/>
      <c r="F990" s="2427"/>
      <c r="G990" s="2427"/>
      <c r="H990" s="2427"/>
      <c r="I990" s="2427"/>
      <c r="J990" s="2427"/>
      <c r="K990" s="2427"/>
      <c r="L990" s="2427"/>
      <c r="M990" s="2428"/>
      <c r="N990" s="2322">
        <f>'Notes- SK Template'!N837</f>
        <v>10287</v>
      </c>
      <c r="O990" s="1894">
        <f>'Notes- SK Template'!O837</f>
        <v>0</v>
      </c>
      <c r="P990" s="1894">
        <f>'Notes- SK Template'!P837</f>
        <v>0</v>
      </c>
      <c r="Q990" s="1894">
        <f>'Notes- SK Template'!Q837</f>
        <v>0</v>
      </c>
      <c r="R990" s="1894">
        <f>'Notes- SK Template'!R837</f>
        <v>0</v>
      </c>
      <c r="S990" s="1894">
        <f>'Notes- SK Template'!S837</f>
        <v>0</v>
      </c>
      <c r="T990" s="1894">
        <f>'Notes- SK Template'!T837</f>
        <v>0</v>
      </c>
      <c r="U990" s="1894">
        <f>'Notes- SK Template'!U837</f>
        <v>0</v>
      </c>
      <c r="V990" s="1894">
        <f>'Notes- SK Template'!V837</f>
        <v>0</v>
      </c>
      <c r="W990" s="1894">
        <f>'Notes- SK Template'!W837</f>
        <v>0</v>
      </c>
      <c r="X990" s="1894">
        <f>'Notes- SK Template'!X837</f>
        <v>5570</v>
      </c>
      <c r="Y990" s="1894">
        <f>'Notes- SK Template'!Y837</f>
        <v>0</v>
      </c>
      <c r="Z990" s="1894">
        <f>'Notes- SK Template'!Z837</f>
        <v>0</v>
      </c>
      <c r="AA990" s="1894">
        <f>'Notes- SK Template'!AA837</f>
        <v>0</v>
      </c>
      <c r="AB990" s="1894">
        <f>'Notes- SK Template'!AB837</f>
        <v>0</v>
      </c>
      <c r="AC990" s="1894">
        <f>'Notes- SK Template'!AC837</f>
        <v>0</v>
      </c>
      <c r="AD990" s="1894">
        <f>'Notes- SK Template'!AD837</f>
        <v>0</v>
      </c>
      <c r="AE990" s="1894">
        <f>'Notes- SK Template'!AE837</f>
        <v>0</v>
      </c>
      <c r="AF990" s="1894">
        <f>'Notes- SK Template'!AF837</f>
        <v>0</v>
      </c>
      <c r="AG990" s="1894">
        <f>'Notes- SK Template'!AG837</f>
        <v>0</v>
      </c>
    </row>
    <row r="991" spans="1:33" ht="18.75" customHeight="1">
      <c r="D991" s="2202" t="s">
        <v>2209</v>
      </c>
      <c r="E991" s="2203"/>
      <c r="F991" s="2203"/>
      <c r="G991" s="2203"/>
      <c r="H991" s="2203"/>
      <c r="I991" s="2203"/>
      <c r="J991" s="2203"/>
      <c r="K991" s="2203"/>
      <c r="L991" s="2203"/>
      <c r="M991" s="2204"/>
      <c r="N991" s="1890">
        <f>'Notes- SK Template'!N838</f>
        <v>12021</v>
      </c>
      <c r="O991" s="1907">
        <f>'Notes- SK Template'!O838</f>
        <v>0</v>
      </c>
      <c r="P991" s="1907">
        <f>'Notes- SK Template'!P838</f>
        <v>0</v>
      </c>
      <c r="Q991" s="1907">
        <f>'Notes- SK Template'!Q838</f>
        <v>0</v>
      </c>
      <c r="R991" s="1907">
        <f>'Notes- SK Template'!R838</f>
        <v>0</v>
      </c>
      <c r="S991" s="1907">
        <f>'Notes- SK Template'!S838</f>
        <v>0</v>
      </c>
      <c r="T991" s="1907">
        <f>'Notes- SK Template'!T838</f>
        <v>0</v>
      </c>
      <c r="U991" s="1907">
        <f>'Notes- SK Template'!U838</f>
        <v>0</v>
      </c>
      <c r="V991" s="1907">
        <f>'Notes- SK Template'!V838</f>
        <v>0</v>
      </c>
      <c r="W991" s="1907">
        <f>'Notes- SK Template'!W838</f>
        <v>0</v>
      </c>
      <c r="X991" s="1888">
        <f>'Notes- SK Template'!X838</f>
        <v>11211</v>
      </c>
      <c r="Y991" s="1889">
        <f>'Notes- SK Template'!Y838</f>
        <v>0</v>
      </c>
      <c r="Z991" s="1889">
        <f>'Notes- SK Template'!Z838</f>
        <v>0</v>
      </c>
      <c r="AA991" s="1889">
        <f>'Notes- SK Template'!AA838</f>
        <v>0</v>
      </c>
      <c r="AB991" s="1889">
        <f>'Notes- SK Template'!AB838</f>
        <v>0</v>
      </c>
      <c r="AC991" s="1889">
        <f>'Notes- SK Template'!AC838</f>
        <v>0</v>
      </c>
      <c r="AD991" s="1889">
        <f>'Notes- SK Template'!AD838</f>
        <v>0</v>
      </c>
      <c r="AE991" s="1889">
        <f>'Notes- SK Template'!AE838</f>
        <v>0</v>
      </c>
      <c r="AF991" s="1889">
        <f>'Notes- SK Template'!AF838</f>
        <v>0</v>
      </c>
      <c r="AG991" s="1890">
        <f>'Notes- SK Template'!AG838</f>
        <v>0</v>
      </c>
    </row>
    <row r="992" spans="1:33" ht="18.75" customHeight="1">
      <c r="D992" s="2202" t="s">
        <v>2210</v>
      </c>
      <c r="E992" s="2203"/>
      <c r="F992" s="2203"/>
      <c r="G992" s="2203"/>
      <c r="H992" s="2203"/>
      <c r="I992" s="2203"/>
      <c r="J992" s="2203"/>
      <c r="K992" s="2203"/>
      <c r="L992" s="2203"/>
      <c r="M992" s="2204"/>
      <c r="N992" s="1890">
        <f>'Notes- SK Template'!N839</f>
        <v>0</v>
      </c>
      <c r="O992" s="1907">
        <f>'Notes- SK Template'!O839</f>
        <v>0</v>
      </c>
      <c r="P992" s="1907">
        <f>'Notes- SK Template'!P839</f>
        <v>0</v>
      </c>
      <c r="Q992" s="1907">
        <f>'Notes- SK Template'!Q839</f>
        <v>0</v>
      </c>
      <c r="R992" s="1907">
        <f>'Notes- SK Template'!R839</f>
        <v>0</v>
      </c>
      <c r="S992" s="1907">
        <f>'Notes- SK Template'!S839</f>
        <v>0</v>
      </c>
      <c r="T992" s="1907">
        <f>'Notes- SK Template'!T839</f>
        <v>0</v>
      </c>
      <c r="U992" s="1907">
        <f>'Notes- SK Template'!U839</f>
        <v>0</v>
      </c>
      <c r="V992" s="1907">
        <f>'Notes- SK Template'!V839</f>
        <v>0</v>
      </c>
      <c r="W992" s="1907">
        <f>'Notes- SK Template'!W839</f>
        <v>0</v>
      </c>
      <c r="X992" s="1888">
        <f>'Notes- SK Template'!X839</f>
        <v>0</v>
      </c>
      <c r="Y992" s="1889">
        <f>'Notes- SK Template'!Y839</f>
        <v>0</v>
      </c>
      <c r="Z992" s="1889">
        <f>'Notes- SK Template'!Z839</f>
        <v>0</v>
      </c>
      <c r="AA992" s="1889">
        <f>'Notes- SK Template'!AA839</f>
        <v>0</v>
      </c>
      <c r="AB992" s="1889">
        <f>'Notes- SK Template'!AB839</f>
        <v>0</v>
      </c>
      <c r="AC992" s="1889">
        <f>'Notes- SK Template'!AC839</f>
        <v>0</v>
      </c>
      <c r="AD992" s="1889">
        <f>'Notes- SK Template'!AD839</f>
        <v>0</v>
      </c>
      <c r="AE992" s="1889">
        <f>'Notes- SK Template'!AE839</f>
        <v>0</v>
      </c>
      <c r="AF992" s="1889">
        <f>'Notes- SK Template'!AF839</f>
        <v>0</v>
      </c>
      <c r="AG992" s="1890">
        <f>'Notes- SK Template'!AG839</f>
        <v>0</v>
      </c>
    </row>
    <row r="993" spans="1:33" ht="18.75" customHeight="1">
      <c r="D993" s="2202" t="s">
        <v>2211</v>
      </c>
      <c r="E993" s="2203"/>
      <c r="F993" s="2203"/>
      <c r="G993" s="2203"/>
      <c r="H993" s="2203"/>
      <c r="I993" s="2203"/>
      <c r="J993" s="2203"/>
      <c r="K993" s="2203"/>
      <c r="L993" s="2203"/>
      <c r="M993" s="2204"/>
      <c r="N993" s="1890">
        <f>'Notes- SK Template'!N840</f>
        <v>0</v>
      </c>
      <c r="O993" s="1907">
        <f>'Notes- SK Template'!O840</f>
        <v>0</v>
      </c>
      <c r="P993" s="1907">
        <f>'Notes- SK Template'!P840</f>
        <v>0</v>
      </c>
      <c r="Q993" s="1907">
        <f>'Notes- SK Template'!Q840</f>
        <v>0</v>
      </c>
      <c r="R993" s="1907">
        <f>'Notes- SK Template'!R840</f>
        <v>0</v>
      </c>
      <c r="S993" s="1907">
        <f>'Notes- SK Template'!S840</f>
        <v>0</v>
      </c>
      <c r="T993" s="1907">
        <f>'Notes- SK Template'!T840</f>
        <v>0</v>
      </c>
      <c r="U993" s="1907">
        <f>'Notes- SK Template'!U840</f>
        <v>0</v>
      </c>
      <c r="V993" s="1907">
        <f>'Notes- SK Template'!V840</f>
        <v>0</v>
      </c>
      <c r="W993" s="1907">
        <f>'Notes- SK Template'!W840</f>
        <v>0</v>
      </c>
      <c r="X993" s="1888">
        <f>'Notes- SK Template'!X840</f>
        <v>0</v>
      </c>
      <c r="Y993" s="1889">
        <f>'Notes- SK Template'!Y840</f>
        <v>0</v>
      </c>
      <c r="Z993" s="1889">
        <f>'Notes- SK Template'!Z840</f>
        <v>0</v>
      </c>
      <c r="AA993" s="1889">
        <f>'Notes- SK Template'!AA840</f>
        <v>0</v>
      </c>
      <c r="AB993" s="1889">
        <f>'Notes- SK Template'!AB840</f>
        <v>0</v>
      </c>
      <c r="AC993" s="1889">
        <f>'Notes- SK Template'!AC840</f>
        <v>0</v>
      </c>
      <c r="AD993" s="1889">
        <f>'Notes- SK Template'!AD840</f>
        <v>0</v>
      </c>
      <c r="AE993" s="1889">
        <f>'Notes- SK Template'!AE840</f>
        <v>0</v>
      </c>
      <c r="AF993" s="1889">
        <f>'Notes- SK Template'!AF840</f>
        <v>0</v>
      </c>
      <c r="AG993" s="1890">
        <f>'Notes- SK Template'!AG840</f>
        <v>0</v>
      </c>
    </row>
    <row r="994" spans="1:33" ht="18.75" customHeight="1">
      <c r="D994" s="2435" t="s">
        <v>2212</v>
      </c>
      <c r="E994" s="2436"/>
      <c r="F994" s="2436"/>
      <c r="G994" s="2436"/>
      <c r="H994" s="2436"/>
      <c r="I994" s="2436"/>
      <c r="J994" s="2436"/>
      <c r="K994" s="2436"/>
      <c r="L994" s="2436"/>
      <c r="M994" s="2437"/>
      <c r="N994" s="2197">
        <f>'Notes- SK Template'!N841</f>
        <v>12021</v>
      </c>
      <c r="O994" s="2186">
        <f>'Notes- SK Template'!O841</f>
        <v>0</v>
      </c>
      <c r="P994" s="2186">
        <f>'Notes- SK Template'!P841</f>
        <v>0</v>
      </c>
      <c r="Q994" s="2186">
        <f>'Notes- SK Template'!Q841</f>
        <v>0</v>
      </c>
      <c r="R994" s="2186">
        <f>'Notes- SK Template'!R841</f>
        <v>0</v>
      </c>
      <c r="S994" s="2186">
        <f>'Notes- SK Template'!S841</f>
        <v>0</v>
      </c>
      <c r="T994" s="2186">
        <f>'Notes- SK Template'!T841</f>
        <v>0</v>
      </c>
      <c r="U994" s="2186">
        <f>'Notes- SK Template'!U841</f>
        <v>0</v>
      </c>
      <c r="V994" s="2186">
        <f>'Notes- SK Template'!V841</f>
        <v>0</v>
      </c>
      <c r="W994" s="2186">
        <f>'Notes- SK Template'!W841</f>
        <v>0</v>
      </c>
      <c r="X994" s="2197">
        <f>'Notes- SK Template'!X841</f>
        <v>11211</v>
      </c>
      <c r="Y994" s="2186">
        <f>'Notes- SK Template'!Y841</f>
        <v>0</v>
      </c>
      <c r="Z994" s="2186">
        <f>'Notes- SK Template'!Z841</f>
        <v>0</v>
      </c>
      <c r="AA994" s="2186">
        <f>'Notes- SK Template'!AA841</f>
        <v>0</v>
      </c>
      <c r="AB994" s="2186">
        <f>'Notes- SK Template'!AB841</f>
        <v>0</v>
      </c>
      <c r="AC994" s="2186">
        <f>'Notes- SK Template'!AC841</f>
        <v>0</v>
      </c>
      <c r="AD994" s="2186">
        <f>'Notes- SK Template'!AD841</f>
        <v>0</v>
      </c>
      <c r="AE994" s="2186">
        <f>'Notes- SK Template'!AE841</f>
        <v>0</v>
      </c>
      <c r="AF994" s="2186">
        <f>'Notes- SK Template'!AF841</f>
        <v>0</v>
      </c>
      <c r="AG994" s="2186">
        <f>'Notes- SK Template'!AG841</f>
        <v>0</v>
      </c>
    </row>
    <row r="995" spans="1:33" ht="18.75" customHeight="1">
      <c r="D995" s="2435" t="s">
        <v>2213</v>
      </c>
      <c r="E995" s="2436"/>
      <c r="F995" s="2436"/>
      <c r="G995" s="2436"/>
      <c r="H995" s="2436"/>
      <c r="I995" s="2436"/>
      <c r="J995" s="2436"/>
      <c r="K995" s="2436"/>
      <c r="L995" s="2436"/>
      <c r="M995" s="2437"/>
      <c r="N995" s="1890">
        <f>'Notes- SK Template'!N842</f>
        <v>10500</v>
      </c>
      <c r="O995" s="1907">
        <f>'Notes- SK Template'!O842</f>
        <v>0</v>
      </c>
      <c r="P995" s="1907">
        <f>'Notes- SK Template'!P842</f>
        <v>0</v>
      </c>
      <c r="Q995" s="1907">
        <f>'Notes- SK Template'!Q842</f>
        <v>0</v>
      </c>
      <c r="R995" s="1907">
        <f>'Notes- SK Template'!R842</f>
        <v>0</v>
      </c>
      <c r="S995" s="1907">
        <f>'Notes- SK Template'!S842</f>
        <v>0</v>
      </c>
      <c r="T995" s="1907">
        <f>'Notes- SK Template'!T842</f>
        <v>0</v>
      </c>
      <c r="U995" s="1907">
        <f>'Notes- SK Template'!U842</f>
        <v>0</v>
      </c>
      <c r="V995" s="1907">
        <f>'Notes- SK Template'!V842</f>
        <v>0</v>
      </c>
      <c r="W995" s="1907">
        <f>'Notes- SK Template'!W842</f>
        <v>0</v>
      </c>
      <c r="X995" s="1888">
        <f>'Notes- SK Template'!X842</f>
        <v>6494</v>
      </c>
      <c r="Y995" s="1889">
        <f>'Notes- SK Template'!Y842</f>
        <v>0</v>
      </c>
      <c r="Z995" s="1889">
        <f>'Notes- SK Template'!Z842</f>
        <v>0</v>
      </c>
      <c r="AA995" s="1889">
        <f>'Notes- SK Template'!AA842</f>
        <v>0</v>
      </c>
      <c r="AB995" s="1889">
        <f>'Notes- SK Template'!AB842</f>
        <v>0</v>
      </c>
      <c r="AC995" s="1889">
        <f>'Notes- SK Template'!AC842</f>
        <v>0</v>
      </c>
      <c r="AD995" s="1889">
        <f>'Notes- SK Template'!AD842</f>
        <v>0</v>
      </c>
      <c r="AE995" s="1889">
        <f>'Notes- SK Template'!AE842</f>
        <v>0</v>
      </c>
      <c r="AF995" s="1889">
        <f>'Notes- SK Template'!AF842</f>
        <v>0</v>
      </c>
      <c r="AG995" s="1890">
        <f>'Notes- SK Template'!AG842</f>
        <v>0</v>
      </c>
    </row>
    <row r="996" spans="1:33" ht="18.75" customHeight="1" thickBot="1">
      <c r="D996" s="2438" t="s">
        <v>2214</v>
      </c>
      <c r="E996" s="2439"/>
      <c r="F996" s="2439"/>
      <c r="G996" s="2439"/>
      <c r="H996" s="2439"/>
      <c r="I996" s="2439"/>
      <c r="J996" s="2439"/>
      <c r="K996" s="2439"/>
      <c r="L996" s="2439"/>
      <c r="M996" s="2440"/>
      <c r="N996" s="2317">
        <f>'Notes- SK Template'!N843</f>
        <v>11808</v>
      </c>
      <c r="O996" s="2318">
        <f>'Notes- SK Template'!O843</f>
        <v>0</v>
      </c>
      <c r="P996" s="2318">
        <f>'Notes- SK Template'!P843</f>
        <v>0</v>
      </c>
      <c r="Q996" s="2318">
        <f>'Notes- SK Template'!Q843</f>
        <v>0</v>
      </c>
      <c r="R996" s="2318">
        <f>'Notes- SK Template'!R843</f>
        <v>0</v>
      </c>
      <c r="S996" s="2318">
        <f>'Notes- SK Template'!S843</f>
        <v>0</v>
      </c>
      <c r="T996" s="2318">
        <f>'Notes- SK Template'!T843</f>
        <v>0</v>
      </c>
      <c r="U996" s="2318">
        <f>'Notes- SK Template'!U843</f>
        <v>0</v>
      </c>
      <c r="V996" s="2318">
        <f>'Notes- SK Template'!V843</f>
        <v>0</v>
      </c>
      <c r="W996" s="2318">
        <f>'Notes- SK Template'!W843</f>
        <v>0</v>
      </c>
      <c r="X996" s="2317">
        <f>'Notes- SK Template'!X843</f>
        <v>10287</v>
      </c>
      <c r="Y996" s="2318">
        <f>'Notes- SK Template'!Y843</f>
        <v>0</v>
      </c>
      <c r="Z996" s="2318">
        <f>'Notes- SK Template'!Z843</f>
        <v>0</v>
      </c>
      <c r="AA996" s="2318">
        <f>'Notes- SK Template'!AA843</f>
        <v>0</v>
      </c>
      <c r="AB996" s="2318">
        <f>'Notes- SK Template'!AB843</f>
        <v>0</v>
      </c>
      <c r="AC996" s="2318">
        <f>'Notes- SK Template'!AC843</f>
        <v>0</v>
      </c>
      <c r="AD996" s="2318">
        <f>'Notes- SK Template'!AD843</f>
        <v>0</v>
      </c>
      <c r="AE996" s="2318">
        <f>'Notes- SK Template'!AE843</f>
        <v>0</v>
      </c>
      <c r="AF996" s="2318">
        <f>'Notes- SK Template'!AF843</f>
        <v>0</v>
      </c>
      <c r="AG996" s="2318">
        <f>'Notes- SK Template'!AG843</f>
        <v>0</v>
      </c>
    </row>
    <row r="999" spans="1:33" ht="14.25" customHeight="1">
      <c r="D999" s="590" t="s">
        <v>2215</v>
      </c>
    </row>
    <row r="1001" spans="1:33" ht="14.25" customHeight="1">
      <c r="D1001" s="2059" t="s">
        <v>2216</v>
      </c>
      <c r="E1001" s="2316"/>
      <c r="F1001" s="2316"/>
      <c r="G1001" s="2316"/>
      <c r="H1001" s="2316"/>
      <c r="I1001" s="2316"/>
      <c r="J1001" s="2316"/>
      <c r="K1001" s="2316"/>
      <c r="L1001" s="2316"/>
      <c r="M1001" s="2316"/>
      <c r="N1001" s="2316"/>
      <c r="O1001" s="2316"/>
      <c r="P1001" s="2316"/>
      <c r="Q1001" s="2316"/>
      <c r="R1001" s="2316"/>
      <c r="S1001" s="2316"/>
      <c r="T1001" s="2316"/>
      <c r="U1001" s="2316"/>
      <c r="V1001" s="2316"/>
      <c r="W1001" s="2316"/>
      <c r="X1001" s="2316"/>
      <c r="Y1001" s="2316"/>
      <c r="Z1001" s="2316"/>
      <c r="AA1001" s="2316"/>
      <c r="AB1001" s="2316"/>
      <c r="AC1001" s="2316"/>
      <c r="AD1001" s="2316"/>
      <c r="AE1001" s="2316"/>
      <c r="AF1001" s="2316"/>
      <c r="AG1001" s="2316"/>
    </row>
    <row r="1002" spans="1:33" ht="14.25" customHeight="1" thickBot="1"/>
    <row r="1003" spans="1:33" ht="27" customHeight="1" thickBot="1">
      <c r="A1003" s="606">
        <v>28</v>
      </c>
      <c r="D1003" s="1997" t="s">
        <v>2217</v>
      </c>
      <c r="E1003" s="1997"/>
      <c r="F1003" s="1997"/>
      <c r="G1003" s="1997"/>
      <c r="H1003" s="1997"/>
      <c r="I1003" s="1997" t="s">
        <v>2218</v>
      </c>
      <c r="J1003" s="1997"/>
      <c r="K1003" s="1997"/>
      <c r="L1003" s="1997"/>
      <c r="M1003" s="1997"/>
      <c r="N1003" s="1997" t="s">
        <v>2219</v>
      </c>
      <c r="O1003" s="1997"/>
      <c r="P1003" s="1997"/>
      <c r="Q1003" s="1997"/>
      <c r="R1003" s="1997"/>
      <c r="S1003" s="1997" t="s">
        <v>2220</v>
      </c>
      <c r="T1003" s="1997"/>
      <c r="U1003" s="1997"/>
      <c r="V1003" s="1997"/>
      <c r="W1003" s="1997"/>
      <c r="X1003" s="1997" t="s">
        <v>2221</v>
      </c>
      <c r="Y1003" s="1997"/>
      <c r="Z1003" s="1997"/>
      <c r="AA1003" s="1997"/>
      <c r="AB1003" s="1997"/>
      <c r="AC1003" s="1997" t="s">
        <v>2147</v>
      </c>
      <c r="AD1003" s="1997"/>
      <c r="AE1003" s="1997"/>
      <c r="AF1003" s="1997"/>
      <c r="AG1003" s="1997"/>
    </row>
    <row r="1004" spans="1:33" ht="14.25" customHeight="1">
      <c r="D1004" s="3158">
        <f>'Notes- SK Template'!D851</f>
        <v>0</v>
      </c>
      <c r="E1004" s="3158">
        <f>'Notes- SK Template'!E851</f>
        <v>0</v>
      </c>
      <c r="F1004" s="3158">
        <f>'Notes- SK Template'!F851</f>
        <v>0</v>
      </c>
      <c r="G1004" s="3158">
        <f>'Notes- SK Template'!G851</f>
        <v>0</v>
      </c>
      <c r="H1004" s="3158">
        <f>'Notes- SK Template'!H851</f>
        <v>0</v>
      </c>
      <c r="I1004" s="2020">
        <f>'Notes- SK Template'!I851</f>
        <v>0</v>
      </c>
      <c r="J1004" s="2020">
        <f>'Notes- SK Template'!J851</f>
        <v>0</v>
      </c>
      <c r="K1004" s="2020">
        <f>'Notes- SK Template'!K851</f>
        <v>0</v>
      </c>
      <c r="L1004" s="2020">
        <f>'Notes- SK Template'!L851</f>
        <v>0</v>
      </c>
      <c r="M1004" s="2020">
        <f>'Notes- SK Template'!M851</f>
        <v>0</v>
      </c>
      <c r="N1004" s="3159">
        <f>'Notes- SK Template'!N851</f>
        <v>0</v>
      </c>
      <c r="O1004" s="3159">
        <f>'Notes- SK Template'!O851</f>
        <v>0</v>
      </c>
      <c r="P1004" s="3159">
        <f>'Notes- SK Template'!P851</f>
        <v>0</v>
      </c>
      <c r="Q1004" s="3159">
        <f>'Notes- SK Template'!Q851</f>
        <v>0</v>
      </c>
      <c r="R1004" s="3159">
        <f>'Notes- SK Template'!R851</f>
        <v>0</v>
      </c>
      <c r="S1004" s="3159">
        <f>'Notes- SK Template'!S851</f>
        <v>0</v>
      </c>
      <c r="T1004" s="3159">
        <f>'Notes- SK Template'!T851</f>
        <v>0</v>
      </c>
      <c r="U1004" s="3159">
        <f>'Notes- SK Template'!U851</f>
        <v>0</v>
      </c>
      <c r="V1004" s="3159">
        <f>'Notes- SK Template'!V851</f>
        <v>0</v>
      </c>
      <c r="W1004" s="3159">
        <f>'Notes- SK Template'!W851</f>
        <v>0</v>
      </c>
      <c r="X1004" s="3159">
        <f>'Notes- SK Template'!X851</f>
        <v>0</v>
      </c>
      <c r="Y1004" s="3159">
        <f>'Notes- SK Template'!Y851</f>
        <v>0</v>
      </c>
      <c r="Z1004" s="3159">
        <f>'Notes- SK Template'!Z851</f>
        <v>0</v>
      </c>
      <c r="AA1004" s="3159">
        <f>'Notes- SK Template'!AA851</f>
        <v>0</v>
      </c>
      <c r="AB1004" s="3159">
        <f>'Notes- SK Template'!AB851</f>
        <v>0</v>
      </c>
      <c r="AC1004" s="3159">
        <f>'Notes- SK Template'!AC851</f>
        <v>0</v>
      </c>
      <c r="AD1004" s="3159">
        <f>'Notes- SK Template'!AD851</f>
        <v>0</v>
      </c>
      <c r="AE1004" s="3159">
        <f>'Notes- SK Template'!AE851</f>
        <v>0</v>
      </c>
      <c r="AF1004" s="3159">
        <f>'Notes- SK Template'!AF851</f>
        <v>0</v>
      </c>
      <c r="AG1004" s="3159">
        <f>'Notes- SK Template'!AG851</f>
        <v>0</v>
      </c>
    </row>
    <row r="1005" spans="1:33" ht="14.25" customHeight="1">
      <c r="D1005" s="1887">
        <f>'Notes- SK Template'!D852</f>
        <v>0</v>
      </c>
      <c r="E1005" s="1887">
        <f>'Notes- SK Template'!E852</f>
        <v>0</v>
      </c>
      <c r="F1005" s="1887">
        <f>'Notes- SK Template'!F852</f>
        <v>0</v>
      </c>
      <c r="G1005" s="1887">
        <f>'Notes- SK Template'!G852</f>
        <v>0</v>
      </c>
      <c r="H1005" s="1887">
        <f>'Notes- SK Template'!H852</f>
        <v>0</v>
      </c>
      <c r="I1005" s="1907">
        <f>'Notes- SK Template'!I852</f>
        <v>0</v>
      </c>
      <c r="J1005" s="1907">
        <f>'Notes- SK Template'!J852</f>
        <v>0</v>
      </c>
      <c r="K1005" s="1907">
        <f>'Notes- SK Template'!K852</f>
        <v>0</v>
      </c>
      <c r="L1005" s="1907">
        <f>'Notes- SK Template'!L852</f>
        <v>0</v>
      </c>
      <c r="M1005" s="1907">
        <f>'Notes- SK Template'!M852</f>
        <v>0</v>
      </c>
      <c r="N1005" s="3157">
        <f>'Notes- SK Template'!N852</f>
        <v>0</v>
      </c>
      <c r="O1005" s="3157">
        <f>'Notes- SK Template'!O852</f>
        <v>0</v>
      </c>
      <c r="P1005" s="3157">
        <f>'Notes- SK Template'!P852</f>
        <v>0</v>
      </c>
      <c r="Q1005" s="3157">
        <f>'Notes- SK Template'!Q852</f>
        <v>0</v>
      </c>
      <c r="R1005" s="3157">
        <f>'Notes- SK Template'!R852</f>
        <v>0</v>
      </c>
      <c r="S1005" s="3157">
        <f>'Notes- SK Template'!S852</f>
        <v>0</v>
      </c>
      <c r="T1005" s="3157">
        <f>'Notes- SK Template'!T852</f>
        <v>0</v>
      </c>
      <c r="U1005" s="3157">
        <f>'Notes- SK Template'!U852</f>
        <v>0</v>
      </c>
      <c r="V1005" s="3157">
        <f>'Notes- SK Template'!V852</f>
        <v>0</v>
      </c>
      <c r="W1005" s="3157">
        <f>'Notes- SK Template'!W852</f>
        <v>0</v>
      </c>
      <c r="X1005" s="3157">
        <f>'Notes- SK Template'!X852</f>
        <v>0</v>
      </c>
      <c r="Y1005" s="3157">
        <f>'Notes- SK Template'!Y852</f>
        <v>0</v>
      </c>
      <c r="Z1005" s="3157">
        <f>'Notes- SK Template'!Z852</f>
        <v>0</v>
      </c>
      <c r="AA1005" s="3157">
        <f>'Notes- SK Template'!AA852</f>
        <v>0</v>
      </c>
      <c r="AB1005" s="3157">
        <f>'Notes- SK Template'!AB852</f>
        <v>0</v>
      </c>
      <c r="AC1005" s="3157">
        <f>'Notes- SK Template'!AC852</f>
        <v>0</v>
      </c>
      <c r="AD1005" s="3157">
        <f>'Notes- SK Template'!AD852</f>
        <v>0</v>
      </c>
      <c r="AE1005" s="3157">
        <f>'Notes- SK Template'!AE852</f>
        <v>0</v>
      </c>
      <c r="AF1005" s="3157">
        <f>'Notes- SK Template'!AF852</f>
        <v>0</v>
      </c>
      <c r="AG1005" s="3157">
        <f>'Notes- SK Template'!AG852</f>
        <v>0</v>
      </c>
    </row>
    <row r="1006" spans="1:33" ht="14.25" customHeight="1">
      <c r="D1006" s="1887">
        <f>'Notes- SK Template'!D853</f>
        <v>0</v>
      </c>
      <c r="E1006" s="1887">
        <f>'Notes- SK Template'!E853</f>
        <v>0</v>
      </c>
      <c r="F1006" s="1887">
        <f>'Notes- SK Template'!F853</f>
        <v>0</v>
      </c>
      <c r="G1006" s="1887">
        <f>'Notes- SK Template'!G853</f>
        <v>0</v>
      </c>
      <c r="H1006" s="1887">
        <f>'Notes- SK Template'!H853</f>
        <v>0</v>
      </c>
      <c r="I1006" s="1907">
        <f>'Notes- SK Template'!I853</f>
        <v>0</v>
      </c>
      <c r="J1006" s="1907">
        <f>'Notes- SK Template'!J853</f>
        <v>0</v>
      </c>
      <c r="K1006" s="1907">
        <f>'Notes- SK Template'!K853</f>
        <v>0</v>
      </c>
      <c r="L1006" s="1907">
        <f>'Notes- SK Template'!L853</f>
        <v>0</v>
      </c>
      <c r="M1006" s="1907">
        <f>'Notes- SK Template'!M853</f>
        <v>0</v>
      </c>
      <c r="N1006" s="3157">
        <f>'Notes- SK Template'!N853</f>
        <v>0</v>
      </c>
      <c r="O1006" s="3157">
        <f>'Notes- SK Template'!O853</f>
        <v>0</v>
      </c>
      <c r="P1006" s="3157">
        <f>'Notes- SK Template'!P853</f>
        <v>0</v>
      </c>
      <c r="Q1006" s="3157">
        <f>'Notes- SK Template'!Q853</f>
        <v>0</v>
      </c>
      <c r="R1006" s="3157">
        <f>'Notes- SK Template'!R853</f>
        <v>0</v>
      </c>
      <c r="S1006" s="3157">
        <f>'Notes- SK Template'!S853</f>
        <v>0</v>
      </c>
      <c r="T1006" s="3157">
        <f>'Notes- SK Template'!T853</f>
        <v>0</v>
      </c>
      <c r="U1006" s="3157">
        <f>'Notes- SK Template'!U853</f>
        <v>0</v>
      </c>
      <c r="V1006" s="3157">
        <f>'Notes- SK Template'!V853</f>
        <v>0</v>
      </c>
      <c r="W1006" s="3157">
        <f>'Notes- SK Template'!W853</f>
        <v>0</v>
      </c>
      <c r="X1006" s="3157">
        <f>'Notes- SK Template'!X853</f>
        <v>0</v>
      </c>
      <c r="Y1006" s="3157">
        <f>'Notes- SK Template'!Y853</f>
        <v>0</v>
      </c>
      <c r="Z1006" s="3157">
        <f>'Notes- SK Template'!Z853</f>
        <v>0</v>
      </c>
      <c r="AA1006" s="3157">
        <f>'Notes- SK Template'!AA853</f>
        <v>0</v>
      </c>
      <c r="AB1006" s="3157">
        <f>'Notes- SK Template'!AB853</f>
        <v>0</v>
      </c>
      <c r="AC1006" s="3157">
        <f>'Notes- SK Template'!AC853</f>
        <v>0</v>
      </c>
      <c r="AD1006" s="3157">
        <f>'Notes- SK Template'!AD853</f>
        <v>0</v>
      </c>
      <c r="AE1006" s="3157">
        <f>'Notes- SK Template'!AE853</f>
        <v>0</v>
      </c>
      <c r="AF1006" s="3157">
        <f>'Notes- SK Template'!AF853</f>
        <v>0</v>
      </c>
      <c r="AG1006" s="3157">
        <f>'Notes- SK Template'!AG853</f>
        <v>0</v>
      </c>
    </row>
    <row r="1007" spans="1:33" ht="14.25" customHeight="1" thickBot="1">
      <c r="D1007" s="3073">
        <f>'Notes- SK Template'!D854</f>
        <v>0</v>
      </c>
      <c r="E1007" s="3073">
        <f>'Notes- SK Template'!E854</f>
        <v>0</v>
      </c>
      <c r="F1007" s="3073">
        <f>'Notes- SK Template'!F854</f>
        <v>0</v>
      </c>
      <c r="G1007" s="3073">
        <f>'Notes- SK Template'!G854</f>
        <v>0</v>
      </c>
      <c r="H1007" s="3073">
        <f>'Notes- SK Template'!H854</f>
        <v>0</v>
      </c>
      <c r="I1007" s="2021">
        <f>'Notes- SK Template'!I854</f>
        <v>0</v>
      </c>
      <c r="J1007" s="2021">
        <f>'Notes- SK Template'!J854</f>
        <v>0</v>
      </c>
      <c r="K1007" s="2021">
        <f>'Notes- SK Template'!K854</f>
        <v>0</v>
      </c>
      <c r="L1007" s="2021">
        <f>'Notes- SK Template'!L854</f>
        <v>0</v>
      </c>
      <c r="M1007" s="2021">
        <f>'Notes- SK Template'!M854</f>
        <v>0</v>
      </c>
      <c r="N1007" s="3160">
        <f>'Notes- SK Template'!N854</f>
        <v>0</v>
      </c>
      <c r="O1007" s="3160">
        <f>'Notes- SK Template'!O854</f>
        <v>0</v>
      </c>
      <c r="P1007" s="3160">
        <f>'Notes- SK Template'!P854</f>
        <v>0</v>
      </c>
      <c r="Q1007" s="3160">
        <f>'Notes- SK Template'!Q854</f>
        <v>0</v>
      </c>
      <c r="R1007" s="3160">
        <f>'Notes- SK Template'!R854</f>
        <v>0</v>
      </c>
      <c r="S1007" s="3160">
        <f>'Notes- SK Template'!S854</f>
        <v>0</v>
      </c>
      <c r="T1007" s="3160">
        <f>'Notes- SK Template'!T854</f>
        <v>0</v>
      </c>
      <c r="U1007" s="3160">
        <f>'Notes- SK Template'!U854</f>
        <v>0</v>
      </c>
      <c r="V1007" s="3160">
        <f>'Notes- SK Template'!V854</f>
        <v>0</v>
      </c>
      <c r="W1007" s="3160">
        <f>'Notes- SK Template'!W854</f>
        <v>0</v>
      </c>
      <c r="X1007" s="3160">
        <f>'Notes- SK Template'!X854</f>
        <v>0</v>
      </c>
      <c r="Y1007" s="3160">
        <f>'Notes- SK Template'!Y854</f>
        <v>0</v>
      </c>
      <c r="Z1007" s="3160">
        <f>'Notes- SK Template'!Z854</f>
        <v>0</v>
      </c>
      <c r="AA1007" s="3160">
        <f>'Notes- SK Template'!AA854</f>
        <v>0</v>
      </c>
      <c r="AB1007" s="3160">
        <f>'Notes- SK Template'!AB854</f>
        <v>0</v>
      </c>
      <c r="AC1007" s="3160">
        <f>'Notes- SK Template'!AC854</f>
        <v>0</v>
      </c>
      <c r="AD1007" s="3160">
        <f>'Notes- SK Template'!AD854</f>
        <v>0</v>
      </c>
      <c r="AE1007" s="3160">
        <f>'Notes- SK Template'!AE854</f>
        <v>0</v>
      </c>
      <c r="AF1007" s="3160">
        <f>'Notes- SK Template'!AF854</f>
        <v>0</v>
      </c>
      <c r="AG1007" s="3160">
        <f>'Notes- SK Template'!AG854</f>
        <v>0</v>
      </c>
    </row>
    <row r="1010" spans="1:33" ht="14.25" customHeight="1">
      <c r="D1010" s="2059" t="s">
        <v>2222</v>
      </c>
      <c r="E1010" s="2316"/>
      <c r="F1010" s="2316"/>
      <c r="G1010" s="2316"/>
      <c r="H1010" s="2316"/>
      <c r="I1010" s="2316"/>
      <c r="J1010" s="2316"/>
      <c r="K1010" s="2316"/>
      <c r="L1010" s="2316"/>
      <c r="M1010" s="2316"/>
      <c r="N1010" s="2316"/>
      <c r="O1010" s="2316"/>
      <c r="P1010" s="2316"/>
      <c r="Q1010" s="2316"/>
      <c r="R1010" s="2316"/>
      <c r="S1010" s="2316"/>
      <c r="T1010" s="2316"/>
      <c r="U1010" s="2316"/>
      <c r="V1010" s="2316"/>
      <c r="W1010" s="2316"/>
      <c r="X1010" s="2316"/>
      <c r="Y1010" s="2316"/>
      <c r="Z1010" s="2316"/>
      <c r="AA1010" s="2316"/>
      <c r="AB1010" s="2316"/>
      <c r="AC1010" s="2316"/>
      <c r="AD1010" s="2316"/>
      <c r="AE1010" s="2316"/>
      <c r="AF1010" s="2316"/>
      <c r="AG1010" s="2316"/>
    </row>
    <row r="1011" spans="1:33" ht="14.25" customHeight="1" thickBot="1"/>
    <row r="1012" spans="1:33" ht="72" customHeight="1" thickBot="1">
      <c r="A1012" s="606" t="s">
        <v>1435</v>
      </c>
      <c r="C1012" s="942"/>
      <c r="D1012" s="1997" t="s">
        <v>1828</v>
      </c>
      <c r="E1012" s="1997"/>
      <c r="F1012" s="1997"/>
      <c r="G1012" s="1997"/>
      <c r="H1012" s="1997"/>
      <c r="I1012" s="1997"/>
      <c r="J1012" s="1997"/>
      <c r="K1012" s="1997" t="s">
        <v>2223</v>
      </c>
      <c r="L1012" s="1997"/>
      <c r="M1012" s="1997"/>
      <c r="N1012" s="1997" t="s">
        <v>2224</v>
      </c>
      <c r="O1012" s="1997"/>
      <c r="P1012" s="1997"/>
      <c r="Q1012" s="1997"/>
      <c r="R1012" s="1997" t="s">
        <v>2225</v>
      </c>
      <c r="S1012" s="1997"/>
      <c r="T1012" s="1997"/>
      <c r="U1012" s="1997"/>
      <c r="V1012" s="1939" t="s">
        <v>2226</v>
      </c>
      <c r="W1012" s="1940"/>
      <c r="X1012" s="1940" t="s">
        <v>2226</v>
      </c>
      <c r="Y1012" s="1940"/>
      <c r="Z1012" s="1939" t="s">
        <v>2228</v>
      </c>
      <c r="AA1012" s="1940" t="s">
        <v>2228</v>
      </c>
      <c r="AB1012" s="1940"/>
      <c r="AC1012" s="1941"/>
      <c r="AD1012" s="1997" t="s">
        <v>2227</v>
      </c>
      <c r="AE1012" s="1997"/>
      <c r="AF1012" s="1997"/>
      <c r="AG1012" s="1997"/>
    </row>
    <row r="1013" spans="1:33" ht="14.25" customHeight="1" thickBot="1">
      <c r="C1013" s="942"/>
      <c r="D1013" s="2303" t="s">
        <v>2229</v>
      </c>
      <c r="E1013" s="2303"/>
      <c r="F1013" s="2303"/>
      <c r="G1013" s="2303"/>
      <c r="H1013" s="2303"/>
      <c r="I1013" s="2303"/>
      <c r="J1013" s="2303"/>
      <c r="K1013" s="2303"/>
      <c r="L1013" s="2303"/>
      <c r="M1013" s="2303"/>
      <c r="N1013" s="2303"/>
      <c r="O1013" s="2303"/>
      <c r="P1013" s="2303"/>
      <c r="Q1013" s="2303"/>
      <c r="R1013" s="2303"/>
      <c r="S1013" s="2303"/>
      <c r="T1013" s="2303"/>
      <c r="U1013" s="2303"/>
      <c r="V1013" s="2303"/>
      <c r="W1013" s="2303"/>
      <c r="X1013" s="2303"/>
      <c r="Y1013" s="2303"/>
      <c r="Z1013" s="2303"/>
      <c r="AA1013" s="2303"/>
      <c r="AB1013" s="2303"/>
      <c r="AC1013" s="2303"/>
      <c r="AD1013" s="2303"/>
      <c r="AE1013" s="2303"/>
      <c r="AF1013" s="2303"/>
      <c r="AG1013" s="2303"/>
    </row>
    <row r="1014" spans="1:33" ht="14.25" customHeight="1">
      <c r="C1014" s="942"/>
      <c r="D1014" s="2939">
        <f>'Notes- SK Template'!D863</f>
        <v>0</v>
      </c>
      <c r="E1014" s="2939">
        <f>'Notes- SK Template'!E863</f>
        <v>0</v>
      </c>
      <c r="F1014" s="2939">
        <f>'Notes- SK Template'!F863</f>
        <v>0</v>
      </c>
      <c r="G1014" s="2939">
        <f>'Notes- SK Template'!G863</f>
        <v>0</v>
      </c>
      <c r="H1014" s="2939">
        <f>'Notes- SK Template'!H863</f>
        <v>0</v>
      </c>
      <c r="I1014" s="2939">
        <f>'Notes- SK Template'!I863</f>
        <v>0</v>
      </c>
      <c r="J1014" s="2939">
        <f>'Notes- SK Template'!J863</f>
        <v>0</v>
      </c>
      <c r="K1014" s="2939">
        <f>'Notes- SK Template'!K863</f>
        <v>0</v>
      </c>
      <c r="L1014" s="2939">
        <f>'Notes- SK Template'!L863</f>
        <v>0</v>
      </c>
      <c r="M1014" s="2939">
        <f>'Notes- SK Template'!M863</f>
        <v>0</v>
      </c>
      <c r="N1014" s="2904">
        <f>'Notes- SK Template'!N863</f>
        <v>0</v>
      </c>
      <c r="O1014" s="2905">
        <f>'Notes- SK Template'!O863</f>
        <v>0</v>
      </c>
      <c r="P1014" s="2905">
        <f>'Notes- SK Template'!P863</f>
        <v>0</v>
      </c>
      <c r="Q1014" s="2905">
        <f>'Notes- SK Template'!Q863</f>
        <v>0</v>
      </c>
      <c r="R1014" s="2906">
        <f>'Notes- SK Template'!S863</f>
        <v>0</v>
      </c>
      <c r="S1014" s="2906" t="e">
        <f>'Notes- SK Template'!#REF!</f>
        <v>#REF!</v>
      </c>
      <c r="T1014" s="2906">
        <f>'Notes- SK Template'!T863</f>
        <v>0</v>
      </c>
      <c r="U1014" s="2906">
        <f>'Notes- SK Template'!U863</f>
        <v>0</v>
      </c>
      <c r="V1014" s="2907">
        <f>'Notes- SK Template'!V863</f>
        <v>0</v>
      </c>
      <c r="W1014" s="2908">
        <f>'Notes- SK Template'!W863</f>
        <v>0</v>
      </c>
      <c r="X1014" s="2908">
        <f>'Notes- SK Template'!X863</f>
        <v>0</v>
      </c>
      <c r="Y1014" s="2909">
        <f>'Notes- SK Template'!Y863</f>
        <v>0</v>
      </c>
      <c r="Z1014" s="2907">
        <f>'Notes- SK Template'!Z863</f>
        <v>0</v>
      </c>
      <c r="AA1014" s="2908">
        <f>'Notes- SK Template'!AA863</f>
        <v>0</v>
      </c>
      <c r="AB1014" s="2908">
        <f>'Notes- SK Template'!AB863</f>
        <v>0</v>
      </c>
      <c r="AC1014" s="2909">
        <f>'Notes- SK Template'!AC863</f>
        <v>0</v>
      </c>
      <c r="AD1014" s="2908">
        <f>'Notes- SK Template'!AD863</f>
        <v>0</v>
      </c>
      <c r="AE1014" s="2908">
        <f>'Notes- SK Template'!AE863</f>
        <v>0</v>
      </c>
      <c r="AF1014" s="2908">
        <f>'Notes- SK Template'!AF863</f>
        <v>0</v>
      </c>
      <c r="AG1014" s="2924">
        <f>'Notes- SK Template'!AG863</f>
        <v>0</v>
      </c>
    </row>
    <row r="1015" spans="1:33" ht="14.25" customHeight="1">
      <c r="C1015" s="942"/>
      <c r="D1015" s="3164">
        <f>'Notes- SK Template'!D864</f>
        <v>0</v>
      </c>
      <c r="E1015" s="3164">
        <f>'Notes- SK Template'!E864</f>
        <v>0</v>
      </c>
      <c r="F1015" s="3164">
        <f>'Notes- SK Template'!F864</f>
        <v>0</v>
      </c>
      <c r="G1015" s="3164">
        <f>'Notes- SK Template'!G864</f>
        <v>0</v>
      </c>
      <c r="H1015" s="3164">
        <f>'Notes- SK Template'!H864</f>
        <v>0</v>
      </c>
      <c r="I1015" s="3164">
        <f>'Notes- SK Template'!I864</f>
        <v>0</v>
      </c>
      <c r="J1015" s="3164">
        <f>'Notes- SK Template'!J864</f>
        <v>0</v>
      </c>
      <c r="K1015" s="3164">
        <f>'Notes- SK Template'!K864</f>
        <v>0</v>
      </c>
      <c r="L1015" s="3164">
        <f>'Notes- SK Template'!L864</f>
        <v>0</v>
      </c>
      <c r="M1015" s="3164">
        <f>'Notes- SK Template'!M864</f>
        <v>0</v>
      </c>
      <c r="N1015" s="2910">
        <f>'Notes- SK Template'!N864</f>
        <v>0</v>
      </c>
      <c r="O1015" s="2911">
        <f>'Notes- SK Template'!O864</f>
        <v>0</v>
      </c>
      <c r="P1015" s="2911">
        <f>'Notes- SK Template'!P864</f>
        <v>0</v>
      </c>
      <c r="Q1015" s="2911">
        <f>'Notes- SK Template'!Q864</f>
        <v>0</v>
      </c>
      <c r="R1015" s="2912">
        <f>'Notes- SK Template'!S864</f>
        <v>0</v>
      </c>
      <c r="S1015" s="2912" t="e">
        <f>'Notes- SK Template'!#REF!</f>
        <v>#REF!</v>
      </c>
      <c r="T1015" s="2912">
        <f>'Notes- SK Template'!T864</f>
        <v>0</v>
      </c>
      <c r="U1015" s="2912">
        <f>'Notes- SK Template'!U864</f>
        <v>0</v>
      </c>
      <c r="V1015" s="2913">
        <f>'Notes- SK Template'!V864</f>
        <v>0</v>
      </c>
      <c r="W1015" s="2914">
        <f>'Notes- SK Template'!W864</f>
        <v>0</v>
      </c>
      <c r="X1015" s="2914">
        <f>'Notes- SK Template'!X864</f>
        <v>0</v>
      </c>
      <c r="Y1015" s="2915">
        <f>'Notes- SK Template'!Y864</f>
        <v>0</v>
      </c>
      <c r="Z1015" s="2913">
        <f>'Notes- SK Template'!Z864</f>
        <v>0</v>
      </c>
      <c r="AA1015" s="2914">
        <f>'Notes- SK Template'!AA864</f>
        <v>0</v>
      </c>
      <c r="AB1015" s="2914">
        <f>'Notes- SK Template'!AB864</f>
        <v>0</v>
      </c>
      <c r="AC1015" s="2915">
        <f>'Notes- SK Template'!AC864</f>
        <v>0</v>
      </c>
      <c r="AD1015" s="2914">
        <f>'Notes- SK Template'!AD864</f>
        <v>0</v>
      </c>
      <c r="AE1015" s="2914">
        <f>'Notes- SK Template'!AE864</f>
        <v>0</v>
      </c>
      <c r="AF1015" s="2914">
        <f>'Notes- SK Template'!AF864</f>
        <v>0</v>
      </c>
      <c r="AG1015" s="2925">
        <f>'Notes- SK Template'!AG864</f>
        <v>0</v>
      </c>
    </row>
    <row r="1016" spans="1:33" ht="14.25" customHeight="1" thickBot="1">
      <c r="C1016" s="942"/>
      <c r="D1016" s="2468">
        <f>'Notes- SK Template'!D865</f>
        <v>0</v>
      </c>
      <c r="E1016" s="2468">
        <f>'Notes- SK Template'!E865</f>
        <v>0</v>
      </c>
      <c r="F1016" s="2468">
        <f>'Notes- SK Template'!F865</f>
        <v>0</v>
      </c>
      <c r="G1016" s="2468">
        <f>'Notes- SK Template'!G865</f>
        <v>0</v>
      </c>
      <c r="H1016" s="2468">
        <f>'Notes- SK Template'!H865</f>
        <v>0</v>
      </c>
      <c r="I1016" s="2468">
        <f>'Notes- SK Template'!I865</f>
        <v>0</v>
      </c>
      <c r="J1016" s="2468">
        <f>'Notes- SK Template'!J865</f>
        <v>0</v>
      </c>
      <c r="K1016" s="2468">
        <f>'Notes- SK Template'!K865</f>
        <v>0</v>
      </c>
      <c r="L1016" s="2468">
        <f>'Notes- SK Template'!L865</f>
        <v>0</v>
      </c>
      <c r="M1016" s="2468">
        <f>'Notes- SK Template'!M865</f>
        <v>0</v>
      </c>
      <c r="N1016" s="2901">
        <f>'Notes- SK Template'!N865</f>
        <v>0</v>
      </c>
      <c r="O1016" s="2902">
        <f>'Notes- SK Template'!O865</f>
        <v>0</v>
      </c>
      <c r="P1016" s="2902">
        <f>'Notes- SK Template'!P865</f>
        <v>0</v>
      </c>
      <c r="Q1016" s="2902">
        <f>'Notes- SK Template'!Q865</f>
        <v>0</v>
      </c>
      <c r="R1016" s="2903">
        <f>'Notes- SK Template'!S865</f>
        <v>0</v>
      </c>
      <c r="S1016" s="2903" t="e">
        <f>'Notes- SK Template'!#REF!</f>
        <v>#REF!</v>
      </c>
      <c r="T1016" s="2903">
        <f>'Notes- SK Template'!T865</f>
        <v>0</v>
      </c>
      <c r="U1016" s="2903">
        <f>'Notes- SK Template'!U865</f>
        <v>0</v>
      </c>
      <c r="V1016" s="1881">
        <f>'Notes- SK Template'!V865</f>
        <v>0</v>
      </c>
      <c r="W1016" s="1882">
        <f>'Notes- SK Template'!W865</f>
        <v>0</v>
      </c>
      <c r="X1016" s="1882">
        <f>'Notes- SK Template'!X865</f>
        <v>0</v>
      </c>
      <c r="Y1016" s="1883">
        <f>'Notes- SK Template'!Y865</f>
        <v>0</v>
      </c>
      <c r="Z1016" s="1881">
        <f>'Notes- SK Template'!Z865</f>
        <v>0</v>
      </c>
      <c r="AA1016" s="1882">
        <f>'Notes- SK Template'!AA865</f>
        <v>0</v>
      </c>
      <c r="AB1016" s="1882">
        <f>'Notes- SK Template'!AB865</f>
        <v>0</v>
      </c>
      <c r="AC1016" s="1883">
        <f>'Notes- SK Template'!AC865</f>
        <v>0</v>
      </c>
      <c r="AD1016" s="1882">
        <f>'Notes- SK Template'!AD865</f>
        <v>0</v>
      </c>
      <c r="AE1016" s="1882">
        <f>'Notes- SK Template'!AE865</f>
        <v>0</v>
      </c>
      <c r="AF1016" s="1882">
        <f>'Notes- SK Template'!AF865</f>
        <v>0</v>
      </c>
      <c r="AG1016" s="2926">
        <f>'Notes- SK Template'!AG865</f>
        <v>0</v>
      </c>
    </row>
    <row r="1017" spans="1:33" ht="14.25" customHeight="1" thickBot="1">
      <c r="C1017" s="942"/>
      <c r="D1017" s="2303" t="s">
        <v>2421</v>
      </c>
      <c r="E1017" s="2303"/>
      <c r="F1017" s="2303"/>
      <c r="G1017" s="2303"/>
      <c r="H1017" s="2303"/>
      <c r="I1017" s="2303"/>
      <c r="J1017" s="2303"/>
      <c r="K1017" s="2303"/>
      <c r="L1017" s="2303"/>
      <c r="M1017" s="2303"/>
      <c r="N1017" s="2303"/>
      <c r="O1017" s="2303"/>
      <c r="P1017" s="2303"/>
      <c r="Q1017" s="2303"/>
      <c r="R1017" s="2303"/>
      <c r="S1017" s="2303"/>
      <c r="T1017" s="2303"/>
      <c r="U1017" s="2303"/>
      <c r="V1017" s="2303"/>
      <c r="W1017" s="2303"/>
      <c r="X1017" s="2303"/>
      <c r="Y1017" s="2303"/>
      <c r="Z1017" s="2303"/>
      <c r="AA1017" s="2303"/>
      <c r="AB1017" s="2303"/>
      <c r="AC1017" s="2303"/>
      <c r="AD1017" s="2303"/>
      <c r="AE1017" s="2303"/>
      <c r="AF1017" s="2303"/>
      <c r="AG1017" s="2303"/>
    </row>
    <row r="1018" spans="1:33" ht="14.25" customHeight="1">
      <c r="C1018" s="942"/>
      <c r="D1018" s="3161" t="e">
        <f>'Notes- SK Template'!#REF!</f>
        <v>#REF!</v>
      </c>
      <c r="E1018" s="3162" t="e">
        <f>'Notes- SK Template'!#REF!</f>
        <v>#REF!</v>
      </c>
      <c r="F1018" s="3162" t="e">
        <f>'Notes- SK Template'!#REF!</f>
        <v>#REF!</v>
      </c>
      <c r="G1018" s="3162" t="e">
        <f>'Notes- SK Template'!#REF!</f>
        <v>#REF!</v>
      </c>
      <c r="H1018" s="3162" t="e">
        <f>'Notes- SK Template'!#REF!</f>
        <v>#REF!</v>
      </c>
      <c r="I1018" s="3162" t="e">
        <f>'Notes- SK Template'!#REF!</f>
        <v>#REF!</v>
      </c>
      <c r="J1018" s="3163" t="e">
        <f>'Notes- SK Template'!#REF!</f>
        <v>#REF!</v>
      </c>
      <c r="K1018" s="3161" t="e">
        <f>'Notes- SK Template'!#REF!</f>
        <v>#REF!</v>
      </c>
      <c r="L1018" s="3162" t="e">
        <f>'Notes- SK Template'!#REF!</f>
        <v>#REF!</v>
      </c>
      <c r="M1018" s="3163" t="e">
        <f>'Notes- SK Template'!#REF!</f>
        <v>#REF!</v>
      </c>
      <c r="N1018" s="2904" t="e">
        <f>'Notes- SK Template'!#REF!</f>
        <v>#REF!</v>
      </c>
      <c r="O1018" s="2905" t="e">
        <f>'Notes- SK Template'!#REF!</f>
        <v>#REF!</v>
      </c>
      <c r="P1018" s="2905" t="e">
        <f>'Notes- SK Template'!#REF!</f>
        <v>#REF!</v>
      </c>
      <c r="Q1018" s="2918" t="e">
        <f>'Notes- SK Template'!#REF!</f>
        <v>#REF!</v>
      </c>
      <c r="R1018" s="2919" t="e">
        <f>'Notes- SK Template'!#REF!</f>
        <v>#REF!</v>
      </c>
      <c r="S1018" s="2905" t="e">
        <f>'Notes- SK Template'!#REF!</f>
        <v>#REF!</v>
      </c>
      <c r="T1018" s="2905" t="e">
        <f>'Notes- SK Template'!#REF!</f>
        <v>#REF!</v>
      </c>
      <c r="U1018" s="2918" t="e">
        <f>'Notes- SK Template'!#REF!</f>
        <v>#REF!</v>
      </c>
      <c r="V1018" s="2907" t="e">
        <f>'Notes- SK Template'!#REF!</f>
        <v>#REF!</v>
      </c>
      <c r="W1018" s="2908" t="e">
        <f>'Notes- SK Template'!#REF!</f>
        <v>#REF!</v>
      </c>
      <c r="X1018" s="2908" t="e">
        <f>'Notes- SK Template'!#REF!</f>
        <v>#REF!</v>
      </c>
      <c r="Y1018" s="2909" t="e">
        <f>'Notes- SK Template'!#REF!</f>
        <v>#REF!</v>
      </c>
      <c r="Z1018" s="2907" t="e">
        <f>'Notes- SK Template'!#REF!</f>
        <v>#REF!</v>
      </c>
      <c r="AA1018" s="2908" t="e">
        <f>'Notes- SK Template'!#REF!</f>
        <v>#REF!</v>
      </c>
      <c r="AB1018" s="2908" t="e">
        <f>'Notes- SK Template'!#REF!</f>
        <v>#REF!</v>
      </c>
      <c r="AC1018" s="2909" t="e">
        <f>'Notes- SK Template'!#REF!</f>
        <v>#REF!</v>
      </c>
      <c r="AD1018" s="2907" t="e">
        <f>'Notes- SK Template'!#REF!</f>
        <v>#REF!</v>
      </c>
      <c r="AE1018" s="2908" t="e">
        <f>'Notes- SK Template'!#REF!</f>
        <v>#REF!</v>
      </c>
      <c r="AF1018" s="2908" t="e">
        <f>'Notes- SK Template'!#REF!</f>
        <v>#REF!</v>
      </c>
      <c r="AG1018" s="2924" t="e">
        <f>'Notes- SK Template'!#REF!</f>
        <v>#REF!</v>
      </c>
    </row>
    <row r="1019" spans="1:33" ht="14.25" customHeight="1">
      <c r="C1019" s="942"/>
      <c r="D1019" s="3168" t="e">
        <f>'Notes- SK Template'!#REF!</f>
        <v>#REF!</v>
      </c>
      <c r="E1019" s="3169" t="e">
        <f>'Notes- SK Template'!#REF!</f>
        <v>#REF!</v>
      </c>
      <c r="F1019" s="3169" t="e">
        <f>'Notes- SK Template'!#REF!</f>
        <v>#REF!</v>
      </c>
      <c r="G1019" s="3169" t="e">
        <f>'Notes- SK Template'!#REF!</f>
        <v>#REF!</v>
      </c>
      <c r="H1019" s="3169" t="e">
        <f>'Notes- SK Template'!#REF!</f>
        <v>#REF!</v>
      </c>
      <c r="I1019" s="3169" t="e">
        <f>'Notes- SK Template'!#REF!</f>
        <v>#REF!</v>
      </c>
      <c r="J1019" s="3170" t="e">
        <f>'Notes- SK Template'!#REF!</f>
        <v>#REF!</v>
      </c>
      <c r="K1019" s="3168" t="e">
        <f>'Notes- SK Template'!#REF!</f>
        <v>#REF!</v>
      </c>
      <c r="L1019" s="3169" t="e">
        <f>'Notes- SK Template'!#REF!</f>
        <v>#REF!</v>
      </c>
      <c r="M1019" s="3170" t="e">
        <f>'Notes- SK Template'!#REF!</f>
        <v>#REF!</v>
      </c>
      <c r="N1019" s="2910" t="e">
        <f>'Notes- SK Template'!#REF!</f>
        <v>#REF!</v>
      </c>
      <c r="O1019" s="2911" t="e">
        <f>'Notes- SK Template'!#REF!</f>
        <v>#REF!</v>
      </c>
      <c r="P1019" s="2911" t="e">
        <f>'Notes- SK Template'!#REF!</f>
        <v>#REF!</v>
      </c>
      <c r="Q1019" s="2920" t="e">
        <f>'Notes- SK Template'!#REF!</f>
        <v>#REF!</v>
      </c>
      <c r="R1019" s="2921" t="e">
        <f>'Notes- SK Template'!#REF!</f>
        <v>#REF!</v>
      </c>
      <c r="S1019" s="2911" t="e">
        <f>'Notes- SK Template'!#REF!</f>
        <v>#REF!</v>
      </c>
      <c r="T1019" s="2911" t="e">
        <f>'Notes- SK Template'!#REF!</f>
        <v>#REF!</v>
      </c>
      <c r="U1019" s="2920" t="e">
        <f>'Notes- SK Template'!#REF!</f>
        <v>#REF!</v>
      </c>
      <c r="V1019" s="2913" t="e">
        <f>'Notes- SK Template'!#REF!</f>
        <v>#REF!</v>
      </c>
      <c r="W1019" s="2914" t="e">
        <f>'Notes- SK Template'!#REF!</f>
        <v>#REF!</v>
      </c>
      <c r="X1019" s="2914" t="e">
        <f>'Notes- SK Template'!#REF!</f>
        <v>#REF!</v>
      </c>
      <c r="Y1019" s="2915" t="e">
        <f>'Notes- SK Template'!#REF!</f>
        <v>#REF!</v>
      </c>
      <c r="Z1019" s="2913" t="e">
        <f>'Notes- SK Template'!#REF!</f>
        <v>#REF!</v>
      </c>
      <c r="AA1019" s="2914" t="e">
        <f>'Notes- SK Template'!#REF!</f>
        <v>#REF!</v>
      </c>
      <c r="AB1019" s="2914" t="e">
        <f>'Notes- SK Template'!#REF!</f>
        <v>#REF!</v>
      </c>
      <c r="AC1019" s="2915" t="e">
        <f>'Notes- SK Template'!#REF!</f>
        <v>#REF!</v>
      </c>
      <c r="AD1019" s="2913" t="e">
        <f>'Notes- SK Template'!#REF!</f>
        <v>#REF!</v>
      </c>
      <c r="AE1019" s="2914" t="e">
        <f>'Notes- SK Template'!#REF!</f>
        <v>#REF!</v>
      </c>
      <c r="AF1019" s="2914" t="e">
        <f>'Notes- SK Template'!#REF!</f>
        <v>#REF!</v>
      </c>
      <c r="AG1019" s="2925" t="e">
        <f>'Notes- SK Template'!#REF!</f>
        <v>#REF!</v>
      </c>
    </row>
    <row r="1020" spans="1:33" ht="14.25" customHeight="1" thickBot="1">
      <c r="C1020" s="942"/>
      <c r="D1020" s="3165" t="e">
        <f>'Notes- SK Template'!#REF!</f>
        <v>#REF!</v>
      </c>
      <c r="E1020" s="3166" t="e">
        <f>'Notes- SK Template'!#REF!</f>
        <v>#REF!</v>
      </c>
      <c r="F1020" s="3166" t="e">
        <f>'Notes- SK Template'!#REF!</f>
        <v>#REF!</v>
      </c>
      <c r="G1020" s="3166" t="e">
        <f>'Notes- SK Template'!#REF!</f>
        <v>#REF!</v>
      </c>
      <c r="H1020" s="3166" t="e">
        <f>'Notes- SK Template'!#REF!</f>
        <v>#REF!</v>
      </c>
      <c r="I1020" s="3166" t="e">
        <f>'Notes- SK Template'!#REF!</f>
        <v>#REF!</v>
      </c>
      <c r="J1020" s="3167" t="e">
        <f>'Notes- SK Template'!#REF!</f>
        <v>#REF!</v>
      </c>
      <c r="K1020" s="3165" t="e">
        <f>'Notes- SK Template'!#REF!</f>
        <v>#REF!</v>
      </c>
      <c r="L1020" s="3166" t="e">
        <f>'Notes- SK Template'!#REF!</f>
        <v>#REF!</v>
      </c>
      <c r="M1020" s="3167" t="e">
        <f>'Notes- SK Template'!#REF!</f>
        <v>#REF!</v>
      </c>
      <c r="N1020" s="2901" t="e">
        <f>'Notes- SK Template'!#REF!</f>
        <v>#REF!</v>
      </c>
      <c r="O1020" s="2902" t="e">
        <f>'Notes- SK Template'!#REF!</f>
        <v>#REF!</v>
      </c>
      <c r="P1020" s="2902" t="e">
        <f>'Notes- SK Template'!#REF!</f>
        <v>#REF!</v>
      </c>
      <c r="Q1020" s="2922" t="e">
        <f>'Notes- SK Template'!#REF!</f>
        <v>#REF!</v>
      </c>
      <c r="R1020" s="2923" t="e">
        <f>'Notes- SK Template'!#REF!</f>
        <v>#REF!</v>
      </c>
      <c r="S1020" s="2902" t="e">
        <f>'Notes- SK Template'!#REF!</f>
        <v>#REF!</v>
      </c>
      <c r="T1020" s="2902" t="e">
        <f>'Notes- SK Template'!#REF!</f>
        <v>#REF!</v>
      </c>
      <c r="U1020" s="2922" t="e">
        <f>'Notes- SK Template'!#REF!</f>
        <v>#REF!</v>
      </c>
      <c r="V1020" s="1881" t="e">
        <f>'Notes- SK Template'!#REF!</f>
        <v>#REF!</v>
      </c>
      <c r="W1020" s="1882" t="e">
        <f>'Notes- SK Template'!#REF!</f>
        <v>#REF!</v>
      </c>
      <c r="X1020" s="1882" t="e">
        <f>'Notes- SK Template'!#REF!</f>
        <v>#REF!</v>
      </c>
      <c r="Y1020" s="1883" t="e">
        <f>'Notes- SK Template'!#REF!</f>
        <v>#REF!</v>
      </c>
      <c r="Z1020" s="1881" t="e">
        <f>'Notes- SK Template'!#REF!</f>
        <v>#REF!</v>
      </c>
      <c r="AA1020" s="1882" t="e">
        <f>'Notes- SK Template'!#REF!</f>
        <v>#REF!</v>
      </c>
      <c r="AB1020" s="1882" t="e">
        <f>'Notes- SK Template'!#REF!</f>
        <v>#REF!</v>
      </c>
      <c r="AC1020" s="1883" t="e">
        <f>'Notes- SK Template'!#REF!</f>
        <v>#REF!</v>
      </c>
      <c r="AD1020" s="1881" t="e">
        <f>'Notes- SK Template'!#REF!</f>
        <v>#REF!</v>
      </c>
      <c r="AE1020" s="1882" t="e">
        <f>'Notes- SK Template'!#REF!</f>
        <v>#REF!</v>
      </c>
      <c r="AF1020" s="1882" t="e">
        <f>'Notes- SK Template'!#REF!</f>
        <v>#REF!</v>
      </c>
      <c r="AG1020" s="2926" t="e">
        <f>'Notes- SK Template'!#REF!</f>
        <v>#REF!</v>
      </c>
    </row>
    <row r="1022" spans="1:33" ht="14.25" customHeight="1" thickBot="1"/>
    <row r="1023" spans="1:33" ht="70.5" customHeight="1" thickBot="1">
      <c r="A1023" s="606" t="s">
        <v>1434</v>
      </c>
      <c r="D1023" s="1997" t="s">
        <v>1828</v>
      </c>
      <c r="E1023" s="1997"/>
      <c r="F1023" s="1997"/>
      <c r="G1023" s="1997"/>
      <c r="H1023" s="1997"/>
      <c r="I1023" s="1997"/>
      <c r="J1023" s="1997"/>
      <c r="K1023" s="1997" t="s">
        <v>2223</v>
      </c>
      <c r="L1023" s="1997"/>
      <c r="M1023" s="1997"/>
      <c r="N1023" s="1997" t="s">
        <v>2224</v>
      </c>
      <c r="O1023" s="1997"/>
      <c r="P1023" s="1997"/>
      <c r="Q1023" s="1997"/>
      <c r="R1023" s="1997" t="s">
        <v>2225</v>
      </c>
      <c r="S1023" s="1997" t="s">
        <v>2225</v>
      </c>
      <c r="T1023" s="1997"/>
      <c r="U1023" s="1997"/>
      <c r="V1023" s="1939" t="s">
        <v>2226</v>
      </c>
      <c r="W1023" s="1940"/>
      <c r="X1023" s="1940" t="s">
        <v>2226</v>
      </c>
      <c r="Y1023" s="1940"/>
      <c r="Z1023" s="1939" t="s">
        <v>2228</v>
      </c>
      <c r="AA1023" s="1940" t="s">
        <v>2228</v>
      </c>
      <c r="AB1023" s="1940"/>
      <c r="AC1023" s="1941"/>
      <c r="AD1023" s="1997" t="s">
        <v>2227</v>
      </c>
      <c r="AE1023" s="1997"/>
      <c r="AF1023" s="1997"/>
      <c r="AG1023" s="1997"/>
    </row>
    <row r="1024" spans="1:33" ht="14.25" customHeight="1" thickBot="1">
      <c r="D1024" s="2303" t="s">
        <v>2230</v>
      </c>
      <c r="E1024" s="2303"/>
      <c r="F1024" s="2303"/>
      <c r="G1024" s="2303"/>
      <c r="H1024" s="2303"/>
      <c r="I1024" s="2303"/>
      <c r="J1024" s="2303"/>
      <c r="K1024" s="2303"/>
      <c r="L1024" s="2303"/>
      <c r="M1024" s="2303"/>
      <c r="N1024" s="2303"/>
      <c r="O1024" s="2303"/>
      <c r="P1024" s="2303"/>
      <c r="Q1024" s="2303"/>
      <c r="R1024" s="2303"/>
      <c r="S1024" s="2303"/>
      <c r="T1024" s="2303"/>
      <c r="U1024" s="2303"/>
      <c r="V1024" s="2303"/>
      <c r="W1024" s="2303"/>
      <c r="X1024" s="2303"/>
      <c r="Y1024" s="2303"/>
      <c r="Z1024" s="2303"/>
      <c r="AA1024" s="2303"/>
      <c r="AB1024" s="2303"/>
      <c r="AC1024" s="2303"/>
      <c r="AD1024" s="2303"/>
      <c r="AE1024" s="2303"/>
      <c r="AF1024" s="2303"/>
      <c r="AG1024" s="2303"/>
    </row>
    <row r="1025" spans="4:33" ht="14.25" customHeight="1">
      <c r="D1025" s="3172" t="e">
        <f>'Notes- SK Template'!#REF!</f>
        <v>#REF!</v>
      </c>
      <c r="E1025" s="3172" t="e">
        <f>'Notes- SK Template'!#REF!</f>
        <v>#REF!</v>
      </c>
      <c r="F1025" s="3172" t="e">
        <f>'Notes- SK Template'!#REF!</f>
        <v>#REF!</v>
      </c>
      <c r="G1025" s="3172" t="e">
        <f>'Notes- SK Template'!#REF!</f>
        <v>#REF!</v>
      </c>
      <c r="H1025" s="3172" t="e">
        <f>'Notes- SK Template'!#REF!</f>
        <v>#REF!</v>
      </c>
      <c r="I1025" s="3172" t="e">
        <f>'Notes- SK Template'!#REF!</f>
        <v>#REF!</v>
      </c>
      <c r="J1025" s="3172" t="e">
        <f>'Notes- SK Template'!#REF!</f>
        <v>#REF!</v>
      </c>
      <c r="K1025" s="2939" t="e">
        <f>'Notes- SK Template'!#REF!</f>
        <v>#REF!</v>
      </c>
      <c r="L1025" s="2939" t="e">
        <f>'Notes- SK Template'!#REF!</f>
        <v>#REF!</v>
      </c>
      <c r="M1025" s="2939" t="e">
        <f>'Notes- SK Template'!#REF!</f>
        <v>#REF!</v>
      </c>
      <c r="N1025" s="2904" t="e">
        <f>'Notes- SK Template'!#REF!</f>
        <v>#REF!</v>
      </c>
      <c r="O1025" s="2905" t="e">
        <f>'Notes- SK Template'!#REF!</f>
        <v>#REF!</v>
      </c>
      <c r="P1025" s="2905" t="e">
        <f>'Notes- SK Template'!#REF!</f>
        <v>#REF!</v>
      </c>
      <c r="Q1025" s="2905" t="e">
        <f>'Notes- SK Template'!#REF!</f>
        <v>#REF!</v>
      </c>
      <c r="R1025" s="2906" t="e">
        <f>'Notes- SK Template'!#REF!</f>
        <v>#REF!</v>
      </c>
      <c r="S1025" s="2906" t="e">
        <f>'Notes- SK Template'!#REF!</f>
        <v>#REF!</v>
      </c>
      <c r="T1025" s="2906" t="e">
        <f>'Notes- SK Template'!#REF!</f>
        <v>#REF!</v>
      </c>
      <c r="U1025" s="2906" t="e">
        <f>'Notes- SK Template'!#REF!</f>
        <v>#REF!</v>
      </c>
      <c r="V1025" s="2907" t="e">
        <f>'Notes- SK Template'!#REF!</f>
        <v>#REF!</v>
      </c>
      <c r="W1025" s="2908" t="e">
        <f>'Notes- SK Template'!#REF!</f>
        <v>#REF!</v>
      </c>
      <c r="X1025" s="2908" t="e">
        <f>'Notes- SK Template'!#REF!</f>
        <v>#REF!</v>
      </c>
      <c r="Y1025" s="2909" t="e">
        <f>'Notes- SK Template'!#REF!</f>
        <v>#REF!</v>
      </c>
      <c r="Z1025" s="2907" t="e">
        <f>'Notes- SK Template'!#REF!</f>
        <v>#REF!</v>
      </c>
      <c r="AA1025" s="2908" t="e">
        <f>'Notes- SK Template'!#REF!</f>
        <v>#REF!</v>
      </c>
      <c r="AB1025" s="2908"/>
      <c r="AC1025" s="2909"/>
      <c r="AD1025" s="2908" t="e">
        <f>'Notes- SK Template'!#REF!</f>
        <v>#REF!</v>
      </c>
      <c r="AE1025" s="2908" t="e">
        <f>'Notes- SK Template'!#REF!</f>
        <v>#REF!</v>
      </c>
      <c r="AF1025" s="2908"/>
      <c r="AG1025" s="2924"/>
    </row>
    <row r="1026" spans="4:33" ht="14.25" customHeight="1">
      <c r="D1026" s="3171" t="e">
        <f>'Notes- SK Template'!#REF!</f>
        <v>#REF!</v>
      </c>
      <c r="E1026" s="3171" t="e">
        <f>'Notes- SK Template'!#REF!</f>
        <v>#REF!</v>
      </c>
      <c r="F1026" s="3171" t="e">
        <f>'Notes- SK Template'!#REF!</f>
        <v>#REF!</v>
      </c>
      <c r="G1026" s="3171" t="e">
        <f>'Notes- SK Template'!#REF!</f>
        <v>#REF!</v>
      </c>
      <c r="H1026" s="3171" t="e">
        <f>'Notes- SK Template'!#REF!</f>
        <v>#REF!</v>
      </c>
      <c r="I1026" s="3171" t="e">
        <f>'Notes- SK Template'!#REF!</f>
        <v>#REF!</v>
      </c>
      <c r="J1026" s="3171" t="e">
        <f>'Notes- SK Template'!#REF!</f>
        <v>#REF!</v>
      </c>
      <c r="K1026" s="3164" t="e">
        <f>'Notes- SK Template'!#REF!</f>
        <v>#REF!</v>
      </c>
      <c r="L1026" s="3164" t="e">
        <f>'Notes- SK Template'!#REF!</f>
        <v>#REF!</v>
      </c>
      <c r="M1026" s="3164" t="e">
        <f>'Notes- SK Template'!#REF!</f>
        <v>#REF!</v>
      </c>
      <c r="N1026" s="2910" t="e">
        <f>'Notes- SK Template'!#REF!</f>
        <v>#REF!</v>
      </c>
      <c r="O1026" s="2911" t="e">
        <f>'Notes- SK Template'!#REF!</f>
        <v>#REF!</v>
      </c>
      <c r="P1026" s="2911" t="e">
        <f>'Notes- SK Template'!#REF!</f>
        <v>#REF!</v>
      </c>
      <c r="Q1026" s="2911" t="e">
        <f>'Notes- SK Template'!#REF!</f>
        <v>#REF!</v>
      </c>
      <c r="R1026" s="2912" t="e">
        <f>'Notes- SK Template'!#REF!</f>
        <v>#REF!</v>
      </c>
      <c r="S1026" s="2912" t="e">
        <f>'Notes- SK Template'!#REF!</f>
        <v>#REF!</v>
      </c>
      <c r="T1026" s="2912" t="e">
        <f>'Notes- SK Template'!#REF!</f>
        <v>#REF!</v>
      </c>
      <c r="U1026" s="2912" t="e">
        <f>'Notes- SK Template'!#REF!</f>
        <v>#REF!</v>
      </c>
      <c r="V1026" s="2913" t="e">
        <f>'Notes- SK Template'!#REF!</f>
        <v>#REF!</v>
      </c>
      <c r="W1026" s="2914" t="e">
        <f>'Notes- SK Template'!#REF!</f>
        <v>#REF!</v>
      </c>
      <c r="X1026" s="2914" t="e">
        <f>'Notes- SK Template'!#REF!</f>
        <v>#REF!</v>
      </c>
      <c r="Y1026" s="2915" t="e">
        <f>'Notes- SK Template'!#REF!</f>
        <v>#REF!</v>
      </c>
      <c r="Z1026" s="2913" t="e">
        <f>'Notes- SK Template'!#REF!</f>
        <v>#REF!</v>
      </c>
      <c r="AA1026" s="2914" t="e">
        <f>'Notes- SK Template'!#REF!</f>
        <v>#REF!</v>
      </c>
      <c r="AB1026" s="2914"/>
      <c r="AC1026" s="2915"/>
      <c r="AD1026" s="2914" t="e">
        <f>'Notes- SK Template'!#REF!</f>
        <v>#REF!</v>
      </c>
      <c r="AE1026" s="2914" t="e">
        <f>'Notes- SK Template'!#REF!</f>
        <v>#REF!</v>
      </c>
      <c r="AF1026" s="2914"/>
      <c r="AG1026" s="2925"/>
    </row>
    <row r="1027" spans="4:33" ht="14.25" customHeight="1" thickBot="1">
      <c r="D1027" s="2469" t="e">
        <f>'Notes- SK Template'!#REF!</f>
        <v>#REF!</v>
      </c>
      <c r="E1027" s="2469" t="e">
        <f>'Notes- SK Template'!#REF!</f>
        <v>#REF!</v>
      </c>
      <c r="F1027" s="2469" t="e">
        <f>'Notes- SK Template'!#REF!</f>
        <v>#REF!</v>
      </c>
      <c r="G1027" s="2469" t="e">
        <f>'Notes- SK Template'!#REF!</f>
        <v>#REF!</v>
      </c>
      <c r="H1027" s="2469" t="e">
        <f>'Notes- SK Template'!#REF!</f>
        <v>#REF!</v>
      </c>
      <c r="I1027" s="2469" t="e">
        <f>'Notes- SK Template'!#REF!</f>
        <v>#REF!</v>
      </c>
      <c r="J1027" s="2469" t="e">
        <f>'Notes- SK Template'!#REF!</f>
        <v>#REF!</v>
      </c>
      <c r="K1027" s="2468" t="e">
        <f>'Notes- SK Template'!#REF!</f>
        <v>#REF!</v>
      </c>
      <c r="L1027" s="2468" t="e">
        <f>'Notes- SK Template'!#REF!</f>
        <v>#REF!</v>
      </c>
      <c r="M1027" s="2468" t="e">
        <f>'Notes- SK Template'!#REF!</f>
        <v>#REF!</v>
      </c>
      <c r="N1027" s="2901" t="e">
        <f>'Notes- SK Template'!#REF!</f>
        <v>#REF!</v>
      </c>
      <c r="O1027" s="2902" t="e">
        <f>'Notes- SK Template'!#REF!</f>
        <v>#REF!</v>
      </c>
      <c r="P1027" s="2902" t="e">
        <f>'Notes- SK Template'!#REF!</f>
        <v>#REF!</v>
      </c>
      <c r="Q1027" s="2902" t="e">
        <f>'Notes- SK Template'!#REF!</f>
        <v>#REF!</v>
      </c>
      <c r="R1027" s="2903" t="e">
        <f>'Notes- SK Template'!#REF!</f>
        <v>#REF!</v>
      </c>
      <c r="S1027" s="2903" t="e">
        <f>'Notes- SK Template'!#REF!</f>
        <v>#REF!</v>
      </c>
      <c r="T1027" s="2903" t="e">
        <f>'Notes- SK Template'!#REF!</f>
        <v>#REF!</v>
      </c>
      <c r="U1027" s="2903" t="e">
        <f>'Notes- SK Template'!#REF!</f>
        <v>#REF!</v>
      </c>
      <c r="V1027" s="1881" t="e">
        <f>'Notes- SK Template'!#REF!</f>
        <v>#REF!</v>
      </c>
      <c r="W1027" s="1882" t="e">
        <f>'Notes- SK Template'!#REF!</f>
        <v>#REF!</v>
      </c>
      <c r="X1027" s="1882" t="e">
        <f>'Notes- SK Template'!#REF!</f>
        <v>#REF!</v>
      </c>
      <c r="Y1027" s="1883" t="e">
        <f>'Notes- SK Template'!#REF!</f>
        <v>#REF!</v>
      </c>
      <c r="Z1027" s="1881" t="e">
        <f>'Notes- SK Template'!#REF!</f>
        <v>#REF!</v>
      </c>
      <c r="AA1027" s="1882" t="e">
        <f>'Notes- SK Template'!#REF!</f>
        <v>#REF!</v>
      </c>
      <c r="AB1027" s="1882"/>
      <c r="AC1027" s="1883"/>
      <c r="AD1027" s="1882" t="e">
        <f>'Notes- SK Template'!#REF!</f>
        <v>#REF!</v>
      </c>
      <c r="AE1027" s="1882" t="e">
        <f>'Notes- SK Template'!#REF!</f>
        <v>#REF!</v>
      </c>
      <c r="AF1027" s="1882"/>
      <c r="AG1027" s="2926"/>
    </row>
    <row r="1028" spans="4:33" ht="14.25" customHeight="1" thickBot="1">
      <c r="D1028" s="2303" t="s">
        <v>2231</v>
      </c>
      <c r="E1028" s="2303"/>
      <c r="F1028" s="2303"/>
      <c r="G1028" s="2303"/>
      <c r="H1028" s="2303"/>
      <c r="I1028" s="2303"/>
      <c r="J1028" s="2303"/>
      <c r="K1028" s="2303"/>
      <c r="L1028" s="2303"/>
      <c r="M1028" s="2303"/>
      <c r="N1028" s="2303"/>
      <c r="O1028" s="2303"/>
      <c r="P1028" s="2303"/>
      <c r="Q1028" s="2303"/>
      <c r="R1028" s="2303"/>
      <c r="S1028" s="2303"/>
      <c r="T1028" s="2303"/>
      <c r="U1028" s="2303"/>
      <c r="V1028" s="2303"/>
      <c r="W1028" s="2303"/>
      <c r="X1028" s="2303"/>
      <c r="Y1028" s="2303"/>
      <c r="Z1028" s="2303"/>
      <c r="AA1028" s="2303"/>
      <c r="AB1028" s="2303"/>
      <c r="AC1028" s="2303"/>
      <c r="AD1028" s="2303"/>
      <c r="AE1028" s="2303"/>
      <c r="AF1028" s="2303"/>
      <c r="AG1028" s="2303"/>
    </row>
    <row r="1029" spans="4:33" ht="14.25" customHeight="1">
      <c r="D1029" s="3172" t="e">
        <f>'Notes- SK Template'!#REF!</f>
        <v>#REF!</v>
      </c>
      <c r="E1029" s="3172" t="e">
        <f>'Notes- SK Template'!#REF!</f>
        <v>#REF!</v>
      </c>
      <c r="F1029" s="3172" t="e">
        <f>'Notes- SK Template'!#REF!</f>
        <v>#REF!</v>
      </c>
      <c r="G1029" s="3172" t="e">
        <f>'Notes- SK Template'!#REF!</f>
        <v>#REF!</v>
      </c>
      <c r="H1029" s="3172" t="e">
        <f>'Notes- SK Template'!#REF!</f>
        <v>#REF!</v>
      </c>
      <c r="I1029" s="3172" t="e">
        <f>'Notes- SK Template'!#REF!</f>
        <v>#REF!</v>
      </c>
      <c r="J1029" s="3172" t="e">
        <f>'Notes- SK Template'!#REF!</f>
        <v>#REF!</v>
      </c>
      <c r="K1029" s="2939" t="e">
        <f>'Notes- SK Template'!#REF!</f>
        <v>#REF!</v>
      </c>
      <c r="L1029" s="2939" t="e">
        <f>'Notes- SK Template'!#REF!</f>
        <v>#REF!</v>
      </c>
      <c r="M1029" s="2939" t="e">
        <f>'Notes- SK Template'!#REF!</f>
        <v>#REF!</v>
      </c>
      <c r="N1029" s="2904" t="e">
        <f>'Notes- SK Template'!#REF!</f>
        <v>#REF!</v>
      </c>
      <c r="O1029" s="2905" t="e">
        <f>'Notes- SK Template'!#REF!</f>
        <v>#REF!</v>
      </c>
      <c r="P1029" s="2905" t="e">
        <f>'Notes- SK Template'!#REF!</f>
        <v>#REF!</v>
      </c>
      <c r="Q1029" s="2905" t="e">
        <f>'Notes- SK Template'!#REF!</f>
        <v>#REF!</v>
      </c>
      <c r="R1029" s="2906" t="e">
        <f>'Notes- SK Template'!#REF!</f>
        <v>#REF!</v>
      </c>
      <c r="S1029" s="2906" t="e">
        <f>'Notes- SK Template'!#REF!</f>
        <v>#REF!</v>
      </c>
      <c r="T1029" s="2906" t="e">
        <f>'Notes- SK Template'!#REF!</f>
        <v>#REF!</v>
      </c>
      <c r="U1029" s="2906" t="e">
        <f>'Notes- SK Template'!#REF!</f>
        <v>#REF!</v>
      </c>
      <c r="V1029" s="2907" t="e">
        <f>'Notes- SK Template'!#REF!</f>
        <v>#REF!</v>
      </c>
      <c r="W1029" s="2908" t="e">
        <f>'Notes- SK Template'!#REF!</f>
        <v>#REF!</v>
      </c>
      <c r="X1029" s="2908" t="e">
        <f>'Notes- SK Template'!#REF!</f>
        <v>#REF!</v>
      </c>
      <c r="Y1029" s="2909" t="e">
        <f>'Notes- SK Template'!#REF!</f>
        <v>#REF!</v>
      </c>
      <c r="Z1029" s="2907" t="e">
        <f>'Notes- SK Template'!#REF!</f>
        <v>#REF!</v>
      </c>
      <c r="AA1029" s="2908" t="e">
        <f>'Notes- SK Template'!#REF!</f>
        <v>#REF!</v>
      </c>
      <c r="AB1029" s="2908"/>
      <c r="AC1029" s="2909"/>
      <c r="AD1029" s="2908" t="e">
        <f>'Notes- SK Template'!#REF!</f>
        <v>#REF!</v>
      </c>
      <c r="AE1029" s="2908" t="e">
        <f>'Notes- SK Template'!#REF!</f>
        <v>#REF!</v>
      </c>
      <c r="AF1029" s="2908"/>
      <c r="AG1029" s="2924"/>
    </row>
    <row r="1030" spans="4:33" ht="14.25" customHeight="1">
      <c r="D1030" s="3171" t="e">
        <f>'Notes- SK Template'!#REF!</f>
        <v>#REF!</v>
      </c>
      <c r="E1030" s="3171" t="e">
        <f>'Notes- SK Template'!#REF!</f>
        <v>#REF!</v>
      </c>
      <c r="F1030" s="3171" t="e">
        <f>'Notes- SK Template'!#REF!</f>
        <v>#REF!</v>
      </c>
      <c r="G1030" s="3171" t="e">
        <f>'Notes- SK Template'!#REF!</f>
        <v>#REF!</v>
      </c>
      <c r="H1030" s="3171" t="e">
        <f>'Notes- SK Template'!#REF!</f>
        <v>#REF!</v>
      </c>
      <c r="I1030" s="3171" t="e">
        <f>'Notes- SK Template'!#REF!</f>
        <v>#REF!</v>
      </c>
      <c r="J1030" s="3171" t="e">
        <f>'Notes- SK Template'!#REF!</f>
        <v>#REF!</v>
      </c>
      <c r="K1030" s="3164" t="e">
        <f>'Notes- SK Template'!#REF!</f>
        <v>#REF!</v>
      </c>
      <c r="L1030" s="3164" t="e">
        <f>'Notes- SK Template'!#REF!</f>
        <v>#REF!</v>
      </c>
      <c r="M1030" s="3164" t="e">
        <f>'Notes- SK Template'!#REF!</f>
        <v>#REF!</v>
      </c>
      <c r="N1030" s="2910" t="e">
        <f>'Notes- SK Template'!#REF!</f>
        <v>#REF!</v>
      </c>
      <c r="O1030" s="2911" t="e">
        <f>'Notes- SK Template'!#REF!</f>
        <v>#REF!</v>
      </c>
      <c r="P1030" s="2911" t="e">
        <f>'Notes- SK Template'!#REF!</f>
        <v>#REF!</v>
      </c>
      <c r="Q1030" s="2911" t="e">
        <f>'Notes- SK Template'!#REF!</f>
        <v>#REF!</v>
      </c>
      <c r="R1030" s="2912" t="e">
        <f>'Notes- SK Template'!#REF!</f>
        <v>#REF!</v>
      </c>
      <c r="S1030" s="2912" t="e">
        <f>'Notes- SK Template'!#REF!</f>
        <v>#REF!</v>
      </c>
      <c r="T1030" s="2912" t="e">
        <f>'Notes- SK Template'!#REF!</f>
        <v>#REF!</v>
      </c>
      <c r="U1030" s="2912" t="e">
        <f>'Notes- SK Template'!#REF!</f>
        <v>#REF!</v>
      </c>
      <c r="V1030" s="2913" t="e">
        <f>'Notes- SK Template'!#REF!</f>
        <v>#REF!</v>
      </c>
      <c r="W1030" s="2914" t="e">
        <f>'Notes- SK Template'!#REF!</f>
        <v>#REF!</v>
      </c>
      <c r="X1030" s="2914" t="e">
        <f>'Notes- SK Template'!#REF!</f>
        <v>#REF!</v>
      </c>
      <c r="Y1030" s="2915" t="e">
        <f>'Notes- SK Template'!#REF!</f>
        <v>#REF!</v>
      </c>
      <c r="Z1030" s="2913" t="e">
        <f>'Notes- SK Template'!#REF!</f>
        <v>#REF!</v>
      </c>
      <c r="AA1030" s="2914" t="e">
        <f>'Notes- SK Template'!#REF!</f>
        <v>#REF!</v>
      </c>
      <c r="AB1030" s="2914"/>
      <c r="AC1030" s="2915"/>
      <c r="AD1030" s="2914" t="e">
        <f>'Notes- SK Template'!#REF!</f>
        <v>#REF!</v>
      </c>
      <c r="AE1030" s="2914" t="e">
        <f>'Notes- SK Template'!#REF!</f>
        <v>#REF!</v>
      </c>
      <c r="AF1030" s="2914"/>
      <c r="AG1030" s="2925"/>
    </row>
    <row r="1031" spans="4:33" ht="14.25" customHeight="1" thickBot="1">
      <c r="D1031" s="2469" t="e">
        <f>'Notes- SK Template'!#REF!</f>
        <v>#REF!</v>
      </c>
      <c r="E1031" s="2469" t="e">
        <f>'Notes- SK Template'!#REF!</f>
        <v>#REF!</v>
      </c>
      <c r="F1031" s="2469" t="e">
        <f>'Notes- SK Template'!#REF!</f>
        <v>#REF!</v>
      </c>
      <c r="G1031" s="2469" t="e">
        <f>'Notes- SK Template'!#REF!</f>
        <v>#REF!</v>
      </c>
      <c r="H1031" s="2469" t="e">
        <f>'Notes- SK Template'!#REF!</f>
        <v>#REF!</v>
      </c>
      <c r="I1031" s="2469" t="e">
        <f>'Notes- SK Template'!#REF!</f>
        <v>#REF!</v>
      </c>
      <c r="J1031" s="2469" t="e">
        <f>'Notes- SK Template'!#REF!</f>
        <v>#REF!</v>
      </c>
      <c r="K1031" s="2468" t="e">
        <f>'Notes- SK Template'!#REF!</f>
        <v>#REF!</v>
      </c>
      <c r="L1031" s="2468" t="e">
        <f>'Notes- SK Template'!#REF!</f>
        <v>#REF!</v>
      </c>
      <c r="M1031" s="2468" t="e">
        <f>'Notes- SK Template'!#REF!</f>
        <v>#REF!</v>
      </c>
      <c r="N1031" s="2901" t="e">
        <f>'Notes- SK Template'!#REF!</f>
        <v>#REF!</v>
      </c>
      <c r="O1031" s="2902" t="e">
        <f>'Notes- SK Template'!#REF!</f>
        <v>#REF!</v>
      </c>
      <c r="P1031" s="2902" t="e">
        <f>'Notes- SK Template'!#REF!</f>
        <v>#REF!</v>
      </c>
      <c r="Q1031" s="2902" t="e">
        <f>'Notes- SK Template'!#REF!</f>
        <v>#REF!</v>
      </c>
      <c r="R1031" s="2903" t="e">
        <f>'Notes- SK Template'!#REF!</f>
        <v>#REF!</v>
      </c>
      <c r="S1031" s="2903" t="e">
        <f>'Notes- SK Template'!#REF!</f>
        <v>#REF!</v>
      </c>
      <c r="T1031" s="2903" t="e">
        <f>'Notes- SK Template'!#REF!</f>
        <v>#REF!</v>
      </c>
      <c r="U1031" s="2903" t="e">
        <f>'Notes- SK Template'!#REF!</f>
        <v>#REF!</v>
      </c>
      <c r="V1031" s="1881" t="e">
        <f>'Notes- SK Template'!#REF!</f>
        <v>#REF!</v>
      </c>
      <c r="W1031" s="1882" t="e">
        <f>'Notes- SK Template'!#REF!</f>
        <v>#REF!</v>
      </c>
      <c r="X1031" s="1882" t="e">
        <f>'Notes- SK Template'!#REF!</f>
        <v>#REF!</v>
      </c>
      <c r="Y1031" s="1883" t="e">
        <f>'Notes- SK Template'!#REF!</f>
        <v>#REF!</v>
      </c>
      <c r="Z1031" s="1881" t="e">
        <f>'Notes- SK Template'!#REF!</f>
        <v>#REF!</v>
      </c>
      <c r="AA1031" s="1882" t="e">
        <f>'Notes- SK Template'!#REF!</f>
        <v>#REF!</v>
      </c>
      <c r="AB1031" s="1882"/>
      <c r="AC1031" s="1883"/>
      <c r="AD1031" s="1882" t="e">
        <f>'Notes- SK Template'!#REF!</f>
        <v>#REF!</v>
      </c>
      <c r="AE1031" s="1882" t="e">
        <f>'Notes- SK Template'!#REF!</f>
        <v>#REF!</v>
      </c>
      <c r="AF1031" s="1882"/>
      <c r="AG1031" s="2926"/>
    </row>
    <row r="1032" spans="4:33" ht="14.25" customHeight="1" thickBot="1">
      <c r="D1032" s="2303" t="s">
        <v>2232</v>
      </c>
      <c r="E1032" s="2303"/>
      <c r="F1032" s="2303"/>
      <c r="G1032" s="2303"/>
      <c r="H1032" s="2303"/>
      <c r="I1032" s="2303"/>
      <c r="J1032" s="2303"/>
      <c r="K1032" s="2303"/>
      <c r="L1032" s="2303"/>
      <c r="M1032" s="2303"/>
      <c r="N1032" s="2303"/>
      <c r="O1032" s="2303"/>
      <c r="P1032" s="2303"/>
      <c r="Q1032" s="2303"/>
      <c r="R1032" s="2303"/>
      <c r="S1032" s="2303"/>
      <c r="T1032" s="2303"/>
      <c r="U1032" s="2303"/>
      <c r="V1032" s="2303"/>
      <c r="W1032" s="2303"/>
      <c r="X1032" s="2303"/>
      <c r="Y1032" s="2303"/>
      <c r="Z1032" s="2303"/>
      <c r="AA1032" s="2303"/>
      <c r="AB1032" s="2303"/>
      <c r="AC1032" s="2303"/>
      <c r="AD1032" s="2303"/>
      <c r="AE1032" s="2303"/>
      <c r="AF1032" s="2303"/>
      <c r="AG1032" s="2303"/>
    </row>
    <row r="1033" spans="4:33" ht="14.25" customHeight="1">
      <c r="D1033" s="3174" t="e">
        <f>'Notes- SK Template'!#REF!</f>
        <v>#REF!</v>
      </c>
      <c r="E1033" s="3174" t="e">
        <f>'Notes- SK Template'!#REF!</f>
        <v>#REF!</v>
      </c>
      <c r="F1033" s="3174" t="e">
        <f>'Notes- SK Template'!#REF!</f>
        <v>#REF!</v>
      </c>
      <c r="G1033" s="3174" t="e">
        <f>'Notes- SK Template'!#REF!</f>
        <v>#REF!</v>
      </c>
      <c r="H1033" s="3174" t="e">
        <f>'Notes- SK Template'!#REF!</f>
        <v>#REF!</v>
      </c>
      <c r="I1033" s="3174" t="e">
        <f>'Notes- SK Template'!#REF!</f>
        <v>#REF!</v>
      </c>
      <c r="J1033" s="3174" t="e">
        <f>'Notes- SK Template'!#REF!</f>
        <v>#REF!</v>
      </c>
      <c r="K1033" s="3175" t="e">
        <f>'Notes- SK Template'!#REF!</f>
        <v>#REF!</v>
      </c>
      <c r="L1033" s="3175" t="e">
        <f>'Notes- SK Template'!#REF!</f>
        <v>#REF!</v>
      </c>
      <c r="M1033" s="3175" t="e">
        <f>'Notes- SK Template'!#REF!</f>
        <v>#REF!</v>
      </c>
      <c r="N1033" s="2904" t="e">
        <f>'Notes- SK Template'!#REF!</f>
        <v>#REF!</v>
      </c>
      <c r="O1033" s="2905" t="e">
        <f>'Notes- SK Template'!#REF!</f>
        <v>#REF!</v>
      </c>
      <c r="P1033" s="2905" t="e">
        <f>'Notes- SK Template'!#REF!</f>
        <v>#REF!</v>
      </c>
      <c r="Q1033" s="2905" t="e">
        <f>'Notes- SK Template'!#REF!</f>
        <v>#REF!</v>
      </c>
      <c r="R1033" s="2906" t="e">
        <f>'Notes- SK Template'!#REF!</f>
        <v>#REF!</v>
      </c>
      <c r="S1033" s="2906" t="e">
        <f>'Notes- SK Template'!#REF!</f>
        <v>#REF!</v>
      </c>
      <c r="T1033" s="2906" t="e">
        <f>'Notes- SK Template'!#REF!</f>
        <v>#REF!</v>
      </c>
      <c r="U1033" s="2906" t="e">
        <f>'Notes- SK Template'!#REF!</f>
        <v>#REF!</v>
      </c>
      <c r="V1033" s="2913" t="e">
        <f>'Notes- SK Template'!#REF!</f>
        <v>#REF!</v>
      </c>
      <c r="W1033" s="2914" t="e">
        <f>'Notes- SK Template'!#REF!</f>
        <v>#REF!</v>
      </c>
      <c r="X1033" s="2914" t="e">
        <f>'Notes- SK Template'!#REF!</f>
        <v>#REF!</v>
      </c>
      <c r="Y1033" s="2915" t="e">
        <f>'Notes- SK Template'!#REF!</f>
        <v>#REF!</v>
      </c>
      <c r="Z1033" s="2913" t="e">
        <f>'Notes- SK Template'!#REF!</f>
        <v>#REF!</v>
      </c>
      <c r="AA1033" s="2914" t="e">
        <f>'Notes- SK Template'!#REF!</f>
        <v>#REF!</v>
      </c>
      <c r="AB1033" s="2914"/>
      <c r="AC1033" s="2915"/>
      <c r="AD1033" s="2908" t="e">
        <f>'Notes- SK Template'!#REF!</f>
        <v>#REF!</v>
      </c>
      <c r="AE1033" s="2908" t="e">
        <f>'Notes- SK Template'!#REF!</f>
        <v>#REF!</v>
      </c>
      <c r="AF1033" s="2908"/>
      <c r="AG1033" s="2924"/>
    </row>
    <row r="1034" spans="4:33" ht="14.25" customHeight="1" thickBot="1">
      <c r="D1034" s="2469" t="e">
        <f>'Notes- SK Template'!#REF!</f>
        <v>#REF!</v>
      </c>
      <c r="E1034" s="2469" t="e">
        <f>'Notes- SK Template'!#REF!</f>
        <v>#REF!</v>
      </c>
      <c r="F1034" s="2469" t="e">
        <f>'Notes- SK Template'!#REF!</f>
        <v>#REF!</v>
      </c>
      <c r="G1034" s="2469" t="e">
        <f>'Notes- SK Template'!#REF!</f>
        <v>#REF!</v>
      </c>
      <c r="H1034" s="2469" t="e">
        <f>'Notes- SK Template'!#REF!</f>
        <v>#REF!</v>
      </c>
      <c r="I1034" s="2469" t="e">
        <f>'Notes- SK Template'!#REF!</f>
        <v>#REF!</v>
      </c>
      <c r="J1034" s="2469" t="e">
        <f>'Notes- SK Template'!#REF!</f>
        <v>#REF!</v>
      </c>
      <c r="K1034" s="2468" t="e">
        <f>'Notes- SK Template'!#REF!</f>
        <v>#REF!</v>
      </c>
      <c r="L1034" s="2468" t="e">
        <f>'Notes- SK Template'!#REF!</f>
        <v>#REF!</v>
      </c>
      <c r="M1034" s="2468" t="e">
        <f>'Notes- SK Template'!#REF!</f>
        <v>#REF!</v>
      </c>
      <c r="N1034" s="2901" t="e">
        <f>'Notes- SK Template'!#REF!</f>
        <v>#REF!</v>
      </c>
      <c r="O1034" s="2902" t="e">
        <f>'Notes- SK Template'!#REF!</f>
        <v>#REF!</v>
      </c>
      <c r="P1034" s="2902" t="e">
        <f>'Notes- SK Template'!#REF!</f>
        <v>#REF!</v>
      </c>
      <c r="Q1034" s="2902" t="e">
        <f>'Notes- SK Template'!#REF!</f>
        <v>#REF!</v>
      </c>
      <c r="R1034" s="2903" t="e">
        <f>'Notes- SK Template'!#REF!</f>
        <v>#REF!</v>
      </c>
      <c r="S1034" s="2903" t="e">
        <f>'Notes- SK Template'!#REF!</f>
        <v>#REF!</v>
      </c>
      <c r="T1034" s="2903" t="e">
        <f>'Notes- SK Template'!#REF!</f>
        <v>#REF!</v>
      </c>
      <c r="U1034" s="2903" t="e">
        <f>'Notes- SK Template'!#REF!</f>
        <v>#REF!</v>
      </c>
      <c r="V1034" s="1881" t="e">
        <f>'Notes- SK Template'!#REF!</f>
        <v>#REF!</v>
      </c>
      <c r="W1034" s="1882" t="e">
        <f>'Notes- SK Template'!#REF!</f>
        <v>#REF!</v>
      </c>
      <c r="X1034" s="1882" t="e">
        <f>'Notes- SK Template'!#REF!</f>
        <v>#REF!</v>
      </c>
      <c r="Y1034" s="1883" t="e">
        <f>'Notes- SK Template'!#REF!</f>
        <v>#REF!</v>
      </c>
      <c r="Z1034" s="1881" t="e">
        <f>'Notes- SK Template'!#REF!</f>
        <v>#REF!</v>
      </c>
      <c r="AA1034" s="1882" t="e">
        <f>'Notes- SK Template'!#REF!</f>
        <v>#REF!</v>
      </c>
      <c r="AB1034" s="1882"/>
      <c r="AC1034" s="1883"/>
      <c r="AD1034" s="1882" t="e">
        <f>'Notes- SK Template'!#REF!</f>
        <v>#REF!</v>
      </c>
      <c r="AE1034" s="1882" t="e">
        <f>'Notes- SK Template'!#REF!</f>
        <v>#REF!</v>
      </c>
      <c r="AF1034" s="1882"/>
      <c r="AG1034" s="2926"/>
    </row>
    <row r="1037" spans="4:33" ht="14.25" customHeight="1">
      <c r="D1037" s="2059" t="s">
        <v>2233</v>
      </c>
      <c r="E1037" s="2316"/>
      <c r="F1037" s="2316"/>
      <c r="G1037" s="2316"/>
      <c r="H1037" s="2316"/>
      <c r="I1037" s="2316"/>
      <c r="J1037" s="2316"/>
      <c r="K1037" s="2316"/>
      <c r="L1037" s="2316"/>
      <c r="M1037" s="2316"/>
      <c r="N1037" s="2316"/>
      <c r="O1037" s="2316"/>
      <c r="P1037" s="2316"/>
      <c r="Q1037" s="2316"/>
      <c r="R1037" s="2316"/>
      <c r="S1037" s="2316"/>
      <c r="T1037" s="2316"/>
      <c r="U1037" s="2316"/>
      <c r="V1037" s="2316"/>
      <c r="W1037" s="2316"/>
      <c r="X1037" s="2316"/>
      <c r="Y1037" s="2316"/>
      <c r="Z1037" s="2316"/>
      <c r="AA1037" s="2316"/>
      <c r="AB1037" s="2316"/>
      <c r="AC1037" s="2316"/>
      <c r="AD1037" s="2316"/>
      <c r="AE1037" s="2316"/>
      <c r="AF1037" s="2316"/>
      <c r="AG1037" s="2316"/>
    </row>
    <row r="1039" spans="4:33" ht="14.25" customHeight="1">
      <c r="D1039" s="782" t="s">
        <v>1436</v>
      </c>
      <c r="E1039" s="781"/>
      <c r="F1039" s="781"/>
      <c r="G1039" s="781"/>
      <c r="H1039" s="781"/>
      <c r="I1039" s="781"/>
      <c r="J1039" s="781"/>
      <c r="K1039" s="781"/>
      <c r="L1039" s="781"/>
      <c r="M1039" s="781"/>
      <c r="N1039" s="781"/>
      <c r="O1039" s="781"/>
      <c r="P1039" s="781"/>
      <c r="Q1039" s="781"/>
      <c r="R1039" s="781"/>
      <c r="S1039" s="781"/>
      <c r="T1039" s="781"/>
      <c r="U1039" s="781"/>
      <c r="V1039" s="781"/>
      <c r="W1039" s="781"/>
      <c r="X1039" s="781"/>
      <c r="Y1039" s="781"/>
      <c r="Z1039" s="781"/>
      <c r="AA1039" s="781"/>
      <c r="AB1039" s="781"/>
      <c r="AC1039" s="781"/>
      <c r="AD1039" s="781"/>
    </row>
    <row r="1040" spans="4:33" ht="14.25" customHeight="1">
      <c r="D1040" s="782" t="s">
        <v>1437</v>
      </c>
      <c r="E1040" s="781"/>
      <c r="F1040" s="781"/>
      <c r="G1040" s="781"/>
      <c r="H1040" s="781"/>
      <c r="I1040" s="781"/>
      <c r="J1040" s="781"/>
      <c r="K1040" s="781"/>
      <c r="L1040" s="781"/>
      <c r="M1040" s="781"/>
      <c r="N1040" s="781"/>
      <c r="O1040" s="781"/>
      <c r="P1040" s="781"/>
      <c r="Q1040" s="781"/>
      <c r="R1040" s="781"/>
      <c r="S1040" s="781"/>
      <c r="T1040" s="781"/>
      <c r="U1040" s="781"/>
      <c r="V1040" s="781"/>
      <c r="W1040" s="781"/>
      <c r="X1040" s="781"/>
      <c r="Y1040" s="781"/>
      <c r="Z1040" s="781"/>
      <c r="AA1040" s="781"/>
      <c r="AB1040" s="781"/>
      <c r="AC1040" s="781"/>
      <c r="AD1040" s="781"/>
    </row>
    <row r="1041" spans="4:33" ht="14.25" customHeight="1">
      <c r="D1041" s="782" t="s">
        <v>1438</v>
      </c>
      <c r="E1041" s="781"/>
      <c r="F1041" s="781"/>
      <c r="G1041" s="781"/>
      <c r="H1041" s="781"/>
      <c r="I1041" s="781"/>
      <c r="J1041" s="781"/>
      <c r="K1041" s="781"/>
      <c r="L1041" s="781"/>
      <c r="M1041" s="781"/>
      <c r="N1041" s="781"/>
      <c r="O1041" s="781"/>
      <c r="P1041" s="781"/>
      <c r="Q1041" s="781"/>
      <c r="R1041" s="781"/>
      <c r="S1041" s="781"/>
      <c r="T1041" s="781"/>
      <c r="U1041" s="781"/>
      <c r="V1041" s="781"/>
      <c r="W1041" s="781"/>
      <c r="X1041" s="781"/>
      <c r="Y1041" s="781"/>
      <c r="Z1041" s="781"/>
      <c r="AA1041" s="781"/>
      <c r="AB1041" s="781"/>
      <c r="AC1041" s="781"/>
      <c r="AD1041" s="781"/>
    </row>
    <row r="1043" spans="4:33" ht="14.25" customHeight="1">
      <c r="D1043" s="2059" t="s">
        <v>2234</v>
      </c>
      <c r="E1043" s="2316"/>
      <c r="F1043" s="2316"/>
      <c r="G1043" s="2316"/>
      <c r="H1043" s="2316"/>
      <c r="I1043" s="2316"/>
      <c r="J1043" s="2316"/>
      <c r="K1043" s="2316"/>
      <c r="L1043" s="2316"/>
      <c r="M1043" s="2316"/>
      <c r="N1043" s="2316"/>
      <c r="O1043" s="2316"/>
      <c r="P1043" s="2316"/>
      <c r="Q1043" s="2316"/>
      <c r="R1043" s="2316"/>
      <c r="S1043" s="2316"/>
      <c r="T1043" s="2316"/>
      <c r="U1043" s="2316"/>
      <c r="V1043" s="2316"/>
      <c r="W1043" s="2316"/>
      <c r="X1043" s="2316"/>
      <c r="Y1043" s="2316"/>
      <c r="Z1043" s="2316"/>
      <c r="AA1043" s="2316"/>
      <c r="AB1043" s="2316"/>
      <c r="AC1043" s="2316"/>
      <c r="AD1043" s="2316"/>
      <c r="AE1043" s="2316"/>
      <c r="AF1043" s="2316"/>
      <c r="AG1043" s="2316"/>
    </row>
    <row r="1045" spans="4:33" ht="14.25" customHeight="1">
      <c r="D1045" s="2059" t="s">
        <v>2235</v>
      </c>
      <c r="E1045" s="2316"/>
      <c r="F1045" s="2316"/>
      <c r="G1045" s="2316"/>
      <c r="H1045" s="2316"/>
      <c r="I1045" s="2316"/>
      <c r="J1045" s="2316"/>
      <c r="K1045" s="2316"/>
      <c r="L1045" s="2316"/>
      <c r="M1045" s="2316"/>
      <c r="N1045" s="2316"/>
      <c r="O1045" s="2316"/>
      <c r="P1045" s="2316"/>
      <c r="Q1045" s="2316"/>
      <c r="R1045" s="2316"/>
      <c r="S1045" s="2316"/>
      <c r="T1045" s="2316"/>
      <c r="U1045" s="2316"/>
      <c r="V1045" s="2316"/>
      <c r="W1045" s="2316"/>
      <c r="X1045" s="2316"/>
      <c r="Y1045" s="2316"/>
      <c r="Z1045" s="2316"/>
      <c r="AA1045" s="2316"/>
      <c r="AB1045" s="2316"/>
      <c r="AC1045" s="2316"/>
      <c r="AD1045" s="2316"/>
      <c r="AE1045" s="2316"/>
      <c r="AF1045" s="2316"/>
      <c r="AG1045" s="2316"/>
    </row>
    <row r="1046" spans="4:33" ht="14.25" customHeight="1">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row>
    <row r="1047" spans="4:33" ht="14.25" customHeight="1" thickBot="1">
      <c r="D1047" s="3173" t="s">
        <v>1431</v>
      </c>
      <c r="E1047" s="3173"/>
      <c r="F1047" s="3173"/>
      <c r="G1047" s="3173"/>
      <c r="H1047" s="3173"/>
      <c r="I1047" s="3173"/>
      <c r="J1047" s="3173"/>
      <c r="K1047" s="2448" t="s">
        <v>2236</v>
      </c>
      <c r="L1047" s="2448"/>
      <c r="M1047" s="2448"/>
      <c r="N1047" s="2448"/>
      <c r="O1047" s="2448"/>
      <c r="P1047" s="2448"/>
      <c r="Q1047" s="2448"/>
      <c r="R1047" s="2448" t="s">
        <v>2237</v>
      </c>
      <c r="S1047" s="2448"/>
      <c r="T1047" s="2448"/>
      <c r="U1047" s="2448"/>
      <c r="V1047" s="2448"/>
      <c r="W1047" s="2448"/>
      <c r="X1047" s="2448"/>
      <c r="Y1047" s="2448"/>
      <c r="Z1047" s="2448" t="s">
        <v>2238</v>
      </c>
      <c r="AA1047" s="2448"/>
      <c r="AB1047" s="2448"/>
      <c r="AC1047" s="2448"/>
      <c r="AD1047" s="2448"/>
      <c r="AE1047" s="2448"/>
      <c r="AF1047" s="2448"/>
      <c r="AG1047" s="2448"/>
    </row>
    <row r="1048" spans="4:33" ht="14.25" customHeight="1">
      <c r="D1048" s="3179">
        <v>2009</v>
      </c>
      <c r="E1048" s="3179"/>
      <c r="F1048" s="3179"/>
      <c r="G1048" s="3179"/>
      <c r="H1048" s="3179"/>
      <c r="I1048" s="3179"/>
      <c r="J1048" s="3179"/>
      <c r="K1048" s="3180"/>
      <c r="L1048" s="3180"/>
      <c r="M1048" s="3180"/>
      <c r="N1048" s="3180"/>
      <c r="O1048" s="3180"/>
      <c r="P1048" s="3180"/>
      <c r="Q1048" s="3180"/>
      <c r="R1048" s="3180"/>
      <c r="S1048" s="3180"/>
      <c r="T1048" s="3180"/>
      <c r="U1048" s="3180"/>
      <c r="V1048" s="3180"/>
      <c r="W1048" s="3180"/>
      <c r="X1048" s="3180"/>
      <c r="Y1048" s="3180"/>
      <c r="Z1048" s="3180"/>
      <c r="AA1048" s="3180"/>
      <c r="AB1048" s="3180"/>
      <c r="AC1048" s="3180"/>
      <c r="AD1048" s="3180"/>
      <c r="AE1048" s="3180"/>
      <c r="AF1048" s="3180"/>
      <c r="AG1048" s="3180"/>
    </row>
    <row r="1049" spans="4:33" ht="14.25" customHeight="1">
      <c r="D1049" s="3177">
        <v>2010</v>
      </c>
      <c r="E1049" s="3177"/>
      <c r="F1049" s="3177"/>
      <c r="G1049" s="3177"/>
      <c r="H1049" s="3177"/>
      <c r="I1049" s="3177"/>
      <c r="J1049" s="3177"/>
      <c r="K1049" s="3178"/>
      <c r="L1049" s="3178"/>
      <c r="M1049" s="3178"/>
      <c r="N1049" s="3178"/>
      <c r="O1049" s="3178"/>
      <c r="P1049" s="3178"/>
      <c r="Q1049" s="3178"/>
      <c r="R1049" s="3178"/>
      <c r="S1049" s="3178"/>
      <c r="T1049" s="3178"/>
      <c r="U1049" s="3178"/>
      <c r="V1049" s="3178"/>
      <c r="W1049" s="3178"/>
      <c r="X1049" s="3178"/>
      <c r="Y1049" s="3178"/>
      <c r="Z1049" s="3178"/>
      <c r="AA1049" s="3178"/>
      <c r="AB1049" s="3178"/>
      <c r="AC1049" s="3178"/>
      <c r="AD1049" s="3178"/>
      <c r="AE1049" s="3178"/>
      <c r="AF1049" s="3178"/>
      <c r="AG1049" s="3178"/>
    </row>
    <row r="1050" spans="4:33" ht="14.25" customHeight="1">
      <c r="D1050" s="3177">
        <v>2011</v>
      </c>
      <c r="E1050" s="3177"/>
      <c r="F1050" s="3177"/>
      <c r="G1050" s="3177"/>
      <c r="H1050" s="3177"/>
      <c r="I1050" s="3177"/>
      <c r="J1050" s="3177"/>
      <c r="K1050" s="3178"/>
      <c r="L1050" s="3178"/>
      <c r="M1050" s="3178"/>
      <c r="N1050" s="3178"/>
      <c r="O1050" s="3178"/>
      <c r="P1050" s="3178"/>
      <c r="Q1050" s="3178"/>
      <c r="R1050" s="3178"/>
      <c r="S1050" s="3178"/>
      <c r="T1050" s="3178"/>
      <c r="U1050" s="3178"/>
      <c r="V1050" s="3178"/>
      <c r="W1050" s="3178"/>
      <c r="X1050" s="3178"/>
      <c r="Y1050" s="3178"/>
      <c r="Z1050" s="3178"/>
      <c r="AA1050" s="3178"/>
      <c r="AB1050" s="3178"/>
      <c r="AC1050" s="3178"/>
      <c r="AD1050" s="3178"/>
      <c r="AE1050" s="3178"/>
      <c r="AF1050" s="3178"/>
      <c r="AG1050" s="3178"/>
    </row>
    <row r="1051" spans="4:33" ht="14.25" customHeight="1">
      <c r="D1051" s="3177">
        <v>2012</v>
      </c>
      <c r="E1051" s="3177"/>
      <c r="F1051" s="3177"/>
      <c r="G1051" s="3177"/>
      <c r="H1051" s="3177"/>
      <c r="I1051" s="3177"/>
      <c r="J1051" s="3177"/>
      <c r="K1051" s="3178"/>
      <c r="L1051" s="3178"/>
      <c r="M1051" s="3178"/>
      <c r="N1051" s="3178"/>
      <c r="O1051" s="3178"/>
      <c r="P1051" s="3178"/>
      <c r="Q1051" s="3178"/>
      <c r="R1051" s="3178"/>
      <c r="S1051" s="3178"/>
      <c r="T1051" s="3178"/>
      <c r="U1051" s="3178"/>
      <c r="V1051" s="3178"/>
      <c r="W1051" s="3178"/>
      <c r="X1051" s="3178"/>
      <c r="Y1051" s="3178"/>
      <c r="Z1051" s="3178"/>
      <c r="AA1051" s="3178"/>
      <c r="AB1051" s="3178"/>
      <c r="AC1051" s="3178"/>
      <c r="AD1051" s="3178"/>
      <c r="AE1051" s="3178"/>
      <c r="AF1051" s="3178"/>
      <c r="AG1051" s="3178"/>
    </row>
    <row r="1052" spans="4:33" ht="14.25" customHeight="1">
      <c r="D1052" s="3176">
        <v>2013</v>
      </c>
      <c r="E1052" s="3177"/>
      <c r="F1052" s="3177"/>
      <c r="G1052" s="3177"/>
      <c r="H1052" s="3177"/>
      <c r="I1052" s="3177"/>
      <c r="J1052" s="3177"/>
      <c r="K1052" s="3178"/>
      <c r="L1052" s="3178"/>
      <c r="M1052" s="3178"/>
      <c r="N1052" s="3178"/>
      <c r="O1052" s="3178"/>
      <c r="P1052" s="3178"/>
      <c r="Q1052" s="3178"/>
      <c r="R1052" s="3178"/>
      <c r="S1052" s="3178"/>
      <c r="T1052" s="3178"/>
      <c r="U1052" s="3178"/>
      <c r="V1052" s="3178"/>
      <c r="W1052" s="3178"/>
      <c r="X1052" s="3178"/>
      <c r="Y1052" s="3178"/>
      <c r="Z1052" s="3178"/>
      <c r="AA1052" s="3178"/>
      <c r="AB1052" s="3178"/>
      <c r="AC1052" s="3178"/>
      <c r="AD1052" s="3178"/>
      <c r="AE1052" s="3178"/>
      <c r="AF1052" s="3178"/>
      <c r="AG1052" s="3178"/>
    </row>
    <row r="1053" spans="4:33" ht="14.25" customHeight="1">
      <c r="D1053" s="3181" t="s">
        <v>3104</v>
      </c>
      <c r="E1053" s="3177"/>
      <c r="F1053" s="3177"/>
      <c r="G1053" s="3177"/>
      <c r="H1053" s="3177"/>
      <c r="I1053" s="3177"/>
      <c r="J1053" s="3177"/>
    </row>
    <row r="1054" spans="4:33" ht="14.25" customHeight="1">
      <c r="D1054" s="1463"/>
      <c r="E1054" s="1462"/>
      <c r="F1054" s="1462"/>
      <c r="G1054" s="1462"/>
      <c r="H1054" s="1462"/>
      <c r="I1054" s="1462"/>
      <c r="J1054" s="1462"/>
    </row>
    <row r="1055" spans="4:33" ht="14.25" customHeight="1">
      <c r="D1055" s="590" t="s">
        <v>2239</v>
      </c>
    </row>
    <row r="1057" spans="1:33" ht="14.25" customHeight="1">
      <c r="D1057" s="2059" t="s">
        <v>2240</v>
      </c>
      <c r="E1057" s="2316"/>
      <c r="F1057" s="2316"/>
      <c r="G1057" s="2316"/>
      <c r="H1057" s="2316"/>
      <c r="I1057" s="2316"/>
      <c r="J1057" s="2316"/>
      <c r="K1057" s="2316"/>
      <c r="L1057" s="2316"/>
      <c r="M1057" s="2316"/>
      <c r="N1057" s="2316"/>
      <c r="O1057" s="2316"/>
      <c r="P1057" s="2316"/>
      <c r="Q1057" s="2316"/>
      <c r="R1057" s="2316"/>
      <c r="S1057" s="2316"/>
      <c r="T1057" s="2316"/>
      <c r="U1057" s="2316"/>
      <c r="V1057" s="2316"/>
      <c r="W1057" s="2316"/>
      <c r="X1057" s="2316"/>
      <c r="Y1057" s="2316"/>
      <c r="Z1057" s="2316"/>
      <c r="AA1057" s="2316"/>
      <c r="AB1057" s="2316"/>
      <c r="AC1057" s="2316"/>
      <c r="AD1057" s="2316"/>
      <c r="AE1057" s="2316"/>
      <c r="AF1057" s="2316"/>
      <c r="AG1057" s="2316"/>
    </row>
    <row r="1058" spans="1:33" ht="14.25" customHeight="1" thickBot="1"/>
    <row r="1059" spans="1:33" ht="27" customHeight="1" thickBot="1">
      <c r="A1059" s="606">
        <v>31</v>
      </c>
      <c r="D1059" s="2475" t="s">
        <v>1828</v>
      </c>
      <c r="E1059" s="2475"/>
      <c r="F1059" s="2475"/>
      <c r="G1059" s="2475"/>
      <c r="H1059" s="2475"/>
      <c r="I1059" s="2475"/>
      <c r="J1059" s="2475"/>
      <c r="K1059" s="2475"/>
      <c r="L1059" s="2475"/>
      <c r="M1059" s="2475"/>
      <c r="N1059" s="2475" t="s">
        <v>1829</v>
      </c>
      <c r="O1059" s="2475"/>
      <c r="P1059" s="2475"/>
      <c r="Q1059" s="2475"/>
      <c r="R1059" s="2475"/>
      <c r="S1059" s="2475"/>
      <c r="T1059" s="2475"/>
      <c r="U1059" s="2475"/>
      <c r="V1059" s="2475"/>
      <c r="W1059" s="2475"/>
      <c r="X1059" s="2475" t="s">
        <v>2113</v>
      </c>
      <c r="Y1059" s="2475"/>
      <c r="Z1059" s="2475"/>
      <c r="AA1059" s="2475"/>
      <c r="AB1059" s="2475"/>
      <c r="AC1059" s="2475"/>
      <c r="AD1059" s="2475"/>
      <c r="AE1059" s="2475"/>
      <c r="AF1059" s="2475"/>
      <c r="AG1059" s="2475"/>
    </row>
    <row r="1060" spans="1:33" ht="27" customHeight="1" thickBot="1">
      <c r="D1060" s="2461" t="s">
        <v>2241</v>
      </c>
      <c r="E1060" s="2461"/>
      <c r="F1060" s="2461"/>
      <c r="G1060" s="2461"/>
      <c r="H1060" s="2461"/>
      <c r="I1060" s="2461"/>
      <c r="J1060" s="2461"/>
      <c r="K1060" s="2461"/>
      <c r="L1060" s="2461"/>
      <c r="M1060" s="2461"/>
      <c r="N1060" s="2462">
        <f>'Notes- SK Template'!N878</f>
        <v>0</v>
      </c>
      <c r="O1060" s="2462">
        <f>'Notes- SK Template'!O878</f>
        <v>0</v>
      </c>
      <c r="P1060" s="2462">
        <f>'Notes- SK Template'!P878</f>
        <v>0</v>
      </c>
      <c r="Q1060" s="2462">
        <f>'Notes- SK Template'!Q878</f>
        <v>0</v>
      </c>
      <c r="R1060" s="2462">
        <f>'Notes- SK Template'!R878</f>
        <v>0</v>
      </c>
      <c r="S1060" s="2462">
        <f>'Notes- SK Template'!S878</f>
        <v>0</v>
      </c>
      <c r="T1060" s="2462">
        <f>'Notes- SK Template'!T878</f>
        <v>0</v>
      </c>
      <c r="U1060" s="2462">
        <f>'Notes- SK Template'!U878</f>
        <v>0</v>
      </c>
      <c r="V1060" s="2462">
        <f>'Notes- SK Template'!V878</f>
        <v>0</v>
      </c>
      <c r="W1060" s="2462">
        <f>'Notes- SK Template'!W878</f>
        <v>0</v>
      </c>
      <c r="X1060" s="2462">
        <f>'Notes- SK Template'!X878</f>
        <v>0</v>
      </c>
      <c r="Y1060" s="2462">
        <f>'Notes- SK Template'!Y878</f>
        <v>0</v>
      </c>
      <c r="Z1060" s="2462">
        <f>'Notes- SK Template'!Z878</f>
        <v>0</v>
      </c>
      <c r="AA1060" s="2462">
        <f>'Notes- SK Template'!AA878</f>
        <v>0</v>
      </c>
      <c r="AB1060" s="2462">
        <f>'Notes- SK Template'!AB878</f>
        <v>0</v>
      </c>
      <c r="AC1060" s="2462">
        <f>'Notes- SK Template'!AC878</f>
        <v>0</v>
      </c>
      <c r="AD1060" s="2462">
        <f>'Notes- SK Template'!AD878</f>
        <v>0</v>
      </c>
      <c r="AE1060" s="2462">
        <f>'Notes- SK Template'!AE878</f>
        <v>0</v>
      </c>
      <c r="AF1060" s="2462">
        <f>'Notes- SK Template'!AF878</f>
        <v>0</v>
      </c>
      <c r="AG1060" s="2462">
        <f>'Notes- SK Template'!AG878</f>
        <v>0</v>
      </c>
    </row>
    <row r="1061" spans="1:33" ht="25.5" customHeight="1">
      <c r="D1061" s="2467">
        <f>'Notes- SK Template'!D879</f>
        <v>0</v>
      </c>
      <c r="E1061" s="2467">
        <f>'Notes- SK Template'!E879</f>
        <v>0</v>
      </c>
      <c r="F1061" s="2467">
        <f>'Notes- SK Template'!F879</f>
        <v>0</v>
      </c>
      <c r="G1061" s="2467">
        <f>'Notes- SK Template'!G879</f>
        <v>0</v>
      </c>
      <c r="H1061" s="2467">
        <f>'Notes- SK Template'!H879</f>
        <v>0</v>
      </c>
      <c r="I1061" s="2467">
        <f>'Notes- SK Template'!I879</f>
        <v>0</v>
      </c>
      <c r="J1061" s="2467">
        <f>'Notes- SK Template'!J879</f>
        <v>0</v>
      </c>
      <c r="K1061" s="2467">
        <f>'Notes- SK Template'!K879</f>
        <v>0</v>
      </c>
      <c r="L1061" s="2467">
        <f>'Notes- SK Template'!L879</f>
        <v>0</v>
      </c>
      <c r="M1061" s="2467">
        <f>'Notes- SK Template'!M879</f>
        <v>0</v>
      </c>
      <c r="N1061" s="1894">
        <f>'Notes- SK Template'!N879</f>
        <v>0</v>
      </c>
      <c r="O1061" s="1894">
        <f>'Notes- SK Template'!O879</f>
        <v>0</v>
      </c>
      <c r="P1061" s="1894">
        <f>'Notes- SK Template'!P879</f>
        <v>0</v>
      </c>
      <c r="Q1061" s="1894">
        <f>'Notes- SK Template'!Q879</f>
        <v>0</v>
      </c>
      <c r="R1061" s="1894">
        <f>'Notes- SK Template'!R879</f>
        <v>0</v>
      </c>
      <c r="S1061" s="1894">
        <f>'Notes- SK Template'!S879</f>
        <v>0</v>
      </c>
      <c r="T1061" s="1894">
        <f>'Notes- SK Template'!T879</f>
        <v>0</v>
      </c>
      <c r="U1061" s="1894">
        <f>'Notes- SK Template'!U879</f>
        <v>0</v>
      </c>
      <c r="V1061" s="1894">
        <f>'Notes- SK Template'!V879</f>
        <v>0</v>
      </c>
      <c r="W1061" s="1894">
        <f>'Notes- SK Template'!W879</f>
        <v>0</v>
      </c>
      <c r="X1061" s="1894">
        <f>'Notes- SK Template'!X879</f>
        <v>0</v>
      </c>
      <c r="Y1061" s="1894">
        <f>'Notes- SK Template'!Y879</f>
        <v>0</v>
      </c>
      <c r="Z1061" s="1894">
        <f>'Notes- SK Template'!Z879</f>
        <v>0</v>
      </c>
      <c r="AA1061" s="1894">
        <f>'Notes- SK Template'!AA879</f>
        <v>0</v>
      </c>
      <c r="AB1061" s="1894">
        <f>'Notes- SK Template'!AB879</f>
        <v>0</v>
      </c>
      <c r="AC1061" s="1894">
        <f>'Notes- SK Template'!AC879</f>
        <v>0</v>
      </c>
      <c r="AD1061" s="1894">
        <f>'Notes- SK Template'!AD879</f>
        <v>0</v>
      </c>
      <c r="AE1061" s="1894">
        <f>'Notes- SK Template'!AE879</f>
        <v>0</v>
      </c>
      <c r="AF1061" s="1894">
        <f>'Notes- SK Template'!AF879</f>
        <v>0</v>
      </c>
      <c r="AG1061" s="1894">
        <f>'Notes- SK Template'!AG879</f>
        <v>0</v>
      </c>
    </row>
    <row r="1062" spans="1:33" ht="25.5" customHeight="1" thickBot="1">
      <c r="D1062" s="3088" t="e">
        <f>'Notes- SK Template'!#REF!</f>
        <v>#REF!</v>
      </c>
      <c r="E1062" s="3088" t="e">
        <f>'Notes- SK Template'!#REF!</f>
        <v>#REF!</v>
      </c>
      <c r="F1062" s="3088" t="e">
        <f>'Notes- SK Template'!#REF!</f>
        <v>#REF!</v>
      </c>
      <c r="G1062" s="3088" t="e">
        <f>'Notes- SK Template'!#REF!</f>
        <v>#REF!</v>
      </c>
      <c r="H1062" s="3088" t="e">
        <f>'Notes- SK Template'!#REF!</f>
        <v>#REF!</v>
      </c>
      <c r="I1062" s="3088" t="e">
        <f>'Notes- SK Template'!#REF!</f>
        <v>#REF!</v>
      </c>
      <c r="J1062" s="3088" t="e">
        <f>'Notes- SK Template'!#REF!</f>
        <v>#REF!</v>
      </c>
      <c r="K1062" s="3088" t="e">
        <f>'Notes- SK Template'!#REF!</f>
        <v>#REF!</v>
      </c>
      <c r="L1062" s="3088" t="e">
        <f>'Notes- SK Template'!#REF!</f>
        <v>#REF!</v>
      </c>
      <c r="M1062" s="3088" t="e">
        <f>'Notes- SK Template'!#REF!</f>
        <v>#REF!</v>
      </c>
      <c r="N1062" s="3182" t="e">
        <f>'Notes- SK Template'!#REF!</f>
        <v>#REF!</v>
      </c>
      <c r="O1062" s="3182" t="e">
        <f>'Notes- SK Template'!#REF!</f>
        <v>#REF!</v>
      </c>
      <c r="P1062" s="3182" t="e">
        <f>'Notes- SK Template'!#REF!</f>
        <v>#REF!</v>
      </c>
      <c r="Q1062" s="3182" t="e">
        <f>'Notes- SK Template'!#REF!</f>
        <v>#REF!</v>
      </c>
      <c r="R1062" s="3182" t="e">
        <f>'Notes- SK Template'!#REF!</f>
        <v>#REF!</v>
      </c>
      <c r="S1062" s="3182" t="e">
        <f>'Notes- SK Template'!#REF!</f>
        <v>#REF!</v>
      </c>
      <c r="T1062" s="3182" t="e">
        <f>'Notes- SK Template'!#REF!</f>
        <v>#REF!</v>
      </c>
      <c r="U1062" s="3182" t="e">
        <f>'Notes- SK Template'!#REF!</f>
        <v>#REF!</v>
      </c>
      <c r="V1062" s="3182" t="e">
        <f>'Notes- SK Template'!#REF!</f>
        <v>#REF!</v>
      </c>
      <c r="W1062" s="3182" t="e">
        <f>'Notes- SK Template'!#REF!</f>
        <v>#REF!</v>
      </c>
      <c r="X1062" s="3182" t="e">
        <f>'Notes- SK Template'!#REF!</f>
        <v>#REF!</v>
      </c>
      <c r="Y1062" s="3182" t="e">
        <f>'Notes- SK Template'!#REF!</f>
        <v>#REF!</v>
      </c>
      <c r="Z1062" s="3182" t="e">
        <f>'Notes- SK Template'!#REF!</f>
        <v>#REF!</v>
      </c>
      <c r="AA1062" s="3182" t="e">
        <f>'Notes- SK Template'!#REF!</f>
        <v>#REF!</v>
      </c>
      <c r="AB1062" s="3182" t="e">
        <f>'Notes- SK Template'!#REF!</f>
        <v>#REF!</v>
      </c>
      <c r="AC1062" s="3182" t="e">
        <f>'Notes- SK Template'!#REF!</f>
        <v>#REF!</v>
      </c>
      <c r="AD1062" s="3182" t="e">
        <f>'Notes- SK Template'!#REF!</f>
        <v>#REF!</v>
      </c>
      <c r="AE1062" s="3182" t="e">
        <f>'Notes- SK Template'!#REF!</f>
        <v>#REF!</v>
      </c>
      <c r="AF1062" s="3182" t="e">
        <f>'Notes- SK Template'!#REF!</f>
        <v>#REF!</v>
      </c>
      <c r="AG1062" s="3182" t="e">
        <f>'Notes- SK Template'!#REF!</f>
        <v>#REF!</v>
      </c>
    </row>
    <row r="1063" spans="1:33" ht="27" customHeight="1" thickBot="1">
      <c r="D1063" s="2461" t="s">
        <v>2242</v>
      </c>
      <c r="E1063" s="2461"/>
      <c r="F1063" s="2461"/>
      <c r="G1063" s="2461"/>
      <c r="H1063" s="2461"/>
      <c r="I1063" s="2461"/>
      <c r="J1063" s="2461"/>
      <c r="K1063" s="2461"/>
      <c r="L1063" s="2461"/>
      <c r="M1063" s="2461"/>
      <c r="N1063" s="2462">
        <f>'Notes- SK Template'!N880</f>
        <v>0</v>
      </c>
      <c r="O1063" s="2462">
        <f>'Notes- SK Template'!O880</f>
        <v>0</v>
      </c>
      <c r="P1063" s="2462">
        <f>'Notes- SK Template'!P880</f>
        <v>0</v>
      </c>
      <c r="Q1063" s="2462">
        <f>'Notes- SK Template'!Q880</f>
        <v>0</v>
      </c>
      <c r="R1063" s="2462">
        <f>'Notes- SK Template'!R880</f>
        <v>0</v>
      </c>
      <c r="S1063" s="2462">
        <f>'Notes- SK Template'!S880</f>
        <v>0</v>
      </c>
      <c r="T1063" s="2462">
        <f>'Notes- SK Template'!T880</f>
        <v>0</v>
      </c>
      <c r="U1063" s="2462">
        <f>'Notes- SK Template'!U880</f>
        <v>0</v>
      </c>
      <c r="V1063" s="2462">
        <f>'Notes- SK Template'!V880</f>
        <v>0</v>
      </c>
      <c r="W1063" s="2462">
        <f>'Notes- SK Template'!W880</f>
        <v>0</v>
      </c>
      <c r="X1063" s="2462">
        <f>'Notes- SK Template'!X880</f>
        <v>0</v>
      </c>
      <c r="Y1063" s="2462">
        <f>'Notes- SK Template'!Y880</f>
        <v>0</v>
      </c>
      <c r="Z1063" s="2462">
        <f>'Notes- SK Template'!Z880</f>
        <v>0</v>
      </c>
      <c r="AA1063" s="2462">
        <f>'Notes- SK Template'!AA880</f>
        <v>0</v>
      </c>
      <c r="AB1063" s="2462">
        <f>'Notes- SK Template'!AB880</f>
        <v>0</v>
      </c>
      <c r="AC1063" s="2462">
        <f>'Notes- SK Template'!AC880</f>
        <v>0</v>
      </c>
      <c r="AD1063" s="2462">
        <f>'Notes- SK Template'!AD880</f>
        <v>0</v>
      </c>
      <c r="AE1063" s="2462">
        <f>'Notes- SK Template'!AE880</f>
        <v>0</v>
      </c>
      <c r="AF1063" s="2462">
        <f>'Notes- SK Template'!AF880</f>
        <v>0</v>
      </c>
      <c r="AG1063" s="2462">
        <f>'Notes- SK Template'!AG880</f>
        <v>0</v>
      </c>
    </row>
    <row r="1064" spans="1:33" ht="25.5" customHeight="1">
      <c r="D1064" s="2467">
        <f>'Notes- SK Template'!D881</f>
        <v>0</v>
      </c>
      <c r="E1064" s="2467">
        <f>'Notes- SK Template'!E881</f>
        <v>0</v>
      </c>
      <c r="F1064" s="2467">
        <f>'Notes- SK Template'!F881</f>
        <v>0</v>
      </c>
      <c r="G1064" s="2467">
        <f>'Notes- SK Template'!G881</f>
        <v>0</v>
      </c>
      <c r="H1064" s="2467">
        <f>'Notes- SK Template'!H881</f>
        <v>0</v>
      </c>
      <c r="I1064" s="2467">
        <f>'Notes- SK Template'!I881</f>
        <v>0</v>
      </c>
      <c r="J1064" s="2467">
        <f>'Notes- SK Template'!J881</f>
        <v>0</v>
      </c>
      <c r="K1064" s="2467">
        <f>'Notes- SK Template'!K881</f>
        <v>0</v>
      </c>
      <c r="L1064" s="2467">
        <f>'Notes- SK Template'!L881</f>
        <v>0</v>
      </c>
      <c r="M1064" s="2467">
        <f>'Notes- SK Template'!M881</f>
        <v>0</v>
      </c>
      <c r="N1064" s="1894">
        <f>'Notes- SK Template'!N881</f>
        <v>0</v>
      </c>
      <c r="O1064" s="1894">
        <f>'Notes- SK Template'!O881</f>
        <v>0</v>
      </c>
      <c r="P1064" s="1894">
        <f>'Notes- SK Template'!P881</f>
        <v>0</v>
      </c>
      <c r="Q1064" s="1894">
        <f>'Notes- SK Template'!Q881</f>
        <v>0</v>
      </c>
      <c r="R1064" s="1894">
        <f>'Notes- SK Template'!R881</f>
        <v>0</v>
      </c>
      <c r="S1064" s="1894">
        <f>'Notes- SK Template'!S881</f>
        <v>0</v>
      </c>
      <c r="T1064" s="1894">
        <f>'Notes- SK Template'!T881</f>
        <v>0</v>
      </c>
      <c r="U1064" s="1894">
        <f>'Notes- SK Template'!U881</f>
        <v>0</v>
      </c>
      <c r="V1064" s="1894">
        <f>'Notes- SK Template'!V881</f>
        <v>0</v>
      </c>
      <c r="W1064" s="1894">
        <f>'Notes- SK Template'!W881</f>
        <v>0</v>
      </c>
      <c r="X1064" s="1894">
        <f>'Notes- SK Template'!X881</f>
        <v>0</v>
      </c>
      <c r="Y1064" s="1894">
        <f>'Notes- SK Template'!Y881</f>
        <v>0</v>
      </c>
      <c r="Z1064" s="1894">
        <f>'Notes- SK Template'!Z881</f>
        <v>0</v>
      </c>
      <c r="AA1064" s="1894">
        <f>'Notes- SK Template'!AA881</f>
        <v>0</v>
      </c>
      <c r="AB1064" s="1894">
        <f>'Notes- SK Template'!AB881</f>
        <v>0</v>
      </c>
      <c r="AC1064" s="1894">
        <f>'Notes- SK Template'!AC881</f>
        <v>0</v>
      </c>
      <c r="AD1064" s="1894">
        <f>'Notes- SK Template'!AD881</f>
        <v>0</v>
      </c>
      <c r="AE1064" s="1894">
        <f>'Notes- SK Template'!AE881</f>
        <v>0</v>
      </c>
      <c r="AF1064" s="1894">
        <f>'Notes- SK Template'!AF881</f>
        <v>0</v>
      </c>
      <c r="AG1064" s="1894">
        <f>'Notes- SK Template'!AG881</f>
        <v>0</v>
      </c>
    </row>
    <row r="1065" spans="1:33" ht="25.5" customHeight="1" thickBot="1">
      <c r="D1065" s="3088" t="e">
        <f>'Notes- SK Template'!#REF!</f>
        <v>#REF!</v>
      </c>
      <c r="E1065" s="3088" t="e">
        <f>'Notes- SK Template'!#REF!</f>
        <v>#REF!</v>
      </c>
      <c r="F1065" s="3088" t="e">
        <f>'Notes- SK Template'!#REF!</f>
        <v>#REF!</v>
      </c>
      <c r="G1065" s="3088" t="e">
        <f>'Notes- SK Template'!#REF!</f>
        <v>#REF!</v>
      </c>
      <c r="H1065" s="3088" t="e">
        <f>'Notes- SK Template'!#REF!</f>
        <v>#REF!</v>
      </c>
      <c r="I1065" s="3088" t="e">
        <f>'Notes- SK Template'!#REF!</f>
        <v>#REF!</v>
      </c>
      <c r="J1065" s="3088" t="e">
        <f>'Notes- SK Template'!#REF!</f>
        <v>#REF!</v>
      </c>
      <c r="K1065" s="3088" t="e">
        <f>'Notes- SK Template'!#REF!</f>
        <v>#REF!</v>
      </c>
      <c r="L1065" s="3088" t="e">
        <f>'Notes- SK Template'!#REF!</f>
        <v>#REF!</v>
      </c>
      <c r="M1065" s="3088" t="e">
        <f>'Notes- SK Template'!#REF!</f>
        <v>#REF!</v>
      </c>
      <c r="N1065" s="3182" t="e">
        <f>'Notes- SK Template'!#REF!</f>
        <v>#REF!</v>
      </c>
      <c r="O1065" s="3182" t="e">
        <f>'Notes- SK Template'!#REF!</f>
        <v>#REF!</v>
      </c>
      <c r="P1065" s="3182" t="e">
        <f>'Notes- SK Template'!#REF!</f>
        <v>#REF!</v>
      </c>
      <c r="Q1065" s="3182" t="e">
        <f>'Notes- SK Template'!#REF!</f>
        <v>#REF!</v>
      </c>
      <c r="R1065" s="3182" t="e">
        <f>'Notes- SK Template'!#REF!</f>
        <v>#REF!</v>
      </c>
      <c r="S1065" s="3182" t="e">
        <f>'Notes- SK Template'!#REF!</f>
        <v>#REF!</v>
      </c>
      <c r="T1065" s="3182" t="e">
        <f>'Notes- SK Template'!#REF!</f>
        <v>#REF!</v>
      </c>
      <c r="U1065" s="3182" t="e">
        <f>'Notes- SK Template'!#REF!</f>
        <v>#REF!</v>
      </c>
      <c r="V1065" s="3182" t="e">
        <f>'Notes- SK Template'!#REF!</f>
        <v>#REF!</v>
      </c>
      <c r="W1065" s="3182" t="e">
        <f>'Notes- SK Template'!#REF!</f>
        <v>#REF!</v>
      </c>
      <c r="X1065" s="3182" t="e">
        <f>'Notes- SK Template'!#REF!</f>
        <v>#REF!</v>
      </c>
      <c r="Y1065" s="3182" t="e">
        <f>'Notes- SK Template'!#REF!</f>
        <v>#REF!</v>
      </c>
      <c r="Z1065" s="3182" t="e">
        <f>'Notes- SK Template'!#REF!</f>
        <v>#REF!</v>
      </c>
      <c r="AA1065" s="3182" t="e">
        <f>'Notes- SK Template'!#REF!</f>
        <v>#REF!</v>
      </c>
      <c r="AB1065" s="3182" t="e">
        <f>'Notes- SK Template'!#REF!</f>
        <v>#REF!</v>
      </c>
      <c r="AC1065" s="3182" t="e">
        <f>'Notes- SK Template'!#REF!</f>
        <v>#REF!</v>
      </c>
      <c r="AD1065" s="3182" t="e">
        <f>'Notes- SK Template'!#REF!</f>
        <v>#REF!</v>
      </c>
      <c r="AE1065" s="3182" t="e">
        <f>'Notes- SK Template'!#REF!</f>
        <v>#REF!</v>
      </c>
      <c r="AF1065" s="3182" t="e">
        <f>'Notes- SK Template'!#REF!</f>
        <v>#REF!</v>
      </c>
      <c r="AG1065" s="3182" t="e">
        <f>'Notes- SK Template'!#REF!</f>
        <v>#REF!</v>
      </c>
    </row>
    <row r="1066" spans="1:33" ht="27" customHeight="1" thickBot="1">
      <c r="D1066" s="2461" t="s">
        <v>2243</v>
      </c>
      <c r="E1066" s="2461"/>
      <c r="F1066" s="2461"/>
      <c r="G1066" s="2461"/>
      <c r="H1066" s="2461"/>
      <c r="I1066" s="2461"/>
      <c r="J1066" s="2461"/>
      <c r="K1066" s="2461"/>
      <c r="L1066" s="2461"/>
      <c r="M1066" s="2461"/>
      <c r="N1066" s="2462">
        <f>'Notes- SK Template'!N882</f>
        <v>0</v>
      </c>
      <c r="O1066" s="2462">
        <f>'Notes- SK Template'!O882</f>
        <v>0</v>
      </c>
      <c r="P1066" s="2462">
        <f>'Notes- SK Template'!P882</f>
        <v>0</v>
      </c>
      <c r="Q1066" s="2462">
        <f>'Notes- SK Template'!Q882</f>
        <v>0</v>
      </c>
      <c r="R1066" s="2462">
        <f>'Notes- SK Template'!R882</f>
        <v>0</v>
      </c>
      <c r="S1066" s="2462">
        <f>'Notes- SK Template'!S882</f>
        <v>0</v>
      </c>
      <c r="T1066" s="2462">
        <f>'Notes- SK Template'!T882</f>
        <v>0</v>
      </c>
      <c r="U1066" s="2462">
        <f>'Notes- SK Template'!U882</f>
        <v>0</v>
      </c>
      <c r="V1066" s="2462">
        <f>'Notes- SK Template'!V882</f>
        <v>0</v>
      </c>
      <c r="W1066" s="2462">
        <f>'Notes- SK Template'!W882</f>
        <v>0</v>
      </c>
      <c r="X1066" s="2462">
        <f>'Notes- SK Template'!X882</f>
        <v>0</v>
      </c>
      <c r="Y1066" s="2462">
        <f>'Notes- SK Template'!Y882</f>
        <v>0</v>
      </c>
      <c r="Z1066" s="2462">
        <f>'Notes- SK Template'!Z882</f>
        <v>0</v>
      </c>
      <c r="AA1066" s="2462">
        <f>'Notes- SK Template'!AA882</f>
        <v>0</v>
      </c>
      <c r="AB1066" s="2462">
        <f>'Notes- SK Template'!AB882</f>
        <v>0</v>
      </c>
      <c r="AC1066" s="2462">
        <f>'Notes- SK Template'!AC882</f>
        <v>0</v>
      </c>
      <c r="AD1066" s="2462">
        <f>'Notes- SK Template'!AD882</f>
        <v>0</v>
      </c>
      <c r="AE1066" s="2462">
        <f>'Notes- SK Template'!AE882</f>
        <v>0</v>
      </c>
      <c r="AF1066" s="2462">
        <f>'Notes- SK Template'!AF882</f>
        <v>0</v>
      </c>
      <c r="AG1066" s="2462">
        <f>'Notes- SK Template'!AG882</f>
        <v>0</v>
      </c>
    </row>
    <row r="1067" spans="1:33" ht="25.5" customHeight="1">
      <c r="D1067" s="2467">
        <f>'Notes- SK Template'!D883</f>
        <v>0</v>
      </c>
      <c r="E1067" s="2467">
        <f>'Notes- SK Template'!E883</f>
        <v>0</v>
      </c>
      <c r="F1067" s="2467">
        <f>'Notes- SK Template'!F883</f>
        <v>0</v>
      </c>
      <c r="G1067" s="2467">
        <f>'Notes- SK Template'!G883</f>
        <v>0</v>
      </c>
      <c r="H1067" s="2467">
        <f>'Notes- SK Template'!H883</f>
        <v>0</v>
      </c>
      <c r="I1067" s="2467">
        <f>'Notes- SK Template'!I883</f>
        <v>0</v>
      </c>
      <c r="J1067" s="2467">
        <f>'Notes- SK Template'!J883</f>
        <v>0</v>
      </c>
      <c r="K1067" s="2467">
        <f>'Notes- SK Template'!K883</f>
        <v>0</v>
      </c>
      <c r="L1067" s="2467">
        <f>'Notes- SK Template'!L883</f>
        <v>0</v>
      </c>
      <c r="M1067" s="2467">
        <f>'Notes- SK Template'!M883</f>
        <v>0</v>
      </c>
      <c r="N1067" s="1894">
        <f>'Notes- SK Template'!N883</f>
        <v>0</v>
      </c>
      <c r="O1067" s="1894">
        <f>'Notes- SK Template'!O883</f>
        <v>0</v>
      </c>
      <c r="P1067" s="1894">
        <f>'Notes- SK Template'!P883</f>
        <v>0</v>
      </c>
      <c r="Q1067" s="1894">
        <f>'Notes- SK Template'!Q883</f>
        <v>0</v>
      </c>
      <c r="R1067" s="1894">
        <f>'Notes- SK Template'!R883</f>
        <v>0</v>
      </c>
      <c r="S1067" s="1894">
        <f>'Notes- SK Template'!S883</f>
        <v>0</v>
      </c>
      <c r="T1067" s="1894">
        <f>'Notes- SK Template'!T883</f>
        <v>0</v>
      </c>
      <c r="U1067" s="1894">
        <f>'Notes- SK Template'!U883</f>
        <v>0</v>
      </c>
      <c r="V1067" s="1894">
        <f>'Notes- SK Template'!V883</f>
        <v>0</v>
      </c>
      <c r="W1067" s="1894">
        <f>'Notes- SK Template'!W883</f>
        <v>0</v>
      </c>
      <c r="X1067" s="1894">
        <f>'Notes- SK Template'!X883</f>
        <v>0</v>
      </c>
      <c r="Y1067" s="1894">
        <f>'Notes- SK Template'!Y883</f>
        <v>0</v>
      </c>
      <c r="Z1067" s="1894">
        <f>'Notes- SK Template'!Z883</f>
        <v>0</v>
      </c>
      <c r="AA1067" s="1894">
        <f>'Notes- SK Template'!AA883</f>
        <v>0</v>
      </c>
      <c r="AB1067" s="1894">
        <f>'Notes- SK Template'!AB883</f>
        <v>0</v>
      </c>
      <c r="AC1067" s="1894">
        <f>'Notes- SK Template'!AC883</f>
        <v>0</v>
      </c>
      <c r="AD1067" s="1894">
        <f>'Notes- SK Template'!AD883</f>
        <v>0</v>
      </c>
      <c r="AE1067" s="1894">
        <f>'Notes- SK Template'!AE883</f>
        <v>0</v>
      </c>
      <c r="AF1067" s="1894">
        <f>'Notes- SK Template'!AF883</f>
        <v>0</v>
      </c>
      <c r="AG1067" s="1894">
        <f>'Notes- SK Template'!AG883</f>
        <v>0</v>
      </c>
    </row>
    <row r="1068" spans="1:33" ht="25.5" customHeight="1">
      <c r="D1068" s="2467" t="e">
        <f>'Notes- SK Template'!#REF!</f>
        <v>#REF!</v>
      </c>
      <c r="E1068" s="2467" t="e">
        <f>'Notes- SK Template'!#REF!</f>
        <v>#REF!</v>
      </c>
      <c r="F1068" s="2467" t="e">
        <f>'Notes- SK Template'!#REF!</f>
        <v>#REF!</v>
      </c>
      <c r="G1068" s="2467" t="e">
        <f>'Notes- SK Template'!#REF!</f>
        <v>#REF!</v>
      </c>
      <c r="H1068" s="2467" t="e">
        <f>'Notes- SK Template'!#REF!</f>
        <v>#REF!</v>
      </c>
      <c r="I1068" s="2467" t="e">
        <f>'Notes- SK Template'!#REF!</f>
        <v>#REF!</v>
      </c>
      <c r="J1068" s="2467" t="e">
        <f>'Notes- SK Template'!#REF!</f>
        <v>#REF!</v>
      </c>
      <c r="K1068" s="2467" t="e">
        <f>'Notes- SK Template'!#REF!</f>
        <v>#REF!</v>
      </c>
      <c r="L1068" s="2467" t="e">
        <f>'Notes- SK Template'!#REF!</f>
        <v>#REF!</v>
      </c>
      <c r="M1068" s="2467" t="e">
        <f>'Notes- SK Template'!#REF!</f>
        <v>#REF!</v>
      </c>
      <c r="N1068" s="1894" t="e">
        <f>'Notes- SK Template'!#REF!</f>
        <v>#REF!</v>
      </c>
      <c r="O1068" s="1894" t="e">
        <f>'Notes- SK Template'!#REF!</f>
        <v>#REF!</v>
      </c>
      <c r="P1068" s="1894" t="e">
        <f>'Notes- SK Template'!#REF!</f>
        <v>#REF!</v>
      </c>
      <c r="Q1068" s="1894" t="e">
        <f>'Notes- SK Template'!#REF!</f>
        <v>#REF!</v>
      </c>
      <c r="R1068" s="1894" t="e">
        <f>'Notes- SK Template'!#REF!</f>
        <v>#REF!</v>
      </c>
      <c r="S1068" s="1894" t="e">
        <f>'Notes- SK Template'!#REF!</f>
        <v>#REF!</v>
      </c>
      <c r="T1068" s="1894" t="e">
        <f>'Notes- SK Template'!#REF!</f>
        <v>#REF!</v>
      </c>
      <c r="U1068" s="1894" t="e">
        <f>'Notes- SK Template'!#REF!</f>
        <v>#REF!</v>
      </c>
      <c r="V1068" s="1894" t="e">
        <f>'Notes- SK Template'!#REF!</f>
        <v>#REF!</v>
      </c>
      <c r="W1068" s="1894" t="e">
        <f>'Notes- SK Template'!#REF!</f>
        <v>#REF!</v>
      </c>
      <c r="X1068" s="1894" t="e">
        <f>'Notes- SK Template'!#REF!</f>
        <v>#REF!</v>
      </c>
      <c r="Y1068" s="1894" t="e">
        <f>'Notes- SK Template'!#REF!</f>
        <v>#REF!</v>
      </c>
      <c r="Z1068" s="1894" t="e">
        <f>'Notes- SK Template'!#REF!</f>
        <v>#REF!</v>
      </c>
      <c r="AA1068" s="1894" t="e">
        <f>'Notes- SK Template'!#REF!</f>
        <v>#REF!</v>
      </c>
      <c r="AB1068" s="1894" t="e">
        <f>'Notes- SK Template'!#REF!</f>
        <v>#REF!</v>
      </c>
      <c r="AC1068" s="1894" t="e">
        <f>'Notes- SK Template'!#REF!</f>
        <v>#REF!</v>
      </c>
      <c r="AD1068" s="1894" t="e">
        <f>'Notes- SK Template'!#REF!</f>
        <v>#REF!</v>
      </c>
      <c r="AE1068" s="1894" t="e">
        <f>'Notes- SK Template'!#REF!</f>
        <v>#REF!</v>
      </c>
      <c r="AF1068" s="1894" t="e">
        <f>'Notes- SK Template'!#REF!</f>
        <v>#REF!</v>
      </c>
      <c r="AG1068" s="1894" t="e">
        <f>'Notes- SK Template'!#REF!</f>
        <v>#REF!</v>
      </c>
    </row>
    <row r="1069" spans="1:33" ht="25.5" customHeight="1" thickBot="1">
      <c r="D1069" s="3088" t="e">
        <f>'Notes- SK Template'!#REF!</f>
        <v>#REF!</v>
      </c>
      <c r="E1069" s="3088" t="e">
        <f>'Notes- SK Template'!#REF!</f>
        <v>#REF!</v>
      </c>
      <c r="F1069" s="3088" t="e">
        <f>'Notes- SK Template'!#REF!</f>
        <v>#REF!</v>
      </c>
      <c r="G1069" s="3088" t="e">
        <f>'Notes- SK Template'!#REF!</f>
        <v>#REF!</v>
      </c>
      <c r="H1069" s="3088" t="e">
        <f>'Notes- SK Template'!#REF!</f>
        <v>#REF!</v>
      </c>
      <c r="I1069" s="3088" t="e">
        <f>'Notes- SK Template'!#REF!</f>
        <v>#REF!</v>
      </c>
      <c r="J1069" s="3088" t="e">
        <f>'Notes- SK Template'!#REF!</f>
        <v>#REF!</v>
      </c>
      <c r="K1069" s="3088" t="e">
        <f>'Notes- SK Template'!#REF!</f>
        <v>#REF!</v>
      </c>
      <c r="L1069" s="3088" t="e">
        <f>'Notes- SK Template'!#REF!</f>
        <v>#REF!</v>
      </c>
      <c r="M1069" s="3088" t="e">
        <f>'Notes- SK Template'!#REF!</f>
        <v>#REF!</v>
      </c>
      <c r="N1069" s="3182" t="e">
        <f>'Notes- SK Template'!#REF!</f>
        <v>#REF!</v>
      </c>
      <c r="O1069" s="3182" t="e">
        <f>'Notes- SK Template'!#REF!</f>
        <v>#REF!</v>
      </c>
      <c r="P1069" s="3182" t="e">
        <f>'Notes- SK Template'!#REF!</f>
        <v>#REF!</v>
      </c>
      <c r="Q1069" s="3182" t="e">
        <f>'Notes- SK Template'!#REF!</f>
        <v>#REF!</v>
      </c>
      <c r="R1069" s="3182" t="e">
        <f>'Notes- SK Template'!#REF!</f>
        <v>#REF!</v>
      </c>
      <c r="S1069" s="3182" t="e">
        <f>'Notes- SK Template'!#REF!</f>
        <v>#REF!</v>
      </c>
      <c r="T1069" s="3182" t="e">
        <f>'Notes- SK Template'!#REF!</f>
        <v>#REF!</v>
      </c>
      <c r="U1069" s="3182" t="e">
        <f>'Notes- SK Template'!#REF!</f>
        <v>#REF!</v>
      </c>
      <c r="V1069" s="3182" t="e">
        <f>'Notes- SK Template'!#REF!</f>
        <v>#REF!</v>
      </c>
      <c r="W1069" s="3182" t="e">
        <f>'Notes- SK Template'!#REF!</f>
        <v>#REF!</v>
      </c>
      <c r="X1069" s="3182" t="e">
        <f>'Notes- SK Template'!#REF!</f>
        <v>#REF!</v>
      </c>
      <c r="Y1069" s="3182" t="e">
        <f>'Notes- SK Template'!#REF!</f>
        <v>#REF!</v>
      </c>
      <c r="Z1069" s="3182" t="e">
        <f>'Notes- SK Template'!#REF!</f>
        <v>#REF!</v>
      </c>
      <c r="AA1069" s="3182" t="e">
        <f>'Notes- SK Template'!#REF!</f>
        <v>#REF!</v>
      </c>
      <c r="AB1069" s="3182" t="e">
        <f>'Notes- SK Template'!#REF!</f>
        <v>#REF!</v>
      </c>
      <c r="AC1069" s="3182" t="e">
        <f>'Notes- SK Template'!#REF!</f>
        <v>#REF!</v>
      </c>
      <c r="AD1069" s="3182" t="e">
        <f>'Notes- SK Template'!#REF!</f>
        <v>#REF!</v>
      </c>
      <c r="AE1069" s="3182" t="e">
        <f>'Notes- SK Template'!#REF!</f>
        <v>#REF!</v>
      </c>
      <c r="AF1069" s="3182" t="e">
        <f>'Notes- SK Template'!#REF!</f>
        <v>#REF!</v>
      </c>
      <c r="AG1069" s="3182" t="e">
        <f>'Notes- SK Template'!#REF!</f>
        <v>#REF!</v>
      </c>
    </row>
    <row r="1070" spans="1:33" ht="27" customHeight="1" thickBot="1">
      <c r="D1070" s="2461" t="s">
        <v>2244</v>
      </c>
      <c r="E1070" s="2461"/>
      <c r="F1070" s="2461"/>
      <c r="G1070" s="2461"/>
      <c r="H1070" s="2461"/>
      <c r="I1070" s="2461"/>
      <c r="J1070" s="2461"/>
      <c r="K1070" s="2461"/>
      <c r="L1070" s="2461"/>
      <c r="M1070" s="2461"/>
      <c r="N1070" s="2462">
        <f>'Notes- SK Template'!N884</f>
        <v>800</v>
      </c>
      <c r="O1070" s="2462">
        <f>'Notes- SK Template'!O884</f>
        <v>0</v>
      </c>
      <c r="P1070" s="2462">
        <f>'Notes- SK Template'!P884</f>
        <v>0</v>
      </c>
      <c r="Q1070" s="2462">
        <f>'Notes- SK Template'!Q884</f>
        <v>0</v>
      </c>
      <c r="R1070" s="2462">
        <f>'Notes- SK Template'!R884</f>
        <v>0</v>
      </c>
      <c r="S1070" s="2462">
        <f>'Notes- SK Template'!S884</f>
        <v>0</v>
      </c>
      <c r="T1070" s="2462">
        <f>'Notes- SK Template'!T884</f>
        <v>0</v>
      </c>
      <c r="U1070" s="2462">
        <f>'Notes- SK Template'!U884</f>
        <v>0</v>
      </c>
      <c r="V1070" s="2462">
        <f>'Notes- SK Template'!V884</f>
        <v>0</v>
      </c>
      <c r="W1070" s="2462">
        <f>'Notes- SK Template'!W884</f>
        <v>0</v>
      </c>
      <c r="X1070" s="2462">
        <f>'Notes- SK Template'!X884</f>
        <v>0</v>
      </c>
      <c r="Y1070" s="2462">
        <f>'Notes- SK Template'!Y884</f>
        <v>0</v>
      </c>
      <c r="Z1070" s="2462">
        <f>'Notes- SK Template'!Z884</f>
        <v>0</v>
      </c>
      <c r="AA1070" s="2462">
        <f>'Notes- SK Template'!AA884</f>
        <v>0</v>
      </c>
      <c r="AB1070" s="2462">
        <f>'Notes- SK Template'!AB884</f>
        <v>0</v>
      </c>
      <c r="AC1070" s="2462">
        <f>'Notes- SK Template'!AC884</f>
        <v>0</v>
      </c>
      <c r="AD1070" s="2462">
        <f>'Notes- SK Template'!AD884</f>
        <v>0</v>
      </c>
      <c r="AE1070" s="2462">
        <f>'Notes- SK Template'!AE884</f>
        <v>0</v>
      </c>
      <c r="AF1070" s="2462">
        <f>'Notes- SK Template'!AF884</f>
        <v>0</v>
      </c>
      <c r="AG1070" s="2462">
        <f>'Notes- SK Template'!AG884</f>
        <v>0</v>
      </c>
    </row>
    <row r="1071" spans="1:33" ht="25.5" customHeight="1">
      <c r="D1071" s="2467" t="e">
        <f>'Notes- SK Template'!#REF!</f>
        <v>#REF!</v>
      </c>
      <c r="E1071" s="2467" t="e">
        <f>'Notes- SK Template'!#REF!</f>
        <v>#REF!</v>
      </c>
      <c r="F1071" s="2467" t="e">
        <f>'Notes- SK Template'!#REF!</f>
        <v>#REF!</v>
      </c>
      <c r="G1071" s="2467" t="e">
        <f>'Notes- SK Template'!#REF!</f>
        <v>#REF!</v>
      </c>
      <c r="H1071" s="2467" t="e">
        <f>'Notes- SK Template'!#REF!</f>
        <v>#REF!</v>
      </c>
      <c r="I1071" s="2467" t="e">
        <f>'Notes- SK Template'!#REF!</f>
        <v>#REF!</v>
      </c>
      <c r="J1071" s="2467" t="e">
        <f>'Notes- SK Template'!#REF!</f>
        <v>#REF!</v>
      </c>
      <c r="K1071" s="2467" t="e">
        <f>'Notes- SK Template'!#REF!</f>
        <v>#REF!</v>
      </c>
      <c r="L1071" s="2467" t="e">
        <f>'Notes- SK Template'!#REF!</f>
        <v>#REF!</v>
      </c>
      <c r="M1071" s="2467" t="e">
        <f>'Notes- SK Template'!#REF!</f>
        <v>#REF!</v>
      </c>
      <c r="N1071" s="1894" t="e">
        <f>'Notes- SK Template'!#REF!</f>
        <v>#REF!</v>
      </c>
      <c r="O1071" s="1894" t="e">
        <f>'Notes- SK Template'!#REF!</f>
        <v>#REF!</v>
      </c>
      <c r="P1071" s="1894" t="e">
        <f>'Notes- SK Template'!#REF!</f>
        <v>#REF!</v>
      </c>
      <c r="Q1071" s="1894" t="e">
        <f>'Notes- SK Template'!#REF!</f>
        <v>#REF!</v>
      </c>
      <c r="R1071" s="1894" t="e">
        <f>'Notes- SK Template'!#REF!</f>
        <v>#REF!</v>
      </c>
      <c r="S1071" s="1894" t="e">
        <f>'Notes- SK Template'!#REF!</f>
        <v>#REF!</v>
      </c>
      <c r="T1071" s="1894" t="e">
        <f>'Notes- SK Template'!#REF!</f>
        <v>#REF!</v>
      </c>
      <c r="U1071" s="1894" t="e">
        <f>'Notes- SK Template'!#REF!</f>
        <v>#REF!</v>
      </c>
      <c r="V1071" s="1894" t="e">
        <f>'Notes- SK Template'!#REF!</f>
        <v>#REF!</v>
      </c>
      <c r="W1071" s="1894" t="e">
        <f>'Notes- SK Template'!#REF!</f>
        <v>#REF!</v>
      </c>
      <c r="X1071" s="1894" t="e">
        <f>'Notes- SK Template'!#REF!</f>
        <v>#REF!</v>
      </c>
      <c r="Y1071" s="1894" t="e">
        <f>'Notes- SK Template'!#REF!</f>
        <v>#REF!</v>
      </c>
      <c r="Z1071" s="1894" t="e">
        <f>'Notes- SK Template'!#REF!</f>
        <v>#REF!</v>
      </c>
      <c r="AA1071" s="1894" t="e">
        <f>'Notes- SK Template'!#REF!</f>
        <v>#REF!</v>
      </c>
      <c r="AB1071" s="1894" t="e">
        <f>'Notes- SK Template'!#REF!</f>
        <v>#REF!</v>
      </c>
      <c r="AC1071" s="1894" t="e">
        <f>'Notes- SK Template'!#REF!</f>
        <v>#REF!</v>
      </c>
      <c r="AD1071" s="1894" t="e">
        <f>'Notes- SK Template'!#REF!</f>
        <v>#REF!</v>
      </c>
      <c r="AE1071" s="1894" t="e">
        <f>'Notes- SK Template'!#REF!</f>
        <v>#REF!</v>
      </c>
      <c r="AF1071" s="1894" t="e">
        <f>'Notes- SK Template'!#REF!</f>
        <v>#REF!</v>
      </c>
      <c r="AG1071" s="1894" t="e">
        <f>'Notes- SK Template'!#REF!</f>
        <v>#REF!</v>
      </c>
    </row>
    <row r="1072" spans="1:33" ht="25.5" customHeight="1">
      <c r="D1072" s="2467" t="e">
        <f>'Notes- SK Template'!#REF!</f>
        <v>#REF!</v>
      </c>
      <c r="E1072" s="2467" t="e">
        <f>'Notes- SK Template'!#REF!</f>
        <v>#REF!</v>
      </c>
      <c r="F1072" s="2467" t="e">
        <f>'Notes- SK Template'!#REF!</f>
        <v>#REF!</v>
      </c>
      <c r="G1072" s="2467" t="e">
        <f>'Notes- SK Template'!#REF!</f>
        <v>#REF!</v>
      </c>
      <c r="H1072" s="2467" t="e">
        <f>'Notes- SK Template'!#REF!</f>
        <v>#REF!</v>
      </c>
      <c r="I1072" s="2467" t="e">
        <f>'Notes- SK Template'!#REF!</f>
        <v>#REF!</v>
      </c>
      <c r="J1072" s="2467" t="e">
        <f>'Notes- SK Template'!#REF!</f>
        <v>#REF!</v>
      </c>
      <c r="K1072" s="2467" t="e">
        <f>'Notes- SK Template'!#REF!</f>
        <v>#REF!</v>
      </c>
      <c r="L1072" s="2467" t="e">
        <f>'Notes- SK Template'!#REF!</f>
        <v>#REF!</v>
      </c>
      <c r="M1072" s="2467" t="e">
        <f>'Notes- SK Template'!#REF!</f>
        <v>#REF!</v>
      </c>
      <c r="N1072" s="1894" t="e">
        <f>'Notes- SK Template'!#REF!</f>
        <v>#REF!</v>
      </c>
      <c r="O1072" s="1894" t="e">
        <f>'Notes- SK Template'!#REF!</f>
        <v>#REF!</v>
      </c>
      <c r="P1072" s="1894" t="e">
        <f>'Notes- SK Template'!#REF!</f>
        <v>#REF!</v>
      </c>
      <c r="Q1072" s="1894" t="e">
        <f>'Notes- SK Template'!#REF!</f>
        <v>#REF!</v>
      </c>
      <c r="R1072" s="1894" t="e">
        <f>'Notes- SK Template'!#REF!</f>
        <v>#REF!</v>
      </c>
      <c r="S1072" s="1894" t="e">
        <f>'Notes- SK Template'!#REF!</f>
        <v>#REF!</v>
      </c>
      <c r="T1072" s="1894" t="e">
        <f>'Notes- SK Template'!#REF!</f>
        <v>#REF!</v>
      </c>
      <c r="U1072" s="1894" t="e">
        <f>'Notes- SK Template'!#REF!</f>
        <v>#REF!</v>
      </c>
      <c r="V1072" s="1894" t="e">
        <f>'Notes- SK Template'!#REF!</f>
        <v>#REF!</v>
      </c>
      <c r="W1072" s="1894" t="e">
        <f>'Notes- SK Template'!#REF!</f>
        <v>#REF!</v>
      </c>
      <c r="X1072" s="1894" t="e">
        <f>'Notes- SK Template'!#REF!</f>
        <v>#REF!</v>
      </c>
      <c r="Y1072" s="1894" t="e">
        <f>'Notes- SK Template'!#REF!</f>
        <v>#REF!</v>
      </c>
      <c r="Z1072" s="1894" t="e">
        <f>'Notes- SK Template'!#REF!</f>
        <v>#REF!</v>
      </c>
      <c r="AA1072" s="1894" t="e">
        <f>'Notes- SK Template'!#REF!</f>
        <v>#REF!</v>
      </c>
      <c r="AB1072" s="1894" t="e">
        <f>'Notes- SK Template'!#REF!</f>
        <v>#REF!</v>
      </c>
      <c r="AC1072" s="1894" t="e">
        <f>'Notes- SK Template'!#REF!</f>
        <v>#REF!</v>
      </c>
      <c r="AD1072" s="1894" t="e">
        <f>'Notes- SK Template'!#REF!</f>
        <v>#REF!</v>
      </c>
      <c r="AE1072" s="1894" t="e">
        <f>'Notes- SK Template'!#REF!</f>
        <v>#REF!</v>
      </c>
      <c r="AF1072" s="1894" t="e">
        <f>'Notes- SK Template'!#REF!</f>
        <v>#REF!</v>
      </c>
      <c r="AG1072" s="1894" t="e">
        <f>'Notes- SK Template'!#REF!</f>
        <v>#REF!</v>
      </c>
    </row>
    <row r="1073" spans="1:33" ht="25.5" customHeight="1" thickBot="1">
      <c r="D1073" s="2365">
        <f>'Notes- SK Template'!D885</f>
        <v>0</v>
      </c>
      <c r="E1073" s="2365">
        <f>'Notes- SK Template'!E885</f>
        <v>0</v>
      </c>
      <c r="F1073" s="2365">
        <f>'Notes- SK Template'!F885</f>
        <v>0</v>
      </c>
      <c r="G1073" s="2365">
        <f>'Notes- SK Template'!G885</f>
        <v>0</v>
      </c>
      <c r="H1073" s="2365">
        <f>'Notes- SK Template'!H885</f>
        <v>0</v>
      </c>
      <c r="I1073" s="2365">
        <f>'Notes- SK Template'!I885</f>
        <v>0</v>
      </c>
      <c r="J1073" s="2365">
        <f>'Notes- SK Template'!J885</f>
        <v>0</v>
      </c>
      <c r="K1073" s="2365">
        <f>'Notes- SK Template'!K885</f>
        <v>0</v>
      </c>
      <c r="L1073" s="2365">
        <f>'Notes- SK Template'!L885</f>
        <v>0</v>
      </c>
      <c r="M1073" s="2365">
        <f>'Notes- SK Template'!M885</f>
        <v>0</v>
      </c>
      <c r="N1073" s="2366">
        <f>'Notes- SK Template'!N885</f>
        <v>0</v>
      </c>
      <c r="O1073" s="2366">
        <f>'Notes- SK Template'!O885</f>
        <v>0</v>
      </c>
      <c r="P1073" s="2366">
        <f>'Notes- SK Template'!P885</f>
        <v>0</v>
      </c>
      <c r="Q1073" s="2366">
        <f>'Notes- SK Template'!Q885</f>
        <v>0</v>
      </c>
      <c r="R1073" s="2366">
        <f>'Notes- SK Template'!R885</f>
        <v>0</v>
      </c>
      <c r="S1073" s="2366">
        <f>'Notes- SK Template'!S885</f>
        <v>0</v>
      </c>
      <c r="T1073" s="2366">
        <f>'Notes- SK Template'!T885</f>
        <v>0</v>
      </c>
      <c r="U1073" s="2366">
        <f>'Notes- SK Template'!U885</f>
        <v>0</v>
      </c>
      <c r="V1073" s="2366">
        <f>'Notes- SK Template'!V885</f>
        <v>0</v>
      </c>
      <c r="W1073" s="2366">
        <f>'Notes- SK Template'!W885</f>
        <v>0</v>
      </c>
      <c r="X1073" s="2366">
        <f>'Notes- SK Template'!X885</f>
        <v>0</v>
      </c>
      <c r="Y1073" s="2366">
        <f>'Notes- SK Template'!Y885</f>
        <v>0</v>
      </c>
      <c r="Z1073" s="2366">
        <f>'Notes- SK Template'!Z885</f>
        <v>0</v>
      </c>
      <c r="AA1073" s="2366">
        <f>'Notes- SK Template'!AA885</f>
        <v>0</v>
      </c>
      <c r="AB1073" s="2366">
        <f>'Notes- SK Template'!AB885</f>
        <v>0</v>
      </c>
      <c r="AC1073" s="2366">
        <f>'Notes- SK Template'!AC885</f>
        <v>0</v>
      </c>
      <c r="AD1073" s="2366">
        <f>'Notes- SK Template'!AD885</f>
        <v>0</v>
      </c>
      <c r="AE1073" s="2366">
        <f>'Notes- SK Template'!AE885</f>
        <v>0</v>
      </c>
      <c r="AF1073" s="2366">
        <f>'Notes- SK Template'!AF885</f>
        <v>0</v>
      </c>
      <c r="AG1073" s="2366">
        <f>'Notes- SK Template'!AG885</f>
        <v>0</v>
      </c>
    </row>
    <row r="1076" spans="1:33" ht="14.25" customHeight="1">
      <c r="D1076" s="590" t="s">
        <v>2245</v>
      </c>
    </row>
    <row r="1078" spans="1:33" ht="14.25" customHeight="1">
      <c r="D1078" s="2206" t="s">
        <v>3105</v>
      </c>
      <c r="E1078" s="2260"/>
      <c r="F1078" s="2260"/>
      <c r="G1078" s="2260"/>
      <c r="H1078" s="2260"/>
      <c r="I1078" s="2260"/>
      <c r="J1078" s="2260"/>
      <c r="K1078" s="2260"/>
      <c r="L1078" s="2260"/>
      <c r="M1078" s="2260"/>
      <c r="N1078" s="2260"/>
      <c r="O1078" s="2260"/>
      <c r="P1078" s="2260"/>
      <c r="Q1078" s="2260"/>
      <c r="R1078" s="2260"/>
      <c r="S1078" s="2260"/>
      <c r="T1078" s="2260"/>
      <c r="U1078" s="2260"/>
      <c r="V1078" s="2260"/>
      <c r="W1078" s="2260"/>
      <c r="X1078" s="2260"/>
      <c r="Y1078" s="2260"/>
      <c r="Z1078" s="2260"/>
      <c r="AA1078" s="2260"/>
      <c r="AB1078" s="2260"/>
      <c r="AC1078" s="2260"/>
      <c r="AD1078" s="2260"/>
      <c r="AE1078" s="2260"/>
      <c r="AF1078" s="2260"/>
      <c r="AG1078" s="2260"/>
    </row>
    <row r="1079" spans="1:33" ht="14.25" customHeight="1">
      <c r="D1079" s="2260"/>
      <c r="E1079" s="2260"/>
      <c r="F1079" s="2260"/>
      <c r="G1079" s="2260"/>
      <c r="H1079" s="2260"/>
      <c r="I1079" s="2260"/>
      <c r="J1079" s="2260"/>
      <c r="K1079" s="2260"/>
      <c r="L1079" s="2260"/>
      <c r="M1079" s="2260"/>
      <c r="N1079" s="2260"/>
      <c r="O1079" s="2260"/>
      <c r="P1079" s="2260"/>
      <c r="Q1079" s="2260"/>
      <c r="R1079" s="2260"/>
      <c r="S1079" s="2260"/>
      <c r="T1079" s="2260"/>
      <c r="U1079" s="2260"/>
      <c r="V1079" s="2260"/>
      <c r="W1079" s="2260"/>
      <c r="X1079" s="2260"/>
      <c r="Y1079" s="2260"/>
      <c r="Z1079" s="2260"/>
      <c r="AA1079" s="2260"/>
      <c r="AB1079" s="2260"/>
      <c r="AC1079" s="2260"/>
      <c r="AD1079" s="2260"/>
      <c r="AE1079" s="2260"/>
      <c r="AF1079" s="2260"/>
      <c r="AG1079" s="2260"/>
    </row>
    <row r="1080" spans="1:33" ht="14.25" customHeight="1">
      <c r="D1080" s="2260"/>
      <c r="E1080" s="2260"/>
      <c r="F1080" s="2260"/>
      <c r="G1080" s="2260"/>
      <c r="H1080" s="2260"/>
      <c r="I1080" s="2260"/>
      <c r="J1080" s="2260"/>
      <c r="K1080" s="2260"/>
      <c r="L1080" s="2260"/>
      <c r="M1080" s="2260"/>
      <c r="N1080" s="2260"/>
      <c r="O1080" s="2260"/>
      <c r="P1080" s="2260"/>
      <c r="Q1080" s="2260"/>
      <c r="R1080" s="2260"/>
      <c r="S1080" s="2260"/>
      <c r="T1080" s="2260"/>
      <c r="U1080" s="2260"/>
      <c r="V1080" s="2260"/>
      <c r="W1080" s="2260"/>
      <c r="X1080" s="2260"/>
      <c r="Y1080" s="2260"/>
      <c r="Z1080" s="2260"/>
      <c r="AA1080" s="2260"/>
      <c r="AB1080" s="2260"/>
      <c r="AC1080" s="2260"/>
      <c r="AD1080" s="2260"/>
      <c r="AE1080" s="2260"/>
      <c r="AF1080" s="2260"/>
      <c r="AG1080" s="2260"/>
    </row>
    <row r="1082" spans="1:33" ht="14.25" customHeight="1">
      <c r="D1082" s="2059" t="s">
        <v>2246</v>
      </c>
      <c r="E1082" s="2316"/>
      <c r="F1082" s="2316"/>
      <c r="G1082" s="2316"/>
      <c r="H1082" s="2316"/>
      <c r="I1082" s="2316"/>
      <c r="J1082" s="2316"/>
      <c r="K1082" s="2316"/>
      <c r="L1082" s="2316"/>
      <c r="M1082" s="2316"/>
      <c r="N1082" s="2316"/>
      <c r="O1082" s="2316"/>
      <c r="P1082" s="2316"/>
      <c r="Q1082" s="2316"/>
      <c r="R1082" s="2316"/>
      <c r="S1082" s="2316"/>
      <c r="T1082" s="2316"/>
      <c r="U1082" s="2316"/>
      <c r="V1082" s="2316"/>
      <c r="W1082" s="2316"/>
      <c r="X1082" s="2316"/>
      <c r="Y1082" s="2316"/>
      <c r="Z1082" s="2316"/>
      <c r="AA1082" s="2316"/>
      <c r="AB1082" s="2316"/>
      <c r="AC1082" s="2316"/>
      <c r="AD1082" s="2316"/>
      <c r="AE1082" s="2316"/>
      <c r="AF1082" s="2316"/>
      <c r="AG1082" s="2316"/>
    </row>
    <row r="1083" spans="1:33" ht="14.25" customHeight="1" thickBot="1"/>
    <row r="1084" spans="1:33" ht="14.25" customHeight="1" thickBot="1">
      <c r="A1084" s="606" t="s">
        <v>1443</v>
      </c>
      <c r="D1084" s="1874" t="s">
        <v>1828</v>
      </c>
      <c r="E1084" s="1874"/>
      <c r="F1084" s="1874"/>
      <c r="G1084" s="1874"/>
      <c r="H1084" s="1874"/>
      <c r="I1084" s="1874"/>
      <c r="J1084" s="1874"/>
      <c r="K1084" s="1874"/>
      <c r="L1084" s="1874"/>
      <c r="M1084" s="3183" t="s">
        <v>2247</v>
      </c>
      <c r="N1084" s="3183"/>
      <c r="O1084" s="3183"/>
      <c r="P1084" s="3183"/>
      <c r="Q1084" s="3183"/>
      <c r="R1084" s="3183"/>
      <c r="S1084" s="3183"/>
      <c r="T1084" s="3183"/>
      <c r="U1084" s="3183"/>
      <c r="V1084" s="3183"/>
      <c r="W1084" s="3183"/>
      <c r="X1084" s="3183"/>
      <c r="Y1084" s="3183"/>
      <c r="Z1084" s="3183"/>
      <c r="AA1084" s="1997" t="s">
        <v>2249</v>
      </c>
      <c r="AB1084" s="1997"/>
      <c r="AC1084" s="1997"/>
      <c r="AD1084" s="1997"/>
      <c r="AE1084" s="1997"/>
      <c r="AF1084" s="1997"/>
      <c r="AG1084" s="1997"/>
    </row>
    <row r="1085" spans="1:33" ht="14.25" customHeight="1" thickBot="1">
      <c r="D1085" s="1874"/>
      <c r="E1085" s="1874"/>
      <c r="F1085" s="1874"/>
      <c r="G1085" s="1874"/>
      <c r="H1085" s="1874"/>
      <c r="I1085" s="1874"/>
      <c r="J1085" s="1874"/>
      <c r="K1085" s="1874"/>
      <c r="L1085" s="1874"/>
      <c r="M1085" s="1997" t="s">
        <v>2079</v>
      </c>
      <c r="N1085" s="1997"/>
      <c r="O1085" s="1997"/>
      <c r="P1085" s="1997"/>
      <c r="Q1085" s="1997"/>
      <c r="R1085" s="1997"/>
      <c r="S1085" s="1997"/>
      <c r="T1085" s="1997" t="s">
        <v>2248</v>
      </c>
      <c r="U1085" s="1997"/>
      <c r="V1085" s="1997"/>
      <c r="W1085" s="1997"/>
      <c r="X1085" s="1997"/>
      <c r="Y1085" s="1997"/>
      <c r="Z1085" s="1997"/>
      <c r="AA1085" s="1997"/>
      <c r="AB1085" s="1997"/>
      <c r="AC1085" s="1997"/>
      <c r="AD1085" s="1997"/>
      <c r="AE1085" s="1997"/>
      <c r="AF1085" s="1997"/>
      <c r="AG1085" s="1997"/>
    </row>
    <row r="1086" spans="1:33" ht="25.5" customHeight="1" thickBot="1">
      <c r="D1086" s="1997" t="s">
        <v>2250</v>
      </c>
      <c r="E1086" s="1997"/>
      <c r="F1086" s="1997"/>
      <c r="G1086" s="1997"/>
      <c r="H1086" s="1997"/>
      <c r="I1086" s="1997"/>
      <c r="J1086" s="1997"/>
      <c r="K1086" s="1997"/>
      <c r="L1086" s="1997"/>
      <c r="M1086" s="3107">
        <f>'Notes- SK Template'!M898</f>
        <v>0</v>
      </c>
      <c r="N1086" s="3107">
        <f>'Notes- SK Template'!N898</f>
        <v>0</v>
      </c>
      <c r="O1086" s="3107">
        <f>'Notes- SK Template'!O898</f>
        <v>0</v>
      </c>
      <c r="P1086" s="3107">
        <f>'Notes- SK Template'!P898</f>
        <v>0</v>
      </c>
      <c r="Q1086" s="3107">
        <f>'Notes- SK Template'!Q898</f>
        <v>0</v>
      </c>
      <c r="R1086" s="3107">
        <f>'Notes- SK Template'!R898</f>
        <v>0</v>
      </c>
      <c r="S1086" s="3107">
        <f>'Notes- SK Template'!S898</f>
        <v>0</v>
      </c>
      <c r="T1086" s="3107">
        <f>'Notes- SK Template'!T898</f>
        <v>0</v>
      </c>
      <c r="U1086" s="3107">
        <f>'Notes- SK Template'!U898</f>
        <v>0</v>
      </c>
      <c r="V1086" s="3107">
        <f>'Notes- SK Template'!V898</f>
        <v>0</v>
      </c>
      <c r="W1086" s="3107">
        <f>'Notes- SK Template'!W898</f>
        <v>0</v>
      </c>
      <c r="X1086" s="3107">
        <f>'Notes- SK Template'!X898</f>
        <v>0</v>
      </c>
      <c r="Y1086" s="3107">
        <f>'Notes- SK Template'!Y898</f>
        <v>0</v>
      </c>
      <c r="Z1086" s="3107">
        <f>'Notes- SK Template'!Z898</f>
        <v>0</v>
      </c>
      <c r="AA1086" s="3107">
        <f>'Notes- SK Template'!AA898</f>
        <v>0</v>
      </c>
      <c r="AB1086" s="3107">
        <f>'Notes- SK Template'!AB898</f>
        <v>0</v>
      </c>
      <c r="AC1086" s="3107">
        <f>'Notes- SK Template'!AC898</f>
        <v>0</v>
      </c>
      <c r="AD1086" s="3107">
        <f>'Notes- SK Template'!AD898</f>
        <v>0</v>
      </c>
      <c r="AE1086" s="3107">
        <f>'Notes- SK Template'!AE898</f>
        <v>0</v>
      </c>
      <c r="AF1086" s="3107">
        <f>'Notes- SK Template'!AF898</f>
        <v>0</v>
      </c>
      <c r="AG1086" s="3107">
        <f>'Notes- SK Template'!AG898</f>
        <v>0</v>
      </c>
    </row>
    <row r="1087" spans="1:33" ht="20.25" customHeight="1">
      <c r="D1087" s="3158">
        <f>'Notes- SK Template'!D899</f>
        <v>0</v>
      </c>
      <c r="E1087" s="3158">
        <f>'Notes- SK Template'!E899</f>
        <v>0</v>
      </c>
      <c r="F1087" s="3158">
        <f>'Notes- SK Template'!F899</f>
        <v>0</v>
      </c>
      <c r="G1087" s="3158">
        <f>'Notes- SK Template'!G899</f>
        <v>0</v>
      </c>
      <c r="H1087" s="3158">
        <f>'Notes- SK Template'!H899</f>
        <v>0</v>
      </c>
      <c r="I1087" s="3158">
        <f>'Notes- SK Template'!I899</f>
        <v>0</v>
      </c>
      <c r="J1087" s="3158">
        <f>'Notes- SK Template'!J899</f>
        <v>0</v>
      </c>
      <c r="K1087" s="3158">
        <f>'Notes- SK Template'!K899</f>
        <v>0</v>
      </c>
      <c r="L1087" s="3158">
        <f>'Notes- SK Template'!L899</f>
        <v>0</v>
      </c>
      <c r="M1087" s="2020">
        <f>'Notes- SK Template'!M899</f>
        <v>0</v>
      </c>
      <c r="N1087" s="2020">
        <f>'Notes- SK Template'!N899</f>
        <v>0</v>
      </c>
      <c r="O1087" s="2020">
        <f>'Notes- SK Template'!O899</f>
        <v>0</v>
      </c>
      <c r="P1087" s="2020">
        <f>'Notes- SK Template'!P899</f>
        <v>0</v>
      </c>
      <c r="Q1087" s="2020">
        <f>'Notes- SK Template'!Q899</f>
        <v>0</v>
      </c>
      <c r="R1087" s="2020">
        <f>'Notes- SK Template'!R899</f>
        <v>0</v>
      </c>
      <c r="S1087" s="2020">
        <f>'Notes- SK Template'!S899</f>
        <v>0</v>
      </c>
      <c r="T1087" s="2020">
        <f>'Notes- SK Template'!T899</f>
        <v>0</v>
      </c>
      <c r="U1087" s="2020">
        <f>'Notes- SK Template'!U899</f>
        <v>0</v>
      </c>
      <c r="V1087" s="2020">
        <f>'Notes- SK Template'!V899</f>
        <v>0</v>
      </c>
      <c r="W1087" s="2020">
        <f>'Notes- SK Template'!W899</f>
        <v>0</v>
      </c>
      <c r="X1087" s="2020">
        <f>'Notes- SK Template'!X899</f>
        <v>0</v>
      </c>
      <c r="Y1087" s="2020">
        <f>'Notes- SK Template'!Y899</f>
        <v>0</v>
      </c>
      <c r="Z1087" s="2020">
        <f>'Notes- SK Template'!Z899</f>
        <v>0</v>
      </c>
      <c r="AA1087" s="2020">
        <f>'Notes- SK Template'!AA899</f>
        <v>0</v>
      </c>
      <c r="AB1087" s="2020">
        <f>'Notes- SK Template'!AB899</f>
        <v>0</v>
      </c>
      <c r="AC1087" s="2020">
        <f>'Notes- SK Template'!AC899</f>
        <v>0</v>
      </c>
      <c r="AD1087" s="2020">
        <f>'Notes- SK Template'!AD899</f>
        <v>0</v>
      </c>
      <c r="AE1087" s="2020">
        <f>'Notes- SK Template'!AE899</f>
        <v>0</v>
      </c>
      <c r="AF1087" s="2020">
        <f>'Notes- SK Template'!AF899</f>
        <v>0</v>
      </c>
      <c r="AG1087" s="2020">
        <f>'Notes- SK Template'!AG899</f>
        <v>0</v>
      </c>
    </row>
    <row r="1088" spans="1:33" ht="20.25" customHeight="1">
      <c r="D1088" s="1887">
        <f>'Notes- SK Template'!D900</f>
        <v>0</v>
      </c>
      <c r="E1088" s="1887">
        <f>'Notes- SK Template'!E900</f>
        <v>0</v>
      </c>
      <c r="F1088" s="1887">
        <f>'Notes- SK Template'!F900</f>
        <v>0</v>
      </c>
      <c r="G1088" s="1887">
        <f>'Notes- SK Template'!G900</f>
        <v>0</v>
      </c>
      <c r="H1088" s="1887">
        <f>'Notes- SK Template'!H900</f>
        <v>0</v>
      </c>
      <c r="I1088" s="1887">
        <f>'Notes- SK Template'!I900</f>
        <v>0</v>
      </c>
      <c r="J1088" s="1887">
        <f>'Notes- SK Template'!J900</f>
        <v>0</v>
      </c>
      <c r="K1088" s="1887">
        <f>'Notes- SK Template'!K900</f>
        <v>0</v>
      </c>
      <c r="L1088" s="1887">
        <f>'Notes- SK Template'!L900</f>
        <v>0</v>
      </c>
      <c r="M1088" s="1907">
        <f>'Notes- SK Template'!M900</f>
        <v>0</v>
      </c>
      <c r="N1088" s="1907">
        <f>'Notes- SK Template'!N900</f>
        <v>0</v>
      </c>
      <c r="O1088" s="1907">
        <f>'Notes- SK Template'!O900</f>
        <v>0</v>
      </c>
      <c r="P1088" s="1907">
        <f>'Notes- SK Template'!P900</f>
        <v>0</v>
      </c>
      <c r="Q1088" s="1907">
        <f>'Notes- SK Template'!Q900</f>
        <v>0</v>
      </c>
      <c r="R1088" s="1907">
        <f>'Notes- SK Template'!R900</f>
        <v>0</v>
      </c>
      <c r="S1088" s="1907">
        <f>'Notes- SK Template'!S900</f>
        <v>0</v>
      </c>
      <c r="T1088" s="1907">
        <f>'Notes- SK Template'!T900</f>
        <v>0</v>
      </c>
      <c r="U1088" s="1907">
        <f>'Notes- SK Template'!U900</f>
        <v>0</v>
      </c>
      <c r="V1088" s="1907">
        <f>'Notes- SK Template'!V900</f>
        <v>0</v>
      </c>
      <c r="W1088" s="1907">
        <f>'Notes- SK Template'!W900</f>
        <v>0</v>
      </c>
      <c r="X1088" s="1907">
        <f>'Notes- SK Template'!X900</f>
        <v>0</v>
      </c>
      <c r="Y1088" s="1907">
        <f>'Notes- SK Template'!Y900</f>
        <v>0</v>
      </c>
      <c r="Z1088" s="1907">
        <f>'Notes- SK Template'!Z900</f>
        <v>0</v>
      </c>
      <c r="AA1088" s="1907">
        <f>'Notes- SK Template'!AA900</f>
        <v>0</v>
      </c>
      <c r="AB1088" s="1907">
        <f>'Notes- SK Template'!AB900</f>
        <v>0</v>
      </c>
      <c r="AC1088" s="1907">
        <f>'Notes- SK Template'!AC900</f>
        <v>0</v>
      </c>
      <c r="AD1088" s="1907">
        <f>'Notes- SK Template'!AD900</f>
        <v>0</v>
      </c>
      <c r="AE1088" s="1907">
        <f>'Notes- SK Template'!AE900</f>
        <v>0</v>
      </c>
      <c r="AF1088" s="1907">
        <f>'Notes- SK Template'!AF900</f>
        <v>0</v>
      </c>
      <c r="AG1088" s="1907">
        <f>'Notes- SK Template'!AG900</f>
        <v>0</v>
      </c>
    </row>
    <row r="1089" spans="1:33" ht="20.25" customHeight="1">
      <c r="D1089" s="1887">
        <f>'Notes- SK Template'!D901</f>
        <v>0</v>
      </c>
      <c r="E1089" s="1887">
        <f>'Notes- SK Template'!E901</f>
        <v>0</v>
      </c>
      <c r="F1089" s="1887">
        <f>'Notes- SK Template'!F901</f>
        <v>0</v>
      </c>
      <c r="G1089" s="1887">
        <f>'Notes- SK Template'!G901</f>
        <v>0</v>
      </c>
      <c r="H1089" s="1887">
        <f>'Notes- SK Template'!H901</f>
        <v>0</v>
      </c>
      <c r="I1089" s="1887">
        <f>'Notes- SK Template'!I901</f>
        <v>0</v>
      </c>
      <c r="J1089" s="1887">
        <f>'Notes- SK Template'!J901</f>
        <v>0</v>
      </c>
      <c r="K1089" s="1887">
        <f>'Notes- SK Template'!K901</f>
        <v>0</v>
      </c>
      <c r="L1089" s="1887">
        <f>'Notes- SK Template'!L901</f>
        <v>0</v>
      </c>
      <c r="M1089" s="1907">
        <f>'Notes- SK Template'!M901</f>
        <v>0</v>
      </c>
      <c r="N1089" s="1907">
        <f>'Notes- SK Template'!N901</f>
        <v>0</v>
      </c>
      <c r="O1089" s="1907">
        <f>'Notes- SK Template'!O901</f>
        <v>0</v>
      </c>
      <c r="P1089" s="1907">
        <f>'Notes- SK Template'!P901</f>
        <v>0</v>
      </c>
      <c r="Q1089" s="1907">
        <f>'Notes- SK Template'!Q901</f>
        <v>0</v>
      </c>
      <c r="R1089" s="1907">
        <f>'Notes- SK Template'!R901</f>
        <v>0</v>
      </c>
      <c r="S1089" s="1907">
        <f>'Notes- SK Template'!S901</f>
        <v>0</v>
      </c>
      <c r="T1089" s="1907">
        <f>'Notes- SK Template'!T901</f>
        <v>0</v>
      </c>
      <c r="U1089" s="1907">
        <f>'Notes- SK Template'!U901</f>
        <v>0</v>
      </c>
      <c r="V1089" s="1907">
        <f>'Notes- SK Template'!V901</f>
        <v>0</v>
      </c>
      <c r="W1089" s="1907">
        <f>'Notes- SK Template'!W901</f>
        <v>0</v>
      </c>
      <c r="X1089" s="1907">
        <f>'Notes- SK Template'!X901</f>
        <v>0</v>
      </c>
      <c r="Y1089" s="1907">
        <f>'Notes- SK Template'!Y901</f>
        <v>0</v>
      </c>
      <c r="Z1089" s="1907">
        <f>'Notes- SK Template'!Z901</f>
        <v>0</v>
      </c>
      <c r="AA1089" s="1907">
        <f>'Notes- SK Template'!AA901</f>
        <v>0</v>
      </c>
      <c r="AB1089" s="1907">
        <f>'Notes- SK Template'!AB901</f>
        <v>0</v>
      </c>
      <c r="AC1089" s="1907">
        <f>'Notes- SK Template'!AC901</f>
        <v>0</v>
      </c>
      <c r="AD1089" s="1907">
        <f>'Notes- SK Template'!AD901</f>
        <v>0</v>
      </c>
      <c r="AE1089" s="1907">
        <f>'Notes- SK Template'!AE901</f>
        <v>0</v>
      </c>
      <c r="AF1089" s="1907">
        <f>'Notes- SK Template'!AF901</f>
        <v>0</v>
      </c>
      <c r="AG1089" s="1907">
        <f>'Notes- SK Template'!AG901</f>
        <v>0</v>
      </c>
    </row>
    <row r="1090" spans="1:33" ht="20.25" customHeight="1" thickBot="1">
      <c r="D1090" s="3073">
        <f>'Notes- SK Template'!D902</f>
        <v>0</v>
      </c>
      <c r="E1090" s="3073">
        <f>'Notes- SK Template'!E902</f>
        <v>0</v>
      </c>
      <c r="F1090" s="3073">
        <f>'Notes- SK Template'!F902</f>
        <v>0</v>
      </c>
      <c r="G1090" s="3073">
        <f>'Notes- SK Template'!G902</f>
        <v>0</v>
      </c>
      <c r="H1090" s="3073">
        <f>'Notes- SK Template'!H902</f>
        <v>0</v>
      </c>
      <c r="I1090" s="3073">
        <f>'Notes- SK Template'!I902</f>
        <v>0</v>
      </c>
      <c r="J1090" s="3073">
        <f>'Notes- SK Template'!J902</f>
        <v>0</v>
      </c>
      <c r="K1090" s="3073">
        <f>'Notes- SK Template'!K902</f>
        <v>0</v>
      </c>
      <c r="L1090" s="3073">
        <f>'Notes- SK Template'!L902</f>
        <v>0</v>
      </c>
      <c r="M1090" s="2021">
        <f>'Notes- SK Template'!M902</f>
        <v>0</v>
      </c>
      <c r="N1090" s="2021">
        <f>'Notes- SK Template'!N902</f>
        <v>0</v>
      </c>
      <c r="O1090" s="2021">
        <f>'Notes- SK Template'!O902</f>
        <v>0</v>
      </c>
      <c r="P1090" s="2021">
        <f>'Notes- SK Template'!P902</f>
        <v>0</v>
      </c>
      <c r="Q1090" s="2021">
        <f>'Notes- SK Template'!Q902</f>
        <v>0</v>
      </c>
      <c r="R1090" s="2021">
        <f>'Notes- SK Template'!R902</f>
        <v>0</v>
      </c>
      <c r="S1090" s="2021">
        <f>'Notes- SK Template'!S902</f>
        <v>0</v>
      </c>
      <c r="T1090" s="2021">
        <f>'Notes- SK Template'!T902</f>
        <v>0</v>
      </c>
      <c r="U1090" s="2021">
        <f>'Notes- SK Template'!U902</f>
        <v>0</v>
      </c>
      <c r="V1090" s="2021">
        <f>'Notes- SK Template'!V902</f>
        <v>0</v>
      </c>
      <c r="W1090" s="2021">
        <f>'Notes- SK Template'!W902</f>
        <v>0</v>
      </c>
      <c r="X1090" s="2021">
        <f>'Notes- SK Template'!X902</f>
        <v>0</v>
      </c>
      <c r="Y1090" s="2021">
        <f>'Notes- SK Template'!Y902</f>
        <v>0</v>
      </c>
      <c r="Z1090" s="2021">
        <f>'Notes- SK Template'!Z902</f>
        <v>0</v>
      </c>
      <c r="AA1090" s="2021">
        <f>'Notes- SK Template'!AA902</f>
        <v>0</v>
      </c>
      <c r="AB1090" s="2021">
        <f>'Notes- SK Template'!AB902</f>
        <v>0</v>
      </c>
      <c r="AC1090" s="2021">
        <f>'Notes- SK Template'!AC902</f>
        <v>0</v>
      </c>
      <c r="AD1090" s="2021">
        <f>'Notes- SK Template'!AD902</f>
        <v>0</v>
      </c>
      <c r="AE1090" s="2021">
        <f>'Notes- SK Template'!AE902</f>
        <v>0</v>
      </c>
      <c r="AF1090" s="2021">
        <f>'Notes- SK Template'!AF902</f>
        <v>0</v>
      </c>
      <c r="AG1090" s="2021">
        <f>'Notes- SK Template'!AG902</f>
        <v>0</v>
      </c>
    </row>
    <row r="1091" spans="1:33" ht="25.5" customHeight="1" thickBot="1">
      <c r="D1091" s="1997" t="s">
        <v>2251</v>
      </c>
      <c r="E1091" s="1997"/>
      <c r="F1091" s="1997"/>
      <c r="G1091" s="1997"/>
      <c r="H1091" s="1997"/>
      <c r="I1091" s="1997"/>
      <c r="J1091" s="1997"/>
      <c r="K1091" s="1997"/>
      <c r="L1091" s="1997"/>
      <c r="M1091" s="3107">
        <f>'Notes- SK Template'!M903</f>
        <v>0</v>
      </c>
      <c r="N1091" s="3107">
        <f>'Notes- SK Template'!N903</f>
        <v>0</v>
      </c>
      <c r="O1091" s="3107">
        <f>'Notes- SK Template'!O903</f>
        <v>0</v>
      </c>
      <c r="P1091" s="3107">
        <f>'Notes- SK Template'!P903</f>
        <v>0</v>
      </c>
      <c r="Q1091" s="3107">
        <f>'Notes- SK Template'!Q903</f>
        <v>0</v>
      </c>
      <c r="R1091" s="3107">
        <f>'Notes- SK Template'!R903</f>
        <v>0</v>
      </c>
      <c r="S1091" s="3107">
        <f>'Notes- SK Template'!S903</f>
        <v>0</v>
      </c>
      <c r="T1091" s="3107">
        <f>'Notes- SK Template'!T903</f>
        <v>0</v>
      </c>
      <c r="U1091" s="3107">
        <f>'Notes- SK Template'!U903</f>
        <v>0</v>
      </c>
      <c r="V1091" s="3107">
        <f>'Notes- SK Template'!V903</f>
        <v>0</v>
      </c>
      <c r="W1091" s="3107">
        <f>'Notes- SK Template'!W903</f>
        <v>0</v>
      </c>
      <c r="X1091" s="3107">
        <f>'Notes- SK Template'!X903</f>
        <v>0</v>
      </c>
      <c r="Y1091" s="3107">
        <f>'Notes- SK Template'!Y903</f>
        <v>0</v>
      </c>
      <c r="Z1091" s="3107">
        <f>'Notes- SK Template'!Z903</f>
        <v>0</v>
      </c>
      <c r="AA1091" s="3107">
        <f>'Notes- SK Template'!AA903</f>
        <v>0</v>
      </c>
      <c r="AB1091" s="3107">
        <f>'Notes- SK Template'!AB903</f>
        <v>0</v>
      </c>
      <c r="AC1091" s="3107">
        <f>'Notes- SK Template'!AC903</f>
        <v>0</v>
      </c>
      <c r="AD1091" s="3107">
        <f>'Notes- SK Template'!AD903</f>
        <v>0</v>
      </c>
      <c r="AE1091" s="3107">
        <f>'Notes- SK Template'!AE903</f>
        <v>0</v>
      </c>
      <c r="AF1091" s="3107">
        <f>'Notes- SK Template'!AF903</f>
        <v>0</v>
      </c>
      <c r="AG1091" s="3107">
        <f>'Notes- SK Template'!AG903</f>
        <v>0</v>
      </c>
    </row>
    <row r="1092" spans="1:33" ht="20.25" customHeight="1">
      <c r="D1092" s="3158">
        <f>'Notes- SK Template'!D904</f>
        <v>0</v>
      </c>
      <c r="E1092" s="3158">
        <f>'Notes- SK Template'!E904</f>
        <v>0</v>
      </c>
      <c r="F1092" s="3158">
        <f>'Notes- SK Template'!F904</f>
        <v>0</v>
      </c>
      <c r="G1092" s="3158">
        <f>'Notes- SK Template'!G904</f>
        <v>0</v>
      </c>
      <c r="H1092" s="3158">
        <f>'Notes- SK Template'!H904</f>
        <v>0</v>
      </c>
      <c r="I1092" s="3158">
        <f>'Notes- SK Template'!I904</f>
        <v>0</v>
      </c>
      <c r="J1092" s="3158">
        <f>'Notes- SK Template'!J904</f>
        <v>0</v>
      </c>
      <c r="K1092" s="3158">
        <f>'Notes- SK Template'!K904</f>
        <v>0</v>
      </c>
      <c r="L1092" s="3158">
        <f>'Notes- SK Template'!L904</f>
        <v>0</v>
      </c>
      <c r="M1092" s="2020">
        <f>'Notes- SK Template'!M904</f>
        <v>0</v>
      </c>
      <c r="N1092" s="2020">
        <f>'Notes- SK Template'!N904</f>
        <v>0</v>
      </c>
      <c r="O1092" s="2020">
        <f>'Notes- SK Template'!O904</f>
        <v>0</v>
      </c>
      <c r="P1092" s="2020">
        <f>'Notes- SK Template'!P904</f>
        <v>0</v>
      </c>
      <c r="Q1092" s="2020">
        <f>'Notes- SK Template'!Q904</f>
        <v>0</v>
      </c>
      <c r="R1092" s="2020">
        <f>'Notes- SK Template'!R904</f>
        <v>0</v>
      </c>
      <c r="S1092" s="2020">
        <f>'Notes- SK Template'!S904</f>
        <v>0</v>
      </c>
      <c r="T1092" s="2020">
        <f>'Notes- SK Template'!T904</f>
        <v>0</v>
      </c>
      <c r="U1092" s="2020">
        <f>'Notes- SK Template'!U904</f>
        <v>0</v>
      </c>
      <c r="V1092" s="2020">
        <f>'Notes- SK Template'!V904</f>
        <v>0</v>
      </c>
      <c r="W1092" s="2020">
        <f>'Notes- SK Template'!W904</f>
        <v>0</v>
      </c>
      <c r="X1092" s="2020">
        <f>'Notes- SK Template'!X904</f>
        <v>0</v>
      </c>
      <c r="Y1092" s="2020">
        <f>'Notes- SK Template'!Y904</f>
        <v>0</v>
      </c>
      <c r="Z1092" s="2020">
        <f>'Notes- SK Template'!Z904</f>
        <v>0</v>
      </c>
      <c r="AA1092" s="2020">
        <f>'Notes- SK Template'!AA904</f>
        <v>0</v>
      </c>
      <c r="AB1092" s="2020">
        <f>'Notes- SK Template'!AB904</f>
        <v>0</v>
      </c>
      <c r="AC1092" s="2020">
        <f>'Notes- SK Template'!AC904</f>
        <v>0</v>
      </c>
      <c r="AD1092" s="2020">
        <f>'Notes- SK Template'!AD904</f>
        <v>0</v>
      </c>
      <c r="AE1092" s="2020">
        <f>'Notes- SK Template'!AE904</f>
        <v>0</v>
      </c>
      <c r="AF1092" s="2020">
        <f>'Notes- SK Template'!AF904</f>
        <v>0</v>
      </c>
      <c r="AG1092" s="2020">
        <f>'Notes- SK Template'!AG904</f>
        <v>0</v>
      </c>
    </row>
    <row r="1093" spans="1:33" ht="20.25" customHeight="1">
      <c r="D1093" s="1887">
        <f>'Notes- SK Template'!D905</f>
        <v>0</v>
      </c>
      <c r="E1093" s="1887">
        <f>'Notes- SK Template'!E905</f>
        <v>0</v>
      </c>
      <c r="F1093" s="1887">
        <f>'Notes- SK Template'!F905</f>
        <v>0</v>
      </c>
      <c r="G1093" s="1887">
        <f>'Notes- SK Template'!G905</f>
        <v>0</v>
      </c>
      <c r="H1093" s="1887">
        <f>'Notes- SK Template'!H905</f>
        <v>0</v>
      </c>
      <c r="I1093" s="1887">
        <f>'Notes- SK Template'!I905</f>
        <v>0</v>
      </c>
      <c r="J1093" s="1887">
        <f>'Notes- SK Template'!J905</f>
        <v>0</v>
      </c>
      <c r="K1093" s="1887">
        <f>'Notes- SK Template'!K905</f>
        <v>0</v>
      </c>
      <c r="L1093" s="1887">
        <f>'Notes- SK Template'!L905</f>
        <v>0</v>
      </c>
      <c r="M1093" s="1907">
        <f>'Notes- SK Template'!M905</f>
        <v>0</v>
      </c>
      <c r="N1093" s="1907">
        <f>'Notes- SK Template'!N905</f>
        <v>0</v>
      </c>
      <c r="O1093" s="1907">
        <f>'Notes- SK Template'!O905</f>
        <v>0</v>
      </c>
      <c r="P1093" s="1907">
        <f>'Notes- SK Template'!P905</f>
        <v>0</v>
      </c>
      <c r="Q1093" s="1907">
        <f>'Notes- SK Template'!Q905</f>
        <v>0</v>
      </c>
      <c r="R1093" s="1907">
        <f>'Notes- SK Template'!R905</f>
        <v>0</v>
      </c>
      <c r="S1093" s="1907">
        <f>'Notes- SK Template'!S905</f>
        <v>0</v>
      </c>
      <c r="T1093" s="1907">
        <f>'Notes- SK Template'!T905</f>
        <v>0</v>
      </c>
      <c r="U1093" s="1907">
        <f>'Notes- SK Template'!U905</f>
        <v>0</v>
      </c>
      <c r="V1093" s="1907">
        <f>'Notes- SK Template'!V905</f>
        <v>0</v>
      </c>
      <c r="W1093" s="1907">
        <f>'Notes- SK Template'!W905</f>
        <v>0</v>
      </c>
      <c r="X1093" s="1907">
        <f>'Notes- SK Template'!X905</f>
        <v>0</v>
      </c>
      <c r="Y1093" s="1907">
        <f>'Notes- SK Template'!Y905</f>
        <v>0</v>
      </c>
      <c r="Z1093" s="1907">
        <f>'Notes- SK Template'!Z905</f>
        <v>0</v>
      </c>
      <c r="AA1093" s="1907">
        <f>'Notes- SK Template'!AA905</f>
        <v>0</v>
      </c>
      <c r="AB1093" s="1907">
        <f>'Notes- SK Template'!AB905</f>
        <v>0</v>
      </c>
      <c r="AC1093" s="1907">
        <f>'Notes- SK Template'!AC905</f>
        <v>0</v>
      </c>
      <c r="AD1093" s="1907">
        <f>'Notes- SK Template'!AD905</f>
        <v>0</v>
      </c>
      <c r="AE1093" s="1907">
        <f>'Notes- SK Template'!AE905</f>
        <v>0</v>
      </c>
      <c r="AF1093" s="1907">
        <f>'Notes- SK Template'!AF905</f>
        <v>0</v>
      </c>
      <c r="AG1093" s="1907">
        <f>'Notes- SK Template'!AG905</f>
        <v>0</v>
      </c>
    </row>
    <row r="1094" spans="1:33" ht="20.25" customHeight="1">
      <c r="D1094" s="1887">
        <f>'Notes- SK Template'!D906</f>
        <v>0</v>
      </c>
      <c r="E1094" s="1887">
        <f>'Notes- SK Template'!E906</f>
        <v>0</v>
      </c>
      <c r="F1094" s="1887">
        <f>'Notes- SK Template'!F906</f>
        <v>0</v>
      </c>
      <c r="G1094" s="1887">
        <f>'Notes- SK Template'!G906</f>
        <v>0</v>
      </c>
      <c r="H1094" s="1887">
        <f>'Notes- SK Template'!H906</f>
        <v>0</v>
      </c>
      <c r="I1094" s="1887">
        <f>'Notes- SK Template'!I906</f>
        <v>0</v>
      </c>
      <c r="J1094" s="1887">
        <f>'Notes- SK Template'!J906</f>
        <v>0</v>
      </c>
      <c r="K1094" s="1887">
        <f>'Notes- SK Template'!K906</f>
        <v>0</v>
      </c>
      <c r="L1094" s="1887">
        <f>'Notes- SK Template'!L906</f>
        <v>0</v>
      </c>
      <c r="M1094" s="1907">
        <f>'Notes- SK Template'!M906</f>
        <v>0</v>
      </c>
      <c r="N1094" s="1907">
        <f>'Notes- SK Template'!N906</f>
        <v>0</v>
      </c>
      <c r="O1094" s="1907">
        <f>'Notes- SK Template'!O906</f>
        <v>0</v>
      </c>
      <c r="P1094" s="1907">
        <f>'Notes- SK Template'!P906</f>
        <v>0</v>
      </c>
      <c r="Q1094" s="1907">
        <f>'Notes- SK Template'!Q906</f>
        <v>0</v>
      </c>
      <c r="R1094" s="1907">
        <f>'Notes- SK Template'!R906</f>
        <v>0</v>
      </c>
      <c r="S1094" s="1907">
        <f>'Notes- SK Template'!S906</f>
        <v>0</v>
      </c>
      <c r="T1094" s="1907">
        <f>'Notes- SK Template'!T906</f>
        <v>0</v>
      </c>
      <c r="U1094" s="1907">
        <f>'Notes- SK Template'!U906</f>
        <v>0</v>
      </c>
      <c r="V1094" s="1907">
        <f>'Notes- SK Template'!V906</f>
        <v>0</v>
      </c>
      <c r="W1094" s="1907">
        <f>'Notes- SK Template'!W906</f>
        <v>0</v>
      </c>
      <c r="X1094" s="1907">
        <f>'Notes- SK Template'!X906</f>
        <v>0</v>
      </c>
      <c r="Y1094" s="1907">
        <f>'Notes- SK Template'!Y906</f>
        <v>0</v>
      </c>
      <c r="Z1094" s="1907">
        <f>'Notes- SK Template'!Z906</f>
        <v>0</v>
      </c>
      <c r="AA1094" s="1907">
        <f>'Notes- SK Template'!AA906</f>
        <v>0</v>
      </c>
      <c r="AB1094" s="1907">
        <f>'Notes- SK Template'!AB906</f>
        <v>0</v>
      </c>
      <c r="AC1094" s="1907">
        <f>'Notes- SK Template'!AC906</f>
        <v>0</v>
      </c>
      <c r="AD1094" s="1907">
        <f>'Notes- SK Template'!AD906</f>
        <v>0</v>
      </c>
      <c r="AE1094" s="1907">
        <f>'Notes- SK Template'!AE906</f>
        <v>0</v>
      </c>
      <c r="AF1094" s="1907">
        <f>'Notes- SK Template'!AF906</f>
        <v>0</v>
      </c>
      <c r="AG1094" s="1907">
        <f>'Notes- SK Template'!AG906</f>
        <v>0</v>
      </c>
    </row>
    <row r="1095" spans="1:33" ht="20.25" customHeight="1" thickBot="1">
      <c r="D1095" s="3073">
        <f>'Notes- SK Template'!D907</f>
        <v>0</v>
      </c>
      <c r="E1095" s="3073">
        <f>'Notes- SK Template'!E907</f>
        <v>0</v>
      </c>
      <c r="F1095" s="3073">
        <f>'Notes- SK Template'!F907</f>
        <v>0</v>
      </c>
      <c r="G1095" s="3073">
        <f>'Notes- SK Template'!G907</f>
        <v>0</v>
      </c>
      <c r="H1095" s="3073">
        <f>'Notes- SK Template'!H907</f>
        <v>0</v>
      </c>
      <c r="I1095" s="3073">
        <f>'Notes- SK Template'!I907</f>
        <v>0</v>
      </c>
      <c r="J1095" s="3073">
        <f>'Notes- SK Template'!J907</f>
        <v>0</v>
      </c>
      <c r="K1095" s="3073">
        <f>'Notes- SK Template'!K907</f>
        <v>0</v>
      </c>
      <c r="L1095" s="3073">
        <f>'Notes- SK Template'!L907</f>
        <v>0</v>
      </c>
      <c r="M1095" s="2021">
        <f>'Notes- SK Template'!M907</f>
        <v>0</v>
      </c>
      <c r="N1095" s="2021">
        <f>'Notes- SK Template'!N907</f>
        <v>0</v>
      </c>
      <c r="O1095" s="2021">
        <f>'Notes- SK Template'!O907</f>
        <v>0</v>
      </c>
      <c r="P1095" s="2021">
        <f>'Notes- SK Template'!P907</f>
        <v>0</v>
      </c>
      <c r="Q1095" s="2021">
        <f>'Notes- SK Template'!Q907</f>
        <v>0</v>
      </c>
      <c r="R1095" s="2021">
        <f>'Notes- SK Template'!R907</f>
        <v>0</v>
      </c>
      <c r="S1095" s="2021">
        <f>'Notes- SK Template'!S907</f>
        <v>0</v>
      </c>
      <c r="T1095" s="2021">
        <f>'Notes- SK Template'!T907</f>
        <v>0</v>
      </c>
      <c r="U1095" s="2021">
        <f>'Notes- SK Template'!U907</f>
        <v>0</v>
      </c>
      <c r="V1095" s="2021">
        <f>'Notes- SK Template'!V907</f>
        <v>0</v>
      </c>
      <c r="W1095" s="2021">
        <f>'Notes- SK Template'!W907</f>
        <v>0</v>
      </c>
      <c r="X1095" s="2021">
        <f>'Notes- SK Template'!X907</f>
        <v>0</v>
      </c>
      <c r="Y1095" s="2021">
        <f>'Notes- SK Template'!Y907</f>
        <v>0</v>
      </c>
      <c r="Z1095" s="2021">
        <f>'Notes- SK Template'!Z907</f>
        <v>0</v>
      </c>
      <c r="AA1095" s="2021">
        <f>'Notes- SK Template'!AA907</f>
        <v>0</v>
      </c>
      <c r="AB1095" s="2021">
        <f>'Notes- SK Template'!AB907</f>
        <v>0</v>
      </c>
      <c r="AC1095" s="2021">
        <f>'Notes- SK Template'!AC907</f>
        <v>0</v>
      </c>
      <c r="AD1095" s="2021">
        <f>'Notes- SK Template'!AD907</f>
        <v>0</v>
      </c>
      <c r="AE1095" s="2021">
        <f>'Notes- SK Template'!AE907</f>
        <v>0</v>
      </c>
      <c r="AF1095" s="2021">
        <f>'Notes- SK Template'!AF907</f>
        <v>0</v>
      </c>
      <c r="AG1095" s="2021">
        <f>'Notes- SK Template'!AG907</f>
        <v>0</v>
      </c>
    </row>
    <row r="1096" spans="1:33" ht="14.25" customHeight="1">
      <c r="D1096" s="663"/>
      <c r="E1096" s="663"/>
      <c r="F1096" s="663"/>
      <c r="G1096" s="663"/>
      <c r="H1096" s="663"/>
      <c r="I1096" s="663"/>
      <c r="J1096" s="663"/>
      <c r="K1096" s="663"/>
      <c r="L1096" s="663"/>
      <c r="M1096" s="663"/>
      <c r="N1096" s="663"/>
      <c r="O1096" s="663"/>
      <c r="P1096" s="663"/>
      <c r="Q1096" s="663"/>
      <c r="R1096" s="663"/>
      <c r="S1096" s="663"/>
    </row>
    <row r="1097" spans="1:33" ht="14.25" customHeight="1" thickBot="1"/>
    <row r="1098" spans="1:33" ht="14.25" customHeight="1" thickBot="1">
      <c r="A1098" s="606" t="s">
        <v>1444</v>
      </c>
      <c r="D1098" s="1874" t="s">
        <v>1828</v>
      </c>
      <c r="E1098" s="1874"/>
      <c r="F1098" s="1874"/>
      <c r="G1098" s="1874"/>
      <c r="H1098" s="1874"/>
      <c r="I1098" s="1874"/>
      <c r="J1098" s="1997" t="s">
        <v>1829</v>
      </c>
      <c r="K1098" s="1997"/>
      <c r="L1098" s="1997"/>
      <c r="M1098" s="1997"/>
      <c r="N1098" s="1997"/>
      <c r="O1098" s="1997"/>
      <c r="P1098" s="1997"/>
      <c r="Q1098" s="1997"/>
      <c r="R1098" s="1997"/>
      <c r="S1098" s="1997"/>
      <c r="T1098" s="1997"/>
      <c r="U1098" s="1997"/>
      <c r="V1098" s="1997" t="s">
        <v>1973</v>
      </c>
      <c r="W1098" s="1997"/>
      <c r="X1098" s="1997"/>
      <c r="Y1098" s="1997"/>
      <c r="Z1098" s="1997"/>
      <c r="AA1098" s="1997"/>
      <c r="AB1098" s="1997"/>
      <c r="AC1098" s="1997"/>
      <c r="AD1098" s="1997"/>
      <c r="AE1098" s="1997"/>
      <c r="AF1098" s="1997"/>
      <c r="AG1098" s="1997"/>
    </row>
    <row r="1099" spans="1:33" ht="14.25" customHeight="1" thickBot="1">
      <c r="D1099" s="1874"/>
      <c r="E1099" s="1874"/>
      <c r="F1099" s="1874"/>
      <c r="G1099" s="1874"/>
      <c r="H1099" s="1874"/>
      <c r="I1099" s="1874"/>
      <c r="J1099" s="1997" t="s">
        <v>2254</v>
      </c>
      <c r="K1099" s="1997"/>
      <c r="L1099" s="1997"/>
      <c r="M1099" s="1997"/>
      <c r="N1099" s="1997"/>
      <c r="O1099" s="1997"/>
      <c r="P1099" s="1997"/>
      <c r="Q1099" s="1997"/>
      <c r="R1099" s="1997"/>
      <c r="S1099" s="1997"/>
      <c r="T1099" s="1997"/>
      <c r="U1099" s="1997"/>
      <c r="V1099" s="1997" t="s">
        <v>2254</v>
      </c>
      <c r="W1099" s="1997"/>
      <c r="X1099" s="1997"/>
      <c r="Y1099" s="1997"/>
      <c r="Z1099" s="1997"/>
      <c r="AA1099" s="1997"/>
      <c r="AB1099" s="1997"/>
      <c r="AC1099" s="1997"/>
      <c r="AD1099" s="1997"/>
      <c r="AE1099" s="1997"/>
      <c r="AF1099" s="1997"/>
      <c r="AG1099" s="1997"/>
    </row>
    <row r="1100" spans="1:33" ht="14.25" customHeight="1" thickBot="1">
      <c r="D1100" s="1874"/>
      <c r="E1100" s="1874"/>
      <c r="F1100" s="1874"/>
      <c r="G1100" s="1874"/>
      <c r="H1100" s="1874"/>
      <c r="I1100" s="1874"/>
      <c r="J1100" s="1997" t="s">
        <v>2255</v>
      </c>
      <c r="K1100" s="1997"/>
      <c r="L1100" s="1997"/>
      <c r="M1100" s="1997"/>
      <c r="N1100" s="1997"/>
      <c r="O1100" s="1997"/>
      <c r="P1100" s="1997" t="s">
        <v>2256</v>
      </c>
      <c r="Q1100" s="1997"/>
      <c r="R1100" s="1997"/>
      <c r="S1100" s="1997"/>
      <c r="T1100" s="1997"/>
      <c r="U1100" s="1997"/>
      <c r="V1100" s="1997" t="s">
        <v>2255</v>
      </c>
      <c r="W1100" s="1997"/>
      <c r="X1100" s="1997"/>
      <c r="Y1100" s="1997"/>
      <c r="Z1100" s="1997"/>
      <c r="AA1100" s="1997"/>
      <c r="AB1100" s="1997" t="s">
        <v>2256</v>
      </c>
      <c r="AC1100" s="1997"/>
      <c r="AD1100" s="1997"/>
      <c r="AE1100" s="1997"/>
      <c r="AF1100" s="1997"/>
      <c r="AG1100" s="1997"/>
    </row>
    <row r="1101" spans="1:33" ht="30" customHeight="1" thickBot="1">
      <c r="D1101" s="2461" t="s">
        <v>2252</v>
      </c>
      <c r="E1101" s="2461"/>
      <c r="F1101" s="2461"/>
      <c r="G1101" s="2461"/>
      <c r="H1101" s="2461"/>
      <c r="I1101" s="2461"/>
      <c r="J1101" s="3107">
        <f>'Notes- SK Template'!J913</f>
        <v>0</v>
      </c>
      <c r="K1101" s="3107">
        <f>'Notes- SK Template'!K913</f>
        <v>0</v>
      </c>
      <c r="L1101" s="3107">
        <f>'Notes- SK Template'!L913</f>
        <v>0</v>
      </c>
      <c r="M1101" s="3107">
        <f>'Notes- SK Template'!M913</f>
        <v>0</v>
      </c>
      <c r="N1101" s="3107">
        <f>'Notes- SK Template'!N913</f>
        <v>0</v>
      </c>
      <c r="O1101" s="3107">
        <f>'Notes- SK Template'!O913</f>
        <v>0</v>
      </c>
      <c r="P1101" s="3107">
        <f>'Notes- SK Template'!P913</f>
        <v>0</v>
      </c>
      <c r="Q1101" s="3107">
        <f>'Notes- SK Template'!Q913</f>
        <v>0</v>
      </c>
      <c r="R1101" s="3107">
        <f>'Notes- SK Template'!R913</f>
        <v>0</v>
      </c>
      <c r="S1101" s="3107">
        <f>'Notes- SK Template'!S913</f>
        <v>0</v>
      </c>
      <c r="T1101" s="3107">
        <f>'Notes- SK Template'!T913</f>
        <v>0</v>
      </c>
      <c r="U1101" s="3107">
        <f>'Notes- SK Template'!U913</f>
        <v>0</v>
      </c>
      <c r="V1101" s="3107">
        <f>'Notes- SK Template'!V913</f>
        <v>0</v>
      </c>
      <c r="W1101" s="3107">
        <f>'Notes- SK Template'!W913</f>
        <v>0</v>
      </c>
      <c r="X1101" s="3107">
        <f>'Notes- SK Template'!X913</f>
        <v>0</v>
      </c>
      <c r="Y1101" s="3107">
        <f>'Notes- SK Template'!Y913</f>
        <v>0</v>
      </c>
      <c r="Z1101" s="3107">
        <f>'Notes- SK Template'!Z913</f>
        <v>0</v>
      </c>
      <c r="AA1101" s="3107">
        <f>'Notes- SK Template'!AA913</f>
        <v>0</v>
      </c>
      <c r="AB1101" s="3107">
        <f>'Notes- SK Template'!AB913</f>
        <v>0</v>
      </c>
      <c r="AC1101" s="3107">
        <f>'Notes- SK Template'!AC913</f>
        <v>0</v>
      </c>
      <c r="AD1101" s="3107">
        <f>'Notes- SK Template'!AD913</f>
        <v>0</v>
      </c>
      <c r="AE1101" s="3107">
        <f>'Notes- SK Template'!AE913</f>
        <v>0</v>
      </c>
      <c r="AF1101" s="3107">
        <f>'Notes- SK Template'!AF913</f>
        <v>0</v>
      </c>
      <c r="AG1101" s="3107">
        <f>'Notes- SK Template'!AG913</f>
        <v>0</v>
      </c>
    </row>
    <row r="1102" spans="1:33" ht="17.25" customHeight="1">
      <c r="D1102" s="2582">
        <f>'Notes- SK Template'!D914</f>
        <v>0</v>
      </c>
      <c r="E1102" s="2582">
        <f>'Notes- SK Template'!E914</f>
        <v>0</v>
      </c>
      <c r="F1102" s="2582">
        <f>'Notes- SK Template'!F914</f>
        <v>0</v>
      </c>
      <c r="G1102" s="2582">
        <f>'Notes- SK Template'!G914</f>
        <v>0</v>
      </c>
      <c r="H1102" s="2582">
        <f>'Notes- SK Template'!H914</f>
        <v>0</v>
      </c>
      <c r="I1102" s="2582">
        <f>'Notes- SK Template'!I914</f>
        <v>0</v>
      </c>
      <c r="J1102" s="2020">
        <f>'Notes- SK Template'!J914</f>
        <v>0</v>
      </c>
      <c r="K1102" s="2020">
        <f>'Notes- SK Template'!K914</f>
        <v>0</v>
      </c>
      <c r="L1102" s="2020">
        <f>'Notes- SK Template'!L914</f>
        <v>0</v>
      </c>
      <c r="M1102" s="2020">
        <f>'Notes- SK Template'!M914</f>
        <v>0</v>
      </c>
      <c r="N1102" s="2020">
        <f>'Notes- SK Template'!N914</f>
        <v>0</v>
      </c>
      <c r="O1102" s="2020">
        <f>'Notes- SK Template'!O914</f>
        <v>0</v>
      </c>
      <c r="P1102" s="2020">
        <f>'Notes- SK Template'!P914</f>
        <v>0</v>
      </c>
      <c r="Q1102" s="2020">
        <f>'Notes- SK Template'!Q914</f>
        <v>0</v>
      </c>
      <c r="R1102" s="2020">
        <f>'Notes- SK Template'!R914</f>
        <v>0</v>
      </c>
      <c r="S1102" s="2020">
        <f>'Notes- SK Template'!S914</f>
        <v>0</v>
      </c>
      <c r="T1102" s="2020">
        <f>'Notes- SK Template'!T914</f>
        <v>0</v>
      </c>
      <c r="U1102" s="2020">
        <f>'Notes- SK Template'!U914</f>
        <v>0</v>
      </c>
      <c r="V1102" s="2020">
        <f>'Notes- SK Template'!V914</f>
        <v>0</v>
      </c>
      <c r="W1102" s="2020">
        <f>'Notes- SK Template'!W914</f>
        <v>0</v>
      </c>
      <c r="X1102" s="2020">
        <f>'Notes- SK Template'!X914</f>
        <v>0</v>
      </c>
      <c r="Y1102" s="2020">
        <f>'Notes- SK Template'!Y914</f>
        <v>0</v>
      </c>
      <c r="Z1102" s="2020">
        <f>'Notes- SK Template'!Z914</f>
        <v>0</v>
      </c>
      <c r="AA1102" s="2020">
        <f>'Notes- SK Template'!AA914</f>
        <v>0</v>
      </c>
      <c r="AB1102" s="2020">
        <f>'Notes- SK Template'!AB914</f>
        <v>0</v>
      </c>
      <c r="AC1102" s="2020">
        <f>'Notes- SK Template'!AC914</f>
        <v>0</v>
      </c>
      <c r="AD1102" s="2020">
        <f>'Notes- SK Template'!AD914</f>
        <v>0</v>
      </c>
      <c r="AE1102" s="2020">
        <f>'Notes- SK Template'!AE914</f>
        <v>0</v>
      </c>
      <c r="AF1102" s="2020">
        <f>'Notes- SK Template'!AF914</f>
        <v>0</v>
      </c>
      <c r="AG1102" s="2020">
        <f>'Notes- SK Template'!AG914</f>
        <v>0</v>
      </c>
    </row>
    <row r="1103" spans="1:33" ht="17.25" customHeight="1">
      <c r="D1103" s="2545">
        <f>'Notes- SK Template'!D915</f>
        <v>0</v>
      </c>
      <c r="E1103" s="2545">
        <f>'Notes- SK Template'!E915</f>
        <v>0</v>
      </c>
      <c r="F1103" s="2545">
        <f>'Notes- SK Template'!F915</f>
        <v>0</v>
      </c>
      <c r="G1103" s="2545">
        <f>'Notes- SK Template'!G915</f>
        <v>0</v>
      </c>
      <c r="H1103" s="2545">
        <f>'Notes- SK Template'!H915</f>
        <v>0</v>
      </c>
      <c r="I1103" s="2545">
        <f>'Notes- SK Template'!I915</f>
        <v>0</v>
      </c>
      <c r="J1103" s="1907">
        <f>'Notes- SK Template'!J915</f>
        <v>0</v>
      </c>
      <c r="K1103" s="1907">
        <f>'Notes- SK Template'!K915</f>
        <v>0</v>
      </c>
      <c r="L1103" s="1907">
        <f>'Notes- SK Template'!L915</f>
        <v>0</v>
      </c>
      <c r="M1103" s="1907">
        <f>'Notes- SK Template'!M915</f>
        <v>0</v>
      </c>
      <c r="N1103" s="1907">
        <f>'Notes- SK Template'!N915</f>
        <v>0</v>
      </c>
      <c r="O1103" s="1907">
        <f>'Notes- SK Template'!O915</f>
        <v>0</v>
      </c>
      <c r="P1103" s="1907">
        <f>'Notes- SK Template'!P915</f>
        <v>0</v>
      </c>
      <c r="Q1103" s="1907">
        <f>'Notes- SK Template'!Q915</f>
        <v>0</v>
      </c>
      <c r="R1103" s="1907">
        <f>'Notes- SK Template'!R915</f>
        <v>0</v>
      </c>
      <c r="S1103" s="1907">
        <f>'Notes- SK Template'!S915</f>
        <v>0</v>
      </c>
      <c r="T1103" s="1907">
        <f>'Notes- SK Template'!T915</f>
        <v>0</v>
      </c>
      <c r="U1103" s="1907">
        <f>'Notes- SK Template'!U915</f>
        <v>0</v>
      </c>
      <c r="V1103" s="1907">
        <f>'Notes- SK Template'!V915</f>
        <v>0</v>
      </c>
      <c r="W1103" s="1907">
        <f>'Notes- SK Template'!W915</f>
        <v>0</v>
      </c>
      <c r="X1103" s="1907">
        <f>'Notes- SK Template'!X915</f>
        <v>0</v>
      </c>
      <c r="Y1103" s="1907">
        <f>'Notes- SK Template'!Y915</f>
        <v>0</v>
      </c>
      <c r="Z1103" s="1907">
        <f>'Notes- SK Template'!Z915</f>
        <v>0</v>
      </c>
      <c r="AA1103" s="1907">
        <f>'Notes- SK Template'!AA915</f>
        <v>0</v>
      </c>
      <c r="AB1103" s="1907">
        <f>'Notes- SK Template'!AB915</f>
        <v>0</v>
      </c>
      <c r="AC1103" s="1907">
        <f>'Notes- SK Template'!AC915</f>
        <v>0</v>
      </c>
      <c r="AD1103" s="1907">
        <f>'Notes- SK Template'!AD915</f>
        <v>0</v>
      </c>
      <c r="AE1103" s="1907">
        <f>'Notes- SK Template'!AE915</f>
        <v>0</v>
      </c>
      <c r="AF1103" s="1907">
        <f>'Notes- SK Template'!AF915</f>
        <v>0</v>
      </c>
      <c r="AG1103" s="1907">
        <f>'Notes- SK Template'!AG915</f>
        <v>0</v>
      </c>
    </row>
    <row r="1104" spans="1:33" ht="17.25" customHeight="1">
      <c r="D1104" s="2545">
        <f>'Notes- SK Template'!D916</f>
        <v>0</v>
      </c>
      <c r="E1104" s="2545">
        <f>'Notes- SK Template'!E916</f>
        <v>0</v>
      </c>
      <c r="F1104" s="2545">
        <f>'Notes- SK Template'!F916</f>
        <v>0</v>
      </c>
      <c r="G1104" s="2545">
        <f>'Notes- SK Template'!G916</f>
        <v>0</v>
      </c>
      <c r="H1104" s="2545">
        <f>'Notes- SK Template'!H916</f>
        <v>0</v>
      </c>
      <c r="I1104" s="2545">
        <f>'Notes- SK Template'!I916</f>
        <v>0</v>
      </c>
      <c r="J1104" s="1907">
        <f>'Notes- SK Template'!J916</f>
        <v>0</v>
      </c>
      <c r="K1104" s="1907">
        <f>'Notes- SK Template'!K916</f>
        <v>0</v>
      </c>
      <c r="L1104" s="1907">
        <f>'Notes- SK Template'!L916</f>
        <v>0</v>
      </c>
      <c r="M1104" s="1907">
        <f>'Notes- SK Template'!M916</f>
        <v>0</v>
      </c>
      <c r="N1104" s="1907">
        <f>'Notes- SK Template'!N916</f>
        <v>0</v>
      </c>
      <c r="O1104" s="1907">
        <f>'Notes- SK Template'!O916</f>
        <v>0</v>
      </c>
      <c r="P1104" s="1907">
        <f>'Notes- SK Template'!P916</f>
        <v>0</v>
      </c>
      <c r="Q1104" s="1907">
        <f>'Notes- SK Template'!Q916</f>
        <v>0</v>
      </c>
      <c r="R1104" s="1907">
        <f>'Notes- SK Template'!R916</f>
        <v>0</v>
      </c>
      <c r="S1104" s="1907">
        <f>'Notes- SK Template'!S916</f>
        <v>0</v>
      </c>
      <c r="T1104" s="1907">
        <f>'Notes- SK Template'!T916</f>
        <v>0</v>
      </c>
      <c r="U1104" s="1907">
        <f>'Notes- SK Template'!U916</f>
        <v>0</v>
      </c>
      <c r="V1104" s="1907">
        <f>'Notes- SK Template'!V916</f>
        <v>0</v>
      </c>
      <c r="W1104" s="1907">
        <f>'Notes- SK Template'!W916</f>
        <v>0</v>
      </c>
      <c r="X1104" s="1907">
        <f>'Notes- SK Template'!X916</f>
        <v>0</v>
      </c>
      <c r="Y1104" s="1907">
        <f>'Notes- SK Template'!Y916</f>
        <v>0</v>
      </c>
      <c r="Z1104" s="1907">
        <f>'Notes- SK Template'!Z916</f>
        <v>0</v>
      </c>
      <c r="AA1104" s="1907">
        <f>'Notes- SK Template'!AA916</f>
        <v>0</v>
      </c>
      <c r="AB1104" s="1907">
        <f>'Notes- SK Template'!AB916</f>
        <v>0</v>
      </c>
      <c r="AC1104" s="1907">
        <f>'Notes- SK Template'!AC916</f>
        <v>0</v>
      </c>
      <c r="AD1104" s="1907">
        <f>'Notes- SK Template'!AD916</f>
        <v>0</v>
      </c>
      <c r="AE1104" s="1907">
        <f>'Notes- SK Template'!AE916</f>
        <v>0</v>
      </c>
      <c r="AF1104" s="1907">
        <f>'Notes- SK Template'!AF916</f>
        <v>0</v>
      </c>
      <c r="AG1104" s="1907">
        <f>'Notes- SK Template'!AG916</f>
        <v>0</v>
      </c>
    </row>
    <row r="1105" spans="1:33" ht="17.25" customHeight="1" thickBot="1">
      <c r="D1105" s="3184">
        <f>'Notes- SK Template'!D917</f>
        <v>0</v>
      </c>
      <c r="E1105" s="3184">
        <f>'Notes- SK Template'!E917</f>
        <v>0</v>
      </c>
      <c r="F1105" s="3184">
        <f>'Notes- SK Template'!F917</f>
        <v>0</v>
      </c>
      <c r="G1105" s="3184">
        <f>'Notes- SK Template'!G917</f>
        <v>0</v>
      </c>
      <c r="H1105" s="3184">
        <f>'Notes- SK Template'!H917</f>
        <v>0</v>
      </c>
      <c r="I1105" s="3184">
        <f>'Notes- SK Template'!I917</f>
        <v>0</v>
      </c>
      <c r="J1105" s="2021">
        <f>'Notes- SK Template'!J917</f>
        <v>0</v>
      </c>
      <c r="K1105" s="2021">
        <f>'Notes- SK Template'!K917</f>
        <v>0</v>
      </c>
      <c r="L1105" s="2021">
        <f>'Notes- SK Template'!L917</f>
        <v>0</v>
      </c>
      <c r="M1105" s="2021">
        <f>'Notes- SK Template'!M917</f>
        <v>0</v>
      </c>
      <c r="N1105" s="2021">
        <f>'Notes- SK Template'!N917</f>
        <v>0</v>
      </c>
      <c r="O1105" s="2021">
        <f>'Notes- SK Template'!O917</f>
        <v>0</v>
      </c>
      <c r="P1105" s="2021">
        <f>'Notes- SK Template'!P917</f>
        <v>0</v>
      </c>
      <c r="Q1105" s="2021">
        <f>'Notes- SK Template'!Q917</f>
        <v>0</v>
      </c>
      <c r="R1105" s="2021">
        <f>'Notes- SK Template'!R917</f>
        <v>0</v>
      </c>
      <c r="S1105" s="2021">
        <f>'Notes- SK Template'!S917</f>
        <v>0</v>
      </c>
      <c r="T1105" s="2021">
        <f>'Notes- SK Template'!T917</f>
        <v>0</v>
      </c>
      <c r="U1105" s="2021">
        <f>'Notes- SK Template'!U917</f>
        <v>0</v>
      </c>
      <c r="V1105" s="2021">
        <f>'Notes- SK Template'!V917</f>
        <v>0</v>
      </c>
      <c r="W1105" s="2021">
        <f>'Notes- SK Template'!W917</f>
        <v>0</v>
      </c>
      <c r="X1105" s="2021">
        <f>'Notes- SK Template'!X917</f>
        <v>0</v>
      </c>
      <c r="Y1105" s="2021">
        <f>'Notes- SK Template'!Y917</f>
        <v>0</v>
      </c>
      <c r="Z1105" s="2021">
        <f>'Notes- SK Template'!Z917</f>
        <v>0</v>
      </c>
      <c r="AA1105" s="2021">
        <f>'Notes- SK Template'!AA917</f>
        <v>0</v>
      </c>
      <c r="AB1105" s="2021">
        <f>'Notes- SK Template'!AB917</f>
        <v>0</v>
      </c>
      <c r="AC1105" s="2021">
        <f>'Notes- SK Template'!AC917</f>
        <v>0</v>
      </c>
      <c r="AD1105" s="2021">
        <f>'Notes- SK Template'!AD917</f>
        <v>0</v>
      </c>
      <c r="AE1105" s="2021">
        <f>'Notes- SK Template'!AE917</f>
        <v>0</v>
      </c>
      <c r="AF1105" s="2021">
        <f>'Notes- SK Template'!AF917</f>
        <v>0</v>
      </c>
      <c r="AG1105" s="2021">
        <f>'Notes- SK Template'!AG917</f>
        <v>0</v>
      </c>
    </row>
    <row r="1106" spans="1:33" ht="30" customHeight="1" thickBot="1">
      <c r="D1106" s="2461" t="s">
        <v>2253</v>
      </c>
      <c r="E1106" s="2461"/>
      <c r="F1106" s="2461"/>
      <c r="G1106" s="2461"/>
      <c r="H1106" s="2461"/>
      <c r="I1106" s="2461"/>
      <c r="J1106" s="3107">
        <f>'Notes- SK Template'!J918</f>
        <v>0</v>
      </c>
      <c r="K1106" s="3107">
        <f>'Notes- SK Template'!K918</f>
        <v>0</v>
      </c>
      <c r="L1106" s="3107">
        <f>'Notes- SK Template'!L918</f>
        <v>0</v>
      </c>
      <c r="M1106" s="3107">
        <f>'Notes- SK Template'!M918</f>
        <v>0</v>
      </c>
      <c r="N1106" s="3107">
        <f>'Notes- SK Template'!N918</f>
        <v>0</v>
      </c>
      <c r="O1106" s="3107">
        <f>'Notes- SK Template'!O918</f>
        <v>0</v>
      </c>
      <c r="P1106" s="3107">
        <f>'Notes- SK Template'!P918</f>
        <v>0</v>
      </c>
      <c r="Q1106" s="3107">
        <f>'Notes- SK Template'!Q918</f>
        <v>0</v>
      </c>
      <c r="R1106" s="3107">
        <f>'Notes- SK Template'!R918</f>
        <v>0</v>
      </c>
      <c r="S1106" s="3107">
        <f>'Notes- SK Template'!S918</f>
        <v>0</v>
      </c>
      <c r="T1106" s="3107">
        <f>'Notes- SK Template'!T918</f>
        <v>0</v>
      </c>
      <c r="U1106" s="3107">
        <f>'Notes- SK Template'!U918</f>
        <v>0</v>
      </c>
      <c r="V1106" s="3107">
        <f>'Notes- SK Template'!V918</f>
        <v>0</v>
      </c>
      <c r="W1106" s="3107">
        <f>'Notes- SK Template'!W918</f>
        <v>0</v>
      </c>
      <c r="X1106" s="3107">
        <f>'Notes- SK Template'!X918</f>
        <v>0</v>
      </c>
      <c r="Y1106" s="3107">
        <f>'Notes- SK Template'!Y918</f>
        <v>0</v>
      </c>
      <c r="Z1106" s="3107">
        <f>'Notes- SK Template'!Z918</f>
        <v>0</v>
      </c>
      <c r="AA1106" s="3107">
        <f>'Notes- SK Template'!AA918</f>
        <v>0</v>
      </c>
      <c r="AB1106" s="3107">
        <f>'Notes- SK Template'!AB918</f>
        <v>0</v>
      </c>
      <c r="AC1106" s="3107">
        <f>'Notes- SK Template'!AC918</f>
        <v>0</v>
      </c>
      <c r="AD1106" s="3107">
        <f>'Notes- SK Template'!AD918</f>
        <v>0</v>
      </c>
      <c r="AE1106" s="3107">
        <f>'Notes- SK Template'!AE918</f>
        <v>0</v>
      </c>
      <c r="AF1106" s="3107">
        <f>'Notes- SK Template'!AF918</f>
        <v>0</v>
      </c>
      <c r="AG1106" s="3107">
        <f>'Notes- SK Template'!AG918</f>
        <v>0</v>
      </c>
    </row>
    <row r="1107" spans="1:33" ht="17.25" customHeight="1">
      <c r="D1107" s="2582">
        <f>'Notes- SK Template'!D919</f>
        <v>0</v>
      </c>
      <c r="E1107" s="2582">
        <f>'Notes- SK Template'!E919</f>
        <v>0</v>
      </c>
      <c r="F1107" s="2582">
        <f>'Notes- SK Template'!F919</f>
        <v>0</v>
      </c>
      <c r="G1107" s="2582">
        <f>'Notes- SK Template'!G919</f>
        <v>0</v>
      </c>
      <c r="H1107" s="2582">
        <f>'Notes- SK Template'!H919</f>
        <v>0</v>
      </c>
      <c r="I1107" s="2582">
        <f>'Notes- SK Template'!I919</f>
        <v>0</v>
      </c>
      <c r="J1107" s="2020">
        <f>'Notes- SK Template'!J919</f>
        <v>0</v>
      </c>
      <c r="K1107" s="2020">
        <f>'Notes- SK Template'!K919</f>
        <v>0</v>
      </c>
      <c r="L1107" s="2020">
        <f>'Notes- SK Template'!L919</f>
        <v>0</v>
      </c>
      <c r="M1107" s="2020">
        <f>'Notes- SK Template'!M919</f>
        <v>0</v>
      </c>
      <c r="N1107" s="2020">
        <f>'Notes- SK Template'!N919</f>
        <v>0</v>
      </c>
      <c r="O1107" s="2020">
        <f>'Notes- SK Template'!O919</f>
        <v>0</v>
      </c>
      <c r="P1107" s="2020">
        <f>'Notes- SK Template'!P919</f>
        <v>0</v>
      </c>
      <c r="Q1107" s="2020">
        <f>'Notes- SK Template'!Q919</f>
        <v>0</v>
      </c>
      <c r="R1107" s="2020">
        <f>'Notes- SK Template'!R919</f>
        <v>0</v>
      </c>
      <c r="S1107" s="2020">
        <f>'Notes- SK Template'!S919</f>
        <v>0</v>
      </c>
      <c r="T1107" s="2020">
        <f>'Notes- SK Template'!T919</f>
        <v>0</v>
      </c>
      <c r="U1107" s="2020">
        <f>'Notes- SK Template'!U919</f>
        <v>0</v>
      </c>
      <c r="V1107" s="2020">
        <f>'Notes- SK Template'!V919</f>
        <v>0</v>
      </c>
      <c r="W1107" s="2020">
        <f>'Notes- SK Template'!W919</f>
        <v>0</v>
      </c>
      <c r="X1107" s="2020">
        <f>'Notes- SK Template'!X919</f>
        <v>0</v>
      </c>
      <c r="Y1107" s="2020">
        <f>'Notes- SK Template'!Y919</f>
        <v>0</v>
      </c>
      <c r="Z1107" s="2020">
        <f>'Notes- SK Template'!Z919</f>
        <v>0</v>
      </c>
      <c r="AA1107" s="2020">
        <f>'Notes- SK Template'!AA919</f>
        <v>0</v>
      </c>
      <c r="AB1107" s="2020">
        <f>'Notes- SK Template'!AB919</f>
        <v>0</v>
      </c>
      <c r="AC1107" s="2020">
        <f>'Notes- SK Template'!AC919</f>
        <v>0</v>
      </c>
      <c r="AD1107" s="2020">
        <f>'Notes- SK Template'!AD919</f>
        <v>0</v>
      </c>
      <c r="AE1107" s="2020">
        <f>'Notes- SK Template'!AE919</f>
        <v>0</v>
      </c>
      <c r="AF1107" s="2020">
        <f>'Notes- SK Template'!AF919</f>
        <v>0</v>
      </c>
      <c r="AG1107" s="2020">
        <f>'Notes- SK Template'!AG919</f>
        <v>0</v>
      </c>
    </row>
    <row r="1108" spans="1:33" ht="17.25" customHeight="1">
      <c r="D1108" s="2545">
        <f>'Notes- SK Template'!D920</f>
        <v>0</v>
      </c>
      <c r="E1108" s="2545">
        <f>'Notes- SK Template'!E920</f>
        <v>0</v>
      </c>
      <c r="F1108" s="2545">
        <f>'Notes- SK Template'!F920</f>
        <v>0</v>
      </c>
      <c r="G1108" s="2545">
        <f>'Notes- SK Template'!G920</f>
        <v>0</v>
      </c>
      <c r="H1108" s="2545">
        <f>'Notes- SK Template'!H920</f>
        <v>0</v>
      </c>
      <c r="I1108" s="2545">
        <f>'Notes- SK Template'!I920</f>
        <v>0</v>
      </c>
      <c r="J1108" s="1907">
        <f>'Notes- SK Template'!J920</f>
        <v>0</v>
      </c>
      <c r="K1108" s="1907">
        <f>'Notes- SK Template'!K920</f>
        <v>0</v>
      </c>
      <c r="L1108" s="1907">
        <f>'Notes- SK Template'!L920</f>
        <v>0</v>
      </c>
      <c r="M1108" s="1907">
        <f>'Notes- SK Template'!M920</f>
        <v>0</v>
      </c>
      <c r="N1108" s="1907">
        <f>'Notes- SK Template'!N920</f>
        <v>0</v>
      </c>
      <c r="O1108" s="1907">
        <f>'Notes- SK Template'!O920</f>
        <v>0</v>
      </c>
      <c r="P1108" s="1907">
        <f>'Notes- SK Template'!P920</f>
        <v>0</v>
      </c>
      <c r="Q1108" s="1907">
        <f>'Notes- SK Template'!Q920</f>
        <v>0</v>
      </c>
      <c r="R1108" s="1907">
        <f>'Notes- SK Template'!R920</f>
        <v>0</v>
      </c>
      <c r="S1108" s="1907">
        <f>'Notes- SK Template'!S920</f>
        <v>0</v>
      </c>
      <c r="T1108" s="1907">
        <f>'Notes- SK Template'!T920</f>
        <v>0</v>
      </c>
      <c r="U1108" s="1907">
        <f>'Notes- SK Template'!U920</f>
        <v>0</v>
      </c>
      <c r="V1108" s="1907">
        <f>'Notes- SK Template'!V920</f>
        <v>0</v>
      </c>
      <c r="W1108" s="1907">
        <f>'Notes- SK Template'!W920</f>
        <v>0</v>
      </c>
      <c r="X1108" s="1907">
        <f>'Notes- SK Template'!X920</f>
        <v>0</v>
      </c>
      <c r="Y1108" s="1907">
        <f>'Notes- SK Template'!Y920</f>
        <v>0</v>
      </c>
      <c r="Z1108" s="1907">
        <f>'Notes- SK Template'!Z920</f>
        <v>0</v>
      </c>
      <c r="AA1108" s="1907">
        <f>'Notes- SK Template'!AA920</f>
        <v>0</v>
      </c>
      <c r="AB1108" s="1907">
        <f>'Notes- SK Template'!AB920</f>
        <v>0</v>
      </c>
      <c r="AC1108" s="1907">
        <f>'Notes- SK Template'!AC920</f>
        <v>0</v>
      </c>
      <c r="AD1108" s="1907">
        <f>'Notes- SK Template'!AD920</f>
        <v>0</v>
      </c>
      <c r="AE1108" s="1907">
        <f>'Notes- SK Template'!AE920</f>
        <v>0</v>
      </c>
      <c r="AF1108" s="1907">
        <f>'Notes- SK Template'!AF920</f>
        <v>0</v>
      </c>
      <c r="AG1108" s="1907">
        <f>'Notes- SK Template'!AG920</f>
        <v>0</v>
      </c>
    </row>
    <row r="1109" spans="1:33" ht="17.25" customHeight="1">
      <c r="D1109" s="2545">
        <f>'Notes- SK Template'!D921</f>
        <v>0</v>
      </c>
      <c r="E1109" s="2545">
        <f>'Notes- SK Template'!E921</f>
        <v>0</v>
      </c>
      <c r="F1109" s="2545">
        <f>'Notes- SK Template'!F921</f>
        <v>0</v>
      </c>
      <c r="G1109" s="2545">
        <f>'Notes- SK Template'!G921</f>
        <v>0</v>
      </c>
      <c r="H1109" s="2545">
        <f>'Notes- SK Template'!H921</f>
        <v>0</v>
      </c>
      <c r="I1109" s="2545">
        <f>'Notes- SK Template'!I921</f>
        <v>0</v>
      </c>
      <c r="J1109" s="1907">
        <f>'Notes- SK Template'!J921</f>
        <v>0</v>
      </c>
      <c r="K1109" s="1907">
        <f>'Notes- SK Template'!K921</f>
        <v>0</v>
      </c>
      <c r="L1109" s="1907">
        <f>'Notes- SK Template'!L921</f>
        <v>0</v>
      </c>
      <c r="M1109" s="1907">
        <f>'Notes- SK Template'!M921</f>
        <v>0</v>
      </c>
      <c r="N1109" s="1907">
        <f>'Notes- SK Template'!N921</f>
        <v>0</v>
      </c>
      <c r="O1109" s="1907">
        <f>'Notes- SK Template'!O921</f>
        <v>0</v>
      </c>
      <c r="P1109" s="1907">
        <f>'Notes- SK Template'!P921</f>
        <v>0</v>
      </c>
      <c r="Q1109" s="1907">
        <f>'Notes- SK Template'!Q921</f>
        <v>0</v>
      </c>
      <c r="R1109" s="1907">
        <f>'Notes- SK Template'!R921</f>
        <v>0</v>
      </c>
      <c r="S1109" s="1907">
        <f>'Notes- SK Template'!S921</f>
        <v>0</v>
      </c>
      <c r="T1109" s="1907">
        <f>'Notes- SK Template'!T921</f>
        <v>0</v>
      </c>
      <c r="U1109" s="1907">
        <f>'Notes- SK Template'!U921</f>
        <v>0</v>
      </c>
      <c r="V1109" s="1907">
        <f>'Notes- SK Template'!V921</f>
        <v>0</v>
      </c>
      <c r="W1109" s="1907">
        <f>'Notes- SK Template'!W921</f>
        <v>0</v>
      </c>
      <c r="X1109" s="1907">
        <f>'Notes- SK Template'!X921</f>
        <v>0</v>
      </c>
      <c r="Y1109" s="1907">
        <f>'Notes- SK Template'!Y921</f>
        <v>0</v>
      </c>
      <c r="Z1109" s="1907">
        <f>'Notes- SK Template'!Z921</f>
        <v>0</v>
      </c>
      <c r="AA1109" s="1907">
        <f>'Notes- SK Template'!AA921</f>
        <v>0</v>
      </c>
      <c r="AB1109" s="1907">
        <f>'Notes- SK Template'!AB921</f>
        <v>0</v>
      </c>
      <c r="AC1109" s="1907">
        <f>'Notes- SK Template'!AC921</f>
        <v>0</v>
      </c>
      <c r="AD1109" s="1907">
        <f>'Notes- SK Template'!AD921</f>
        <v>0</v>
      </c>
      <c r="AE1109" s="1907">
        <f>'Notes- SK Template'!AE921</f>
        <v>0</v>
      </c>
      <c r="AF1109" s="1907">
        <f>'Notes- SK Template'!AF921</f>
        <v>0</v>
      </c>
      <c r="AG1109" s="1907">
        <f>'Notes- SK Template'!AG921</f>
        <v>0</v>
      </c>
    </row>
    <row r="1110" spans="1:33" ht="17.25" customHeight="1" thickBot="1">
      <c r="D1110" s="3184">
        <f>'Notes- SK Template'!D922</f>
        <v>0</v>
      </c>
      <c r="E1110" s="3184">
        <f>'Notes- SK Template'!E922</f>
        <v>0</v>
      </c>
      <c r="F1110" s="3184">
        <f>'Notes- SK Template'!F922</f>
        <v>0</v>
      </c>
      <c r="G1110" s="3184">
        <f>'Notes- SK Template'!G922</f>
        <v>0</v>
      </c>
      <c r="H1110" s="3184">
        <f>'Notes- SK Template'!H922</f>
        <v>0</v>
      </c>
      <c r="I1110" s="3184">
        <f>'Notes- SK Template'!I922</f>
        <v>0</v>
      </c>
      <c r="J1110" s="2021">
        <f>'Notes- SK Template'!J922</f>
        <v>0</v>
      </c>
      <c r="K1110" s="2021">
        <f>'Notes- SK Template'!K922</f>
        <v>0</v>
      </c>
      <c r="L1110" s="2021">
        <f>'Notes- SK Template'!L922</f>
        <v>0</v>
      </c>
      <c r="M1110" s="2021">
        <f>'Notes- SK Template'!M922</f>
        <v>0</v>
      </c>
      <c r="N1110" s="2021">
        <f>'Notes- SK Template'!N922</f>
        <v>0</v>
      </c>
      <c r="O1110" s="2021">
        <f>'Notes- SK Template'!O922</f>
        <v>0</v>
      </c>
      <c r="P1110" s="2021">
        <f>'Notes- SK Template'!P922</f>
        <v>0</v>
      </c>
      <c r="Q1110" s="2021">
        <f>'Notes- SK Template'!Q922</f>
        <v>0</v>
      </c>
      <c r="R1110" s="2021">
        <f>'Notes- SK Template'!R922</f>
        <v>0</v>
      </c>
      <c r="S1110" s="2021">
        <f>'Notes- SK Template'!S922</f>
        <v>0</v>
      </c>
      <c r="T1110" s="2021">
        <f>'Notes- SK Template'!T922</f>
        <v>0</v>
      </c>
      <c r="U1110" s="2021">
        <f>'Notes- SK Template'!U922</f>
        <v>0</v>
      </c>
      <c r="V1110" s="2021">
        <f>'Notes- SK Template'!V922</f>
        <v>0</v>
      </c>
      <c r="W1110" s="2021">
        <f>'Notes- SK Template'!W922</f>
        <v>0</v>
      </c>
      <c r="X1110" s="2021">
        <f>'Notes- SK Template'!X922</f>
        <v>0</v>
      </c>
      <c r="Y1110" s="2021">
        <f>'Notes- SK Template'!Y922</f>
        <v>0</v>
      </c>
      <c r="Z1110" s="2021">
        <f>'Notes- SK Template'!Z922</f>
        <v>0</v>
      </c>
      <c r="AA1110" s="2021">
        <f>'Notes- SK Template'!AA922</f>
        <v>0</v>
      </c>
      <c r="AB1110" s="2021">
        <f>'Notes- SK Template'!AB922</f>
        <v>0</v>
      </c>
      <c r="AC1110" s="2021">
        <f>'Notes- SK Template'!AC922</f>
        <v>0</v>
      </c>
      <c r="AD1110" s="2021">
        <f>'Notes- SK Template'!AD922</f>
        <v>0</v>
      </c>
      <c r="AE1110" s="2021">
        <f>'Notes- SK Template'!AE922</f>
        <v>0</v>
      </c>
      <c r="AF1110" s="2021">
        <f>'Notes- SK Template'!AF922</f>
        <v>0</v>
      </c>
      <c r="AG1110" s="2021">
        <f>'Notes- SK Template'!AG922</f>
        <v>0</v>
      </c>
    </row>
    <row r="1111" spans="1:33" ht="14.25" customHeight="1">
      <c r="D1111" s="663"/>
      <c r="E1111" s="663"/>
      <c r="F1111" s="663"/>
      <c r="G1111" s="663"/>
      <c r="H1111" s="663"/>
      <c r="I1111" s="663"/>
      <c r="J1111" s="663"/>
      <c r="K1111" s="663"/>
      <c r="L1111" s="663"/>
      <c r="M1111" s="663"/>
      <c r="N1111" s="663"/>
      <c r="O1111" s="663"/>
      <c r="P1111" s="663"/>
      <c r="Q1111" s="663"/>
      <c r="R1111" s="663"/>
      <c r="S1111" s="663"/>
      <c r="T1111" s="663"/>
      <c r="U1111" s="663"/>
      <c r="V1111" s="663"/>
      <c r="W1111" s="663"/>
      <c r="X1111" s="663"/>
      <c r="Y1111" s="663"/>
      <c r="Z1111" s="663"/>
      <c r="AA1111" s="663"/>
      <c r="AB1111" s="663"/>
      <c r="AC1111" s="663"/>
      <c r="AD1111" s="663"/>
      <c r="AE1111" s="663"/>
      <c r="AF1111" s="663"/>
      <c r="AG1111" s="663"/>
    </row>
    <row r="1113" spans="1:33" ht="14.25" customHeight="1">
      <c r="D1113" s="2206" t="s">
        <v>2257</v>
      </c>
      <c r="E1113" s="2260"/>
      <c r="F1113" s="2260"/>
      <c r="G1113" s="2260"/>
      <c r="H1113" s="2260"/>
      <c r="I1113" s="2260"/>
      <c r="J1113" s="2260"/>
      <c r="K1113" s="2260"/>
      <c r="L1113" s="2260"/>
      <c r="M1113" s="2260"/>
      <c r="N1113" s="2260"/>
      <c r="O1113" s="2260"/>
      <c r="P1113" s="2260"/>
      <c r="Q1113" s="2260"/>
      <c r="R1113" s="2260"/>
      <c r="S1113" s="2260"/>
      <c r="T1113" s="2260"/>
      <c r="U1113" s="2260"/>
      <c r="V1113" s="2260"/>
      <c r="W1113" s="2260"/>
      <c r="X1113" s="2260"/>
      <c r="Y1113" s="2260"/>
      <c r="Z1113" s="2260"/>
      <c r="AA1113" s="2260"/>
      <c r="AB1113" s="2260"/>
      <c r="AC1113" s="2260"/>
      <c r="AD1113" s="2260"/>
      <c r="AE1113" s="2260"/>
      <c r="AF1113" s="2260"/>
      <c r="AG1113" s="2260"/>
    </row>
    <row r="1114" spans="1:33" ht="14.25" customHeight="1">
      <c r="D1114" s="2260"/>
      <c r="E1114" s="2260"/>
      <c r="F1114" s="2260"/>
      <c r="G1114" s="2260"/>
      <c r="H1114" s="2260"/>
      <c r="I1114" s="2260"/>
      <c r="J1114" s="2260"/>
      <c r="K1114" s="2260"/>
      <c r="L1114" s="2260"/>
      <c r="M1114" s="2260"/>
      <c r="N1114" s="2260"/>
      <c r="O1114" s="2260"/>
      <c r="P1114" s="2260"/>
      <c r="Q1114" s="2260"/>
      <c r="R1114" s="2260"/>
      <c r="S1114" s="2260"/>
      <c r="T1114" s="2260"/>
      <c r="U1114" s="2260"/>
      <c r="V1114" s="2260"/>
      <c r="W1114" s="2260"/>
      <c r="X1114" s="2260"/>
      <c r="Y1114" s="2260"/>
      <c r="Z1114" s="2260"/>
      <c r="AA1114" s="2260"/>
      <c r="AB1114" s="2260"/>
      <c r="AC1114" s="2260"/>
      <c r="AD1114" s="2260"/>
      <c r="AE1114" s="2260"/>
      <c r="AF1114" s="2260"/>
      <c r="AG1114" s="2260"/>
    </row>
    <row r="1116" spans="1:33" ht="14.25" customHeight="1">
      <c r="D1116" s="2059" t="s">
        <v>2258</v>
      </c>
      <c r="E1116" s="2316"/>
      <c r="F1116" s="2316"/>
      <c r="G1116" s="2316"/>
      <c r="H1116" s="2316"/>
      <c r="I1116" s="2316"/>
      <c r="J1116" s="2316"/>
      <c r="K1116" s="2316"/>
      <c r="L1116" s="2316"/>
      <c r="M1116" s="2316"/>
      <c r="N1116" s="2316"/>
      <c r="O1116" s="2316"/>
      <c r="P1116" s="2316"/>
      <c r="Q1116" s="2316"/>
      <c r="R1116" s="2316"/>
      <c r="S1116" s="2316"/>
      <c r="T1116" s="2316"/>
      <c r="U1116" s="2316"/>
      <c r="V1116" s="2316"/>
      <c r="W1116" s="2316"/>
      <c r="X1116" s="2316"/>
      <c r="Y1116" s="2316"/>
      <c r="Z1116" s="2316"/>
      <c r="AA1116" s="2316"/>
      <c r="AB1116" s="2316"/>
      <c r="AC1116" s="2316"/>
      <c r="AD1116" s="2316"/>
      <c r="AE1116" s="2316"/>
      <c r="AF1116" s="2316"/>
      <c r="AG1116" s="2316"/>
    </row>
    <row r="1117" spans="1:33" ht="14.25" customHeight="1" thickBot="1"/>
    <row r="1118" spans="1:33" ht="14.25" customHeight="1" thickBot="1">
      <c r="A1118" s="606">
        <v>33</v>
      </c>
      <c r="D1118" s="2133" t="s">
        <v>2259</v>
      </c>
      <c r="E1118" s="2134"/>
      <c r="F1118" s="2134"/>
      <c r="G1118" s="2134"/>
      <c r="H1118" s="2134"/>
      <c r="I1118" s="2134"/>
      <c r="J1118" s="2134"/>
      <c r="K1118" s="2134"/>
      <c r="L1118" s="2134"/>
      <c r="M1118" s="2134"/>
      <c r="N1118" s="1939" t="s">
        <v>2247</v>
      </c>
      <c r="O1118" s="1940"/>
      <c r="P1118" s="1940"/>
      <c r="Q1118" s="1940"/>
      <c r="R1118" s="1940"/>
      <c r="S1118" s="1940"/>
      <c r="T1118" s="1940"/>
      <c r="U1118" s="1940"/>
      <c r="V1118" s="1940"/>
      <c r="W1118" s="1940"/>
      <c r="X1118" s="1940"/>
      <c r="Y1118" s="1940"/>
      <c r="Z1118" s="1940"/>
      <c r="AA1118" s="1940"/>
      <c r="AB1118" s="1940"/>
      <c r="AC1118" s="1940"/>
      <c r="AD1118" s="1940"/>
      <c r="AE1118" s="1940"/>
      <c r="AF1118" s="1940"/>
      <c r="AG1118" s="1941"/>
    </row>
    <row r="1119" spans="1:33" ht="25.5" customHeight="1" thickBot="1">
      <c r="D1119" s="2135"/>
      <c r="E1119" s="2136"/>
      <c r="F1119" s="2136"/>
      <c r="G1119" s="2136"/>
      <c r="H1119" s="2136"/>
      <c r="I1119" s="2136"/>
      <c r="J1119" s="2136"/>
      <c r="K1119" s="2136"/>
      <c r="L1119" s="2136"/>
      <c r="M1119" s="2136"/>
      <c r="N1119" s="1997" t="s">
        <v>1829</v>
      </c>
      <c r="O1119" s="1997"/>
      <c r="P1119" s="1997"/>
      <c r="Q1119" s="1997"/>
      <c r="R1119" s="1997"/>
      <c r="S1119" s="1997"/>
      <c r="T1119" s="1997"/>
      <c r="U1119" s="1997"/>
      <c r="V1119" s="1997"/>
      <c r="W1119" s="1997"/>
      <c r="X1119" s="1997" t="s">
        <v>2113</v>
      </c>
      <c r="Y1119" s="1997"/>
      <c r="Z1119" s="1997"/>
      <c r="AA1119" s="1997"/>
      <c r="AB1119" s="1997"/>
      <c r="AC1119" s="1997"/>
      <c r="AD1119" s="1997"/>
      <c r="AE1119" s="1997"/>
      <c r="AF1119" s="1997"/>
      <c r="AG1119" s="1997"/>
    </row>
    <row r="1120" spans="1:33" ht="27" customHeight="1">
      <c r="D1120" s="3185" t="s">
        <v>2260</v>
      </c>
      <c r="E1120" s="3186"/>
      <c r="F1120" s="3186"/>
      <c r="G1120" s="3186"/>
      <c r="H1120" s="3186"/>
      <c r="I1120" s="3186"/>
      <c r="J1120" s="3186"/>
      <c r="K1120" s="3186"/>
      <c r="L1120" s="3186"/>
      <c r="M1120" s="3187"/>
      <c r="N1120" s="3188">
        <f>'Notes- SK Template'!N932</f>
        <v>0</v>
      </c>
      <c r="O1120" s="3144">
        <f>'Notes- SK Template'!O932</f>
        <v>0</v>
      </c>
      <c r="P1120" s="3144">
        <f>'Notes- SK Template'!P932</f>
        <v>0</v>
      </c>
      <c r="Q1120" s="3144">
        <f>'Notes- SK Template'!Q932</f>
        <v>0</v>
      </c>
      <c r="R1120" s="3144">
        <f>'Notes- SK Template'!R932</f>
        <v>0</v>
      </c>
      <c r="S1120" s="3144">
        <f>'Notes- SK Template'!S932</f>
        <v>0</v>
      </c>
      <c r="T1120" s="3144">
        <f>'Notes- SK Template'!T932</f>
        <v>0</v>
      </c>
      <c r="U1120" s="3144">
        <f>'Notes- SK Template'!U932</f>
        <v>0</v>
      </c>
      <c r="V1120" s="3144">
        <f>'Notes- SK Template'!V932</f>
        <v>0</v>
      </c>
      <c r="W1120" s="3144">
        <f>'Notes- SK Template'!W932</f>
        <v>0</v>
      </c>
      <c r="X1120" s="3144">
        <f>'Notes- SK Template'!X932</f>
        <v>0</v>
      </c>
      <c r="Y1120" s="3144">
        <f>'Notes- SK Template'!Y932</f>
        <v>0</v>
      </c>
      <c r="Z1120" s="3144">
        <f>'Notes- SK Template'!Z932</f>
        <v>0</v>
      </c>
      <c r="AA1120" s="3144">
        <f>'Notes- SK Template'!AA932</f>
        <v>0</v>
      </c>
      <c r="AB1120" s="3144">
        <f>'Notes- SK Template'!AB932</f>
        <v>0</v>
      </c>
      <c r="AC1120" s="3144">
        <f>'Notes- SK Template'!AC932</f>
        <v>0</v>
      </c>
      <c r="AD1120" s="3144">
        <f>'Notes- SK Template'!AD932</f>
        <v>0</v>
      </c>
      <c r="AE1120" s="3144">
        <f>'Notes- SK Template'!AE932</f>
        <v>0</v>
      </c>
      <c r="AF1120" s="3144">
        <f>'Notes- SK Template'!AF932</f>
        <v>0</v>
      </c>
      <c r="AG1120" s="3144">
        <f>'Notes- SK Template'!AG932</f>
        <v>0</v>
      </c>
    </row>
    <row r="1121" spans="1:33" ht="27" customHeight="1">
      <c r="D1121" s="3130" t="s">
        <v>2261</v>
      </c>
      <c r="E1121" s="3131"/>
      <c r="F1121" s="3131"/>
      <c r="G1121" s="3131"/>
      <c r="H1121" s="3131"/>
      <c r="I1121" s="3131"/>
      <c r="J1121" s="3131"/>
      <c r="K1121" s="3131"/>
      <c r="L1121" s="3131"/>
      <c r="M1121" s="3189"/>
      <c r="N1121" s="1890">
        <f>'Notes- SK Template'!N933</f>
        <v>0</v>
      </c>
      <c r="O1121" s="1907">
        <f>'Notes- SK Template'!O933</f>
        <v>0</v>
      </c>
      <c r="P1121" s="1907">
        <f>'Notes- SK Template'!P933</f>
        <v>0</v>
      </c>
      <c r="Q1121" s="1907">
        <f>'Notes- SK Template'!Q933</f>
        <v>0</v>
      </c>
      <c r="R1121" s="1907">
        <f>'Notes- SK Template'!R933</f>
        <v>0</v>
      </c>
      <c r="S1121" s="1907">
        <f>'Notes- SK Template'!S933</f>
        <v>0</v>
      </c>
      <c r="T1121" s="1907">
        <f>'Notes- SK Template'!T933</f>
        <v>0</v>
      </c>
      <c r="U1121" s="1907">
        <f>'Notes- SK Template'!U933</f>
        <v>0</v>
      </c>
      <c r="V1121" s="1907">
        <f>'Notes- SK Template'!V933</f>
        <v>0</v>
      </c>
      <c r="W1121" s="1907">
        <f>'Notes- SK Template'!W933</f>
        <v>0</v>
      </c>
      <c r="X1121" s="1907">
        <f>'Notes- SK Template'!X933</f>
        <v>0</v>
      </c>
      <c r="Y1121" s="1907">
        <f>'Notes- SK Template'!Y933</f>
        <v>0</v>
      </c>
      <c r="Z1121" s="1907">
        <f>'Notes- SK Template'!Z933</f>
        <v>0</v>
      </c>
      <c r="AA1121" s="1907">
        <f>'Notes- SK Template'!AA933</f>
        <v>0</v>
      </c>
      <c r="AB1121" s="1907">
        <f>'Notes- SK Template'!AB933</f>
        <v>0</v>
      </c>
      <c r="AC1121" s="1907">
        <f>'Notes- SK Template'!AC933</f>
        <v>0</v>
      </c>
      <c r="AD1121" s="1907">
        <f>'Notes- SK Template'!AD933</f>
        <v>0</v>
      </c>
      <c r="AE1121" s="1907">
        <f>'Notes- SK Template'!AE933</f>
        <v>0</v>
      </c>
      <c r="AF1121" s="1907">
        <f>'Notes- SK Template'!AF933</f>
        <v>0</v>
      </c>
      <c r="AG1121" s="1907">
        <f>'Notes- SK Template'!AG933</f>
        <v>0</v>
      </c>
    </row>
    <row r="1122" spans="1:33" ht="27" customHeight="1">
      <c r="D1122" s="3130" t="s">
        <v>2262</v>
      </c>
      <c r="E1122" s="3131"/>
      <c r="F1122" s="3131"/>
      <c r="G1122" s="3131"/>
      <c r="H1122" s="3131"/>
      <c r="I1122" s="3131"/>
      <c r="J1122" s="3131"/>
      <c r="K1122" s="3131"/>
      <c r="L1122" s="3131"/>
      <c r="M1122" s="3189"/>
      <c r="N1122" s="1890">
        <f>'Notes- SK Template'!N934</f>
        <v>0</v>
      </c>
      <c r="O1122" s="1907">
        <f>'Notes- SK Template'!O934</f>
        <v>0</v>
      </c>
      <c r="P1122" s="1907">
        <f>'Notes- SK Template'!P934</f>
        <v>0</v>
      </c>
      <c r="Q1122" s="1907">
        <f>'Notes- SK Template'!Q934</f>
        <v>0</v>
      </c>
      <c r="R1122" s="1907">
        <f>'Notes- SK Template'!R934</f>
        <v>0</v>
      </c>
      <c r="S1122" s="1907">
        <f>'Notes- SK Template'!S934</f>
        <v>0</v>
      </c>
      <c r="T1122" s="1907">
        <f>'Notes- SK Template'!T934</f>
        <v>0</v>
      </c>
      <c r="U1122" s="1907">
        <f>'Notes- SK Template'!U934</f>
        <v>0</v>
      </c>
      <c r="V1122" s="1907">
        <f>'Notes- SK Template'!V934</f>
        <v>0</v>
      </c>
      <c r="W1122" s="1907">
        <f>'Notes- SK Template'!W934</f>
        <v>0</v>
      </c>
      <c r="X1122" s="1907">
        <f>'Notes- SK Template'!X934</f>
        <v>0</v>
      </c>
      <c r="Y1122" s="1907">
        <f>'Notes- SK Template'!Y934</f>
        <v>0</v>
      </c>
      <c r="Z1122" s="1907">
        <f>'Notes- SK Template'!Z934</f>
        <v>0</v>
      </c>
      <c r="AA1122" s="1907">
        <f>'Notes- SK Template'!AA934</f>
        <v>0</v>
      </c>
      <c r="AB1122" s="1907">
        <f>'Notes- SK Template'!AB934</f>
        <v>0</v>
      </c>
      <c r="AC1122" s="1907">
        <f>'Notes- SK Template'!AC934</f>
        <v>0</v>
      </c>
      <c r="AD1122" s="1907">
        <f>'Notes- SK Template'!AD934</f>
        <v>0</v>
      </c>
      <c r="AE1122" s="1907">
        <f>'Notes- SK Template'!AE934</f>
        <v>0</v>
      </c>
      <c r="AF1122" s="1907">
        <f>'Notes- SK Template'!AF934</f>
        <v>0</v>
      </c>
      <c r="AG1122" s="1907">
        <f>'Notes- SK Template'!AG934</f>
        <v>0</v>
      </c>
    </row>
    <row r="1123" spans="1:33" ht="27" customHeight="1">
      <c r="D1123" s="3193" t="s">
        <v>2464</v>
      </c>
      <c r="E1123" s="3131"/>
      <c r="F1123" s="3131"/>
      <c r="G1123" s="3131"/>
      <c r="H1123" s="3131"/>
      <c r="I1123" s="3131"/>
      <c r="J1123" s="3131"/>
      <c r="K1123" s="3131"/>
      <c r="L1123" s="3131"/>
      <c r="M1123" s="3189"/>
      <c r="N1123" s="3194">
        <f>'Notes- SK Template'!N935</f>
        <v>0</v>
      </c>
      <c r="O1123" s="3155">
        <f>'Notes- SK Template'!O935</f>
        <v>0</v>
      </c>
      <c r="P1123" s="3155">
        <f>'Notes- SK Template'!P935</f>
        <v>0</v>
      </c>
      <c r="Q1123" s="3155">
        <f>'Notes- SK Template'!Q935</f>
        <v>0</v>
      </c>
      <c r="R1123" s="3155">
        <f>'Notes- SK Template'!R935</f>
        <v>0</v>
      </c>
      <c r="S1123" s="3155">
        <f>'Notes- SK Template'!S935</f>
        <v>0</v>
      </c>
      <c r="T1123" s="3155">
        <f>'Notes- SK Template'!T935</f>
        <v>0</v>
      </c>
      <c r="U1123" s="3155">
        <f>'Notes- SK Template'!U935</f>
        <v>0</v>
      </c>
      <c r="V1123" s="3155">
        <f>'Notes- SK Template'!V935</f>
        <v>0</v>
      </c>
      <c r="W1123" s="3155">
        <f>'Notes- SK Template'!W935</f>
        <v>0</v>
      </c>
      <c r="X1123" s="3155">
        <f>'Notes- SK Template'!X935</f>
        <v>0</v>
      </c>
      <c r="Y1123" s="3155">
        <f>'Notes- SK Template'!Y935</f>
        <v>0</v>
      </c>
      <c r="Z1123" s="3155">
        <f>'Notes- SK Template'!Z935</f>
        <v>0</v>
      </c>
      <c r="AA1123" s="3155">
        <f>'Notes- SK Template'!AA935</f>
        <v>0</v>
      </c>
      <c r="AB1123" s="3155">
        <f>'Notes- SK Template'!AB935</f>
        <v>0</v>
      </c>
      <c r="AC1123" s="3155">
        <f>'Notes- SK Template'!AC935</f>
        <v>0</v>
      </c>
      <c r="AD1123" s="3155">
        <f>'Notes- SK Template'!AD935</f>
        <v>0</v>
      </c>
      <c r="AE1123" s="3155">
        <f>'Notes- SK Template'!AE935</f>
        <v>0</v>
      </c>
      <c r="AF1123" s="3155">
        <f>'Notes- SK Template'!AF935</f>
        <v>0</v>
      </c>
      <c r="AG1123" s="3155">
        <f>'Notes- SK Template'!AG935</f>
        <v>0</v>
      </c>
    </row>
    <row r="1124" spans="1:33" ht="27" customHeight="1" thickBot="1">
      <c r="D1124" s="3190" t="s">
        <v>1841</v>
      </c>
      <c r="E1124" s="3191"/>
      <c r="F1124" s="3191"/>
      <c r="G1124" s="3191"/>
      <c r="H1124" s="3191"/>
      <c r="I1124" s="3191"/>
      <c r="J1124" s="3191"/>
      <c r="K1124" s="3191"/>
      <c r="L1124" s="3191"/>
      <c r="M1124" s="3192"/>
      <c r="N1124" s="2364">
        <f>'Notes- SK Template'!N936</f>
        <v>0</v>
      </c>
      <c r="O1124" s="3084">
        <f>'Notes- SK Template'!O936</f>
        <v>0</v>
      </c>
      <c r="P1124" s="3084">
        <f>'Notes- SK Template'!P936</f>
        <v>0</v>
      </c>
      <c r="Q1124" s="3084">
        <f>'Notes- SK Template'!Q936</f>
        <v>0</v>
      </c>
      <c r="R1124" s="3084">
        <f>'Notes- SK Template'!R936</f>
        <v>0</v>
      </c>
      <c r="S1124" s="3084">
        <f>'Notes- SK Template'!S936</f>
        <v>0</v>
      </c>
      <c r="T1124" s="3084">
        <f>'Notes- SK Template'!T936</f>
        <v>0</v>
      </c>
      <c r="U1124" s="3084">
        <f>'Notes- SK Template'!U936</f>
        <v>0</v>
      </c>
      <c r="V1124" s="3084">
        <f>'Notes- SK Template'!V936</f>
        <v>0</v>
      </c>
      <c r="W1124" s="3084">
        <f>'Notes- SK Template'!W936</f>
        <v>0</v>
      </c>
      <c r="X1124" s="3084">
        <f>'Notes- SK Template'!X936</f>
        <v>0</v>
      </c>
      <c r="Y1124" s="3084">
        <f>'Notes- SK Template'!Y936</f>
        <v>0</v>
      </c>
      <c r="Z1124" s="3084">
        <f>'Notes- SK Template'!Z936</f>
        <v>0</v>
      </c>
      <c r="AA1124" s="3084">
        <f>'Notes- SK Template'!AA936</f>
        <v>0</v>
      </c>
      <c r="AB1124" s="3084">
        <f>'Notes- SK Template'!AB936</f>
        <v>0</v>
      </c>
      <c r="AC1124" s="3084">
        <f>'Notes- SK Template'!AC936</f>
        <v>0</v>
      </c>
      <c r="AD1124" s="3084">
        <f>'Notes- SK Template'!AD936</f>
        <v>0</v>
      </c>
      <c r="AE1124" s="3084">
        <f>'Notes- SK Template'!AE936</f>
        <v>0</v>
      </c>
      <c r="AF1124" s="3084">
        <f>'Notes- SK Template'!AF936</f>
        <v>0</v>
      </c>
      <c r="AG1124" s="3084">
        <f>'Notes- SK Template'!AG936</f>
        <v>0</v>
      </c>
    </row>
    <row r="1127" spans="1:33" ht="14.25" customHeight="1">
      <c r="D1127" s="590" t="s">
        <v>2263</v>
      </c>
    </row>
    <row r="1129" spans="1:33" ht="14.25" customHeight="1">
      <c r="D1129" s="2059" t="s">
        <v>2144</v>
      </c>
      <c r="E1129" s="2316"/>
      <c r="F1129" s="2316"/>
      <c r="G1129" s="2316"/>
      <c r="H1129" s="2316"/>
      <c r="I1129" s="2316"/>
      <c r="J1129" s="2316"/>
      <c r="K1129" s="2316"/>
      <c r="L1129" s="2316"/>
      <c r="M1129" s="2316"/>
      <c r="N1129" s="2316"/>
      <c r="O1129" s="2316"/>
      <c r="P1129" s="2316"/>
      <c r="Q1129" s="2316"/>
      <c r="R1129" s="2316"/>
      <c r="S1129" s="2316"/>
      <c r="T1129" s="2316"/>
      <c r="U1129" s="2316"/>
      <c r="V1129" s="2316"/>
      <c r="W1129" s="2316"/>
      <c r="X1129" s="2316"/>
      <c r="Y1129" s="2316"/>
      <c r="Z1129" s="2316"/>
      <c r="AA1129" s="2316"/>
      <c r="AB1129" s="2316"/>
      <c r="AC1129" s="2316"/>
      <c r="AD1129" s="2316"/>
      <c r="AE1129" s="2316"/>
      <c r="AF1129" s="2316"/>
      <c r="AG1129" s="2316"/>
    </row>
    <row r="1130" spans="1:33" ht="14.25" customHeight="1" thickBot="1"/>
    <row r="1131" spans="1:33" ht="25.5" customHeight="1" thickBot="1">
      <c r="A1131" s="606">
        <v>34</v>
      </c>
      <c r="D1131" s="1874" t="s">
        <v>1828</v>
      </c>
      <c r="E1131" s="1874"/>
      <c r="F1131" s="1874"/>
      <c r="G1131" s="1874"/>
      <c r="H1131" s="1874"/>
      <c r="I1131" s="1874"/>
      <c r="J1131" s="1997" t="s">
        <v>1829</v>
      </c>
      <c r="K1131" s="1997"/>
      <c r="L1131" s="1997"/>
      <c r="M1131" s="1997"/>
      <c r="N1131" s="1997"/>
      <c r="O1131" s="1997"/>
      <c r="P1131" s="1997"/>
      <c r="Q1131" s="1997"/>
      <c r="R1131" s="1997"/>
      <c r="S1131" s="1997"/>
      <c r="T1131" s="1997"/>
      <c r="U1131" s="1997"/>
      <c r="V1131" s="1997" t="s">
        <v>1973</v>
      </c>
      <c r="W1131" s="1997"/>
      <c r="X1131" s="1997"/>
      <c r="Y1131" s="1997"/>
      <c r="Z1131" s="1997"/>
      <c r="AA1131" s="1997"/>
      <c r="AB1131" s="1997"/>
      <c r="AC1131" s="1997"/>
      <c r="AD1131" s="1997"/>
      <c r="AE1131" s="1997"/>
      <c r="AF1131" s="1997"/>
      <c r="AG1131" s="1997"/>
    </row>
    <row r="1132" spans="1:33" ht="14.25" customHeight="1" thickBot="1">
      <c r="D1132" s="1874"/>
      <c r="E1132" s="1874"/>
      <c r="F1132" s="1874"/>
      <c r="G1132" s="1874"/>
      <c r="H1132" s="1874"/>
      <c r="I1132" s="1874"/>
      <c r="J1132" s="1874" t="s">
        <v>2147</v>
      </c>
      <c r="K1132" s="1874"/>
      <c r="L1132" s="1874"/>
      <c r="M1132" s="1874"/>
      <c r="N1132" s="1874"/>
      <c r="O1132" s="1874"/>
      <c r="P1132" s="1874"/>
      <c r="Q1132" s="1874"/>
      <c r="R1132" s="1874"/>
      <c r="S1132" s="1874"/>
      <c r="T1132" s="1874"/>
      <c r="U1132" s="1874"/>
      <c r="V1132" s="1874" t="s">
        <v>2147</v>
      </c>
      <c r="W1132" s="1874"/>
      <c r="X1132" s="1874"/>
      <c r="Y1132" s="1874"/>
      <c r="Z1132" s="1874"/>
      <c r="AA1132" s="1874"/>
      <c r="AB1132" s="1874"/>
      <c r="AC1132" s="1874"/>
      <c r="AD1132" s="1874"/>
      <c r="AE1132" s="1874"/>
      <c r="AF1132" s="1874"/>
      <c r="AG1132" s="1874"/>
    </row>
    <row r="1133" spans="1:33" ht="40.5" customHeight="1" thickBot="1">
      <c r="D1133" s="1874"/>
      <c r="E1133" s="1874"/>
      <c r="F1133" s="1874"/>
      <c r="G1133" s="1874"/>
      <c r="H1133" s="1874"/>
      <c r="I1133" s="1874"/>
      <c r="J1133" s="1997" t="s">
        <v>2148</v>
      </c>
      <c r="K1133" s="1997"/>
      <c r="L1133" s="1997"/>
      <c r="M1133" s="1997"/>
      <c r="N1133" s="1997" t="s">
        <v>2149</v>
      </c>
      <c r="O1133" s="1997"/>
      <c r="P1133" s="1997"/>
      <c r="Q1133" s="1997"/>
      <c r="R1133" s="1997" t="s">
        <v>2150</v>
      </c>
      <c r="S1133" s="1997"/>
      <c r="T1133" s="1997"/>
      <c r="U1133" s="1997"/>
      <c r="V1133" s="1997" t="s">
        <v>2148</v>
      </c>
      <c r="W1133" s="1997"/>
      <c r="X1133" s="1997"/>
      <c r="Y1133" s="1997"/>
      <c r="Z1133" s="1997" t="s">
        <v>2149</v>
      </c>
      <c r="AA1133" s="1997"/>
      <c r="AB1133" s="1997"/>
      <c r="AC1133" s="1997"/>
      <c r="AD1133" s="1997" t="s">
        <v>2150</v>
      </c>
      <c r="AE1133" s="1997"/>
      <c r="AF1133" s="1997"/>
      <c r="AG1133" s="1997"/>
    </row>
    <row r="1134" spans="1:33" ht="14.25" customHeight="1">
      <c r="D1134" s="3063" t="s">
        <v>2145</v>
      </c>
      <c r="E1134" s="2520"/>
      <c r="F1134" s="2520"/>
      <c r="G1134" s="2520"/>
      <c r="H1134" s="2520"/>
      <c r="I1134" s="2520"/>
      <c r="J1134" s="2020">
        <f>'Notes- SK Template'!J946</f>
        <v>20408</v>
      </c>
      <c r="K1134" s="2020">
        <f>'Notes- SK Template'!K946</f>
        <v>0</v>
      </c>
      <c r="L1134" s="2020">
        <f>'Notes- SK Template'!L946</f>
        <v>0</v>
      </c>
      <c r="M1134" s="2020">
        <f>'Notes- SK Template'!M946</f>
        <v>0</v>
      </c>
      <c r="N1134" s="2020">
        <f>'Notes- SK Template'!N946</f>
        <v>34033</v>
      </c>
      <c r="O1134" s="2020">
        <f>'Notes- SK Template'!O946</f>
        <v>0</v>
      </c>
      <c r="P1134" s="2020">
        <f>'Notes- SK Template'!P946</f>
        <v>0</v>
      </c>
      <c r="Q1134" s="2020">
        <f>'Notes- SK Template'!Q946</f>
        <v>0</v>
      </c>
      <c r="R1134" s="2020">
        <f>'Notes- SK Template'!R946</f>
        <v>0</v>
      </c>
      <c r="S1134" s="2020">
        <f>'Notes- SK Template'!S946</f>
        <v>0</v>
      </c>
      <c r="T1134" s="2020">
        <f>'Notes- SK Template'!T946</f>
        <v>0</v>
      </c>
      <c r="U1134" s="2020">
        <f>'Notes- SK Template'!U946</f>
        <v>0</v>
      </c>
      <c r="V1134" s="2020">
        <f>'Notes- SK Template'!V946</f>
        <v>19496</v>
      </c>
      <c r="W1134" s="2020">
        <f>'Notes- SK Template'!W946</f>
        <v>0</v>
      </c>
      <c r="X1134" s="2020">
        <f>'Notes- SK Template'!X946</f>
        <v>0</v>
      </c>
      <c r="Y1134" s="2020">
        <f>'Notes- SK Template'!Y946</f>
        <v>0</v>
      </c>
      <c r="Z1134" s="2020">
        <f>'Notes- SK Template'!Z946</f>
        <v>54440</v>
      </c>
      <c r="AA1134" s="2020">
        <f>'Notes- SK Template'!AA946</f>
        <v>0</v>
      </c>
      <c r="AB1134" s="2020">
        <f>'Notes- SK Template'!AB946</f>
        <v>0</v>
      </c>
      <c r="AC1134" s="2020">
        <f>'Notes- SK Template'!AC946</f>
        <v>0</v>
      </c>
      <c r="AD1134" s="2020">
        <f>'Notes- SK Template'!AD946</f>
        <v>0</v>
      </c>
      <c r="AE1134" s="2020">
        <f>'Notes- SK Template'!AE946</f>
        <v>0</v>
      </c>
      <c r="AF1134" s="2020">
        <f>'Notes- SK Template'!AF946</f>
        <v>0</v>
      </c>
      <c r="AG1134" s="2020">
        <f>'Notes- SK Template'!AG946</f>
        <v>0</v>
      </c>
    </row>
    <row r="1135" spans="1:33" ht="14.25" customHeight="1">
      <c r="D1135" s="3195" t="s">
        <v>2420</v>
      </c>
      <c r="E1135" s="3196"/>
      <c r="F1135" s="3196"/>
      <c r="G1135" s="3196"/>
      <c r="H1135" s="3196"/>
      <c r="I1135" s="3196"/>
      <c r="J1135" s="1907">
        <f>'Notes- SK Template'!J947</f>
        <v>2064</v>
      </c>
      <c r="K1135" s="1907">
        <f>'Notes- SK Template'!K947</f>
        <v>0</v>
      </c>
      <c r="L1135" s="1907">
        <f>'Notes- SK Template'!L947</f>
        <v>0</v>
      </c>
      <c r="M1135" s="1907">
        <f>'Notes- SK Template'!M947</f>
        <v>0</v>
      </c>
      <c r="N1135" s="1907">
        <f>'Notes- SK Template'!N947</f>
        <v>1286</v>
      </c>
      <c r="O1135" s="1907">
        <f>'Notes- SK Template'!O947</f>
        <v>0</v>
      </c>
      <c r="P1135" s="1907">
        <f>'Notes- SK Template'!P947</f>
        <v>0</v>
      </c>
      <c r="Q1135" s="1907">
        <f>'Notes- SK Template'!Q947</f>
        <v>0</v>
      </c>
      <c r="R1135" s="1907">
        <f>'Notes- SK Template'!R947</f>
        <v>0</v>
      </c>
      <c r="S1135" s="1907">
        <f>'Notes- SK Template'!S947</f>
        <v>0</v>
      </c>
      <c r="T1135" s="1907">
        <f>'Notes- SK Template'!T947</f>
        <v>0</v>
      </c>
      <c r="U1135" s="1907">
        <f>'Notes- SK Template'!U947</f>
        <v>0</v>
      </c>
      <c r="V1135" s="1907">
        <f>'Notes- SK Template'!V947</f>
        <v>2976</v>
      </c>
      <c r="W1135" s="1907">
        <f>'Notes- SK Template'!W947</f>
        <v>0</v>
      </c>
      <c r="X1135" s="1907">
        <f>'Notes- SK Template'!X947</f>
        <v>0</v>
      </c>
      <c r="Y1135" s="1907">
        <f>'Notes- SK Template'!Y947</f>
        <v>0</v>
      </c>
      <c r="Z1135" s="1907">
        <f>'Notes- SK Template'!Z947</f>
        <v>3350</v>
      </c>
      <c r="AA1135" s="1907">
        <f>'Notes- SK Template'!AA947</f>
        <v>0</v>
      </c>
      <c r="AB1135" s="1907">
        <f>'Notes- SK Template'!AB947</f>
        <v>0</v>
      </c>
      <c r="AC1135" s="1907">
        <f>'Notes- SK Template'!AC947</f>
        <v>0</v>
      </c>
      <c r="AD1135" s="1907">
        <f>'Notes- SK Template'!AD947</f>
        <v>0</v>
      </c>
      <c r="AE1135" s="1907">
        <f>'Notes- SK Template'!AE947</f>
        <v>0</v>
      </c>
      <c r="AF1135" s="1907">
        <f>'Notes- SK Template'!AF947</f>
        <v>0</v>
      </c>
      <c r="AG1135" s="1907">
        <f>'Notes- SK Template'!AG947</f>
        <v>0</v>
      </c>
    </row>
    <row r="1136" spans="1:33" ht="14.25" customHeight="1" thickBot="1">
      <c r="D1136" s="2533" t="s">
        <v>1841</v>
      </c>
      <c r="E1136" s="2533"/>
      <c r="F1136" s="2533"/>
      <c r="G1136" s="2533"/>
      <c r="H1136" s="2533"/>
      <c r="I1136" s="2533"/>
      <c r="J1136" s="2318">
        <f>'Notes- SK Template'!J948</f>
        <v>22472</v>
      </c>
      <c r="K1136" s="2318">
        <f>'Notes- SK Template'!K948</f>
        <v>0</v>
      </c>
      <c r="L1136" s="2318">
        <f>'Notes- SK Template'!L948</f>
        <v>0</v>
      </c>
      <c r="M1136" s="2318">
        <f>'Notes- SK Template'!M948</f>
        <v>0</v>
      </c>
      <c r="N1136" s="2318">
        <f>'Notes- SK Template'!N948</f>
        <v>35319</v>
      </c>
      <c r="O1136" s="2318">
        <f>'Notes- SK Template'!O948</f>
        <v>0</v>
      </c>
      <c r="P1136" s="2318">
        <f>'Notes- SK Template'!P948</f>
        <v>0</v>
      </c>
      <c r="Q1136" s="2318">
        <f>'Notes- SK Template'!Q948</f>
        <v>0</v>
      </c>
      <c r="R1136" s="2318">
        <f>'Notes- SK Template'!R948</f>
        <v>0</v>
      </c>
      <c r="S1136" s="2318">
        <f>'Notes- SK Template'!S948</f>
        <v>0</v>
      </c>
      <c r="T1136" s="2318">
        <f>'Notes- SK Template'!T948</f>
        <v>0</v>
      </c>
      <c r="U1136" s="2318">
        <f>'Notes- SK Template'!U948</f>
        <v>0</v>
      </c>
      <c r="V1136" s="2318">
        <f>'Notes- SK Template'!V948</f>
        <v>22472</v>
      </c>
      <c r="W1136" s="2318">
        <f>'Notes- SK Template'!W948</f>
        <v>0</v>
      </c>
      <c r="X1136" s="2318">
        <f>'Notes- SK Template'!X948</f>
        <v>0</v>
      </c>
      <c r="Y1136" s="2318">
        <f>'Notes- SK Template'!Y948</f>
        <v>0</v>
      </c>
      <c r="Z1136" s="2318">
        <f>'Notes- SK Template'!Z948</f>
        <v>57790</v>
      </c>
      <c r="AA1136" s="2318">
        <f>'Notes- SK Template'!AA948</f>
        <v>0</v>
      </c>
      <c r="AB1136" s="2318">
        <f>'Notes- SK Template'!AB948</f>
        <v>0</v>
      </c>
      <c r="AC1136" s="2318">
        <f>'Notes- SK Template'!AC948</f>
        <v>0</v>
      </c>
      <c r="AD1136" s="2318">
        <f>'Notes- SK Template'!AD948</f>
        <v>0</v>
      </c>
      <c r="AE1136" s="2318">
        <f>'Notes- SK Template'!AE948</f>
        <v>0</v>
      </c>
      <c r="AF1136" s="2318">
        <f>'Notes- SK Template'!AF948</f>
        <v>0</v>
      </c>
      <c r="AG1136" s="2318">
        <f>'Notes- SK Template'!AG948</f>
        <v>0</v>
      </c>
    </row>
    <row r="1138" spans="4:33" ht="14.25" customHeight="1">
      <c r="D1138" s="1996" t="s">
        <v>3106</v>
      </c>
      <c r="E1138" s="3198"/>
      <c r="F1138" s="3198"/>
      <c r="G1138" s="3198"/>
      <c r="H1138" s="3198"/>
      <c r="I1138" s="3198"/>
      <c r="J1138" s="3198"/>
      <c r="K1138" s="3198"/>
      <c r="L1138" s="3198"/>
      <c r="M1138" s="3198"/>
      <c r="N1138" s="3198"/>
      <c r="O1138" s="3198"/>
      <c r="P1138" s="3198"/>
      <c r="Q1138" s="3198"/>
      <c r="R1138" s="3198"/>
      <c r="S1138" s="3198"/>
      <c r="T1138" s="3198"/>
      <c r="U1138" s="3198"/>
      <c r="V1138" s="3198"/>
      <c r="W1138" s="3198"/>
      <c r="X1138" s="3198"/>
      <c r="Y1138" s="3198"/>
      <c r="Z1138" s="3198"/>
      <c r="AA1138" s="3198"/>
      <c r="AB1138" s="3198"/>
      <c r="AC1138" s="3198"/>
      <c r="AD1138" s="3198"/>
      <c r="AE1138" s="3198"/>
      <c r="AF1138" s="3198"/>
      <c r="AG1138" s="3198"/>
    </row>
    <row r="1139" spans="4:33" ht="14.25" customHeight="1">
      <c r="D1139" s="3198"/>
      <c r="E1139" s="3198"/>
      <c r="F1139" s="3198"/>
      <c r="G1139" s="3198"/>
      <c r="H1139" s="3198"/>
      <c r="I1139" s="3198"/>
      <c r="J1139" s="3198"/>
      <c r="K1139" s="3198"/>
      <c r="L1139" s="3198"/>
      <c r="M1139" s="3198"/>
      <c r="N1139" s="3198"/>
      <c r="O1139" s="3198"/>
      <c r="P1139" s="3198"/>
      <c r="Q1139" s="3198"/>
      <c r="R1139" s="3198"/>
      <c r="S1139" s="3198"/>
      <c r="T1139" s="3198"/>
      <c r="U1139" s="3198"/>
      <c r="V1139" s="3198"/>
      <c r="W1139" s="3198"/>
      <c r="X1139" s="3198"/>
      <c r="Y1139" s="3198"/>
      <c r="Z1139" s="3198"/>
      <c r="AA1139" s="3198"/>
      <c r="AB1139" s="3198"/>
      <c r="AC1139" s="3198"/>
      <c r="AD1139" s="3198"/>
      <c r="AE1139" s="3198"/>
      <c r="AF1139" s="3198"/>
      <c r="AG1139" s="3198"/>
    </row>
    <row r="1141" spans="4:33" ht="14.25" customHeight="1">
      <c r="D1141" s="1996" t="s">
        <v>3107</v>
      </c>
      <c r="E1141" s="3198"/>
      <c r="F1141" s="3198"/>
      <c r="G1141" s="3198"/>
      <c r="H1141" s="3198"/>
      <c r="I1141" s="3198"/>
      <c r="J1141" s="3198"/>
      <c r="K1141" s="3198"/>
      <c r="L1141" s="3198"/>
      <c r="M1141" s="3198"/>
      <c r="N1141" s="3198"/>
      <c r="O1141" s="3198"/>
      <c r="P1141" s="3198"/>
      <c r="Q1141" s="3198"/>
      <c r="R1141" s="3198"/>
      <c r="S1141" s="3198"/>
      <c r="T1141" s="3198"/>
      <c r="U1141" s="3198"/>
      <c r="V1141" s="3198"/>
      <c r="W1141" s="3198"/>
      <c r="X1141" s="3198"/>
      <c r="Y1141" s="3198"/>
      <c r="Z1141" s="3198"/>
      <c r="AA1141" s="3198"/>
      <c r="AB1141" s="3198"/>
      <c r="AC1141" s="3198"/>
      <c r="AD1141" s="3198"/>
      <c r="AE1141" s="3198"/>
      <c r="AF1141" s="3198"/>
      <c r="AG1141" s="3198"/>
    </row>
    <row r="1144" spans="4:33" ht="14.25" customHeight="1">
      <c r="D1144" s="590" t="s">
        <v>2264</v>
      </c>
    </row>
    <row r="1146" spans="4:33" ht="14.25" customHeight="1">
      <c r="D1146" s="1996" t="s">
        <v>2265</v>
      </c>
      <c r="E1146" s="3198"/>
      <c r="F1146" s="3198"/>
      <c r="G1146" s="3198"/>
      <c r="H1146" s="3198"/>
      <c r="I1146" s="3198"/>
      <c r="J1146" s="3198"/>
      <c r="K1146" s="3198"/>
      <c r="L1146" s="3198"/>
      <c r="M1146" s="3198"/>
      <c r="N1146" s="3198"/>
      <c r="O1146" s="3198"/>
      <c r="P1146" s="3198"/>
      <c r="Q1146" s="3198"/>
      <c r="R1146" s="3198"/>
      <c r="S1146" s="3198"/>
      <c r="T1146" s="3198"/>
      <c r="U1146" s="3198"/>
      <c r="V1146" s="3198"/>
      <c r="W1146" s="3198"/>
      <c r="X1146" s="3198"/>
      <c r="Y1146" s="3198"/>
      <c r="Z1146" s="3198"/>
      <c r="AA1146" s="3198"/>
      <c r="AB1146" s="3198"/>
      <c r="AC1146" s="3198"/>
      <c r="AD1146" s="3198"/>
      <c r="AE1146" s="3198"/>
      <c r="AF1146" s="3198"/>
      <c r="AG1146" s="3198"/>
    </row>
    <row r="1148" spans="4:33" ht="14.25" customHeight="1">
      <c r="D1148" s="1996" t="s">
        <v>2266</v>
      </c>
      <c r="E1148" s="3198"/>
      <c r="F1148" s="3198"/>
      <c r="G1148" s="3198"/>
      <c r="H1148" s="3198"/>
      <c r="I1148" s="3198"/>
      <c r="J1148" s="3198"/>
      <c r="K1148" s="3198"/>
      <c r="L1148" s="3198"/>
      <c r="M1148" s="3198"/>
      <c r="N1148" s="3198"/>
      <c r="O1148" s="3198"/>
      <c r="P1148" s="3198"/>
      <c r="Q1148" s="3198"/>
      <c r="R1148" s="3198"/>
      <c r="S1148" s="3198"/>
      <c r="T1148" s="3198"/>
      <c r="U1148" s="3198"/>
      <c r="V1148" s="3198"/>
      <c r="W1148" s="3198"/>
      <c r="X1148" s="3198"/>
      <c r="Y1148" s="3198"/>
      <c r="Z1148" s="3198"/>
      <c r="AA1148" s="3198"/>
      <c r="AB1148" s="3198"/>
      <c r="AC1148" s="3198"/>
      <c r="AD1148" s="3198"/>
      <c r="AE1148" s="3198"/>
      <c r="AF1148" s="3198"/>
      <c r="AG1148" s="3198"/>
    </row>
    <row r="1150" spans="4:33" ht="14.25" customHeight="1">
      <c r="D1150" s="2206" t="s">
        <v>2267</v>
      </c>
      <c r="E1150" s="2260"/>
      <c r="F1150" s="2260"/>
      <c r="G1150" s="2260"/>
      <c r="H1150" s="2260"/>
      <c r="I1150" s="2260"/>
      <c r="J1150" s="2260"/>
      <c r="K1150" s="2260"/>
      <c r="L1150" s="2260"/>
      <c r="M1150" s="2260"/>
      <c r="N1150" s="2260"/>
      <c r="O1150" s="2260"/>
      <c r="P1150" s="2260"/>
      <c r="Q1150" s="2260"/>
      <c r="R1150" s="2260"/>
      <c r="S1150" s="2260"/>
      <c r="T1150" s="2260"/>
      <c r="U1150" s="2260"/>
      <c r="V1150" s="2260"/>
      <c r="W1150" s="2260"/>
      <c r="X1150" s="2260"/>
      <c r="Y1150" s="2260"/>
      <c r="Z1150" s="2260"/>
      <c r="AA1150" s="2260"/>
      <c r="AB1150" s="2260"/>
      <c r="AC1150" s="2260"/>
      <c r="AD1150" s="2260"/>
      <c r="AE1150" s="2260"/>
      <c r="AF1150" s="2260"/>
      <c r="AG1150" s="2260"/>
    </row>
    <row r="1151" spans="4:33" ht="14.25" customHeight="1">
      <c r="D1151" s="2260"/>
      <c r="E1151" s="2260"/>
      <c r="F1151" s="2260"/>
      <c r="G1151" s="2260"/>
      <c r="H1151" s="2260"/>
      <c r="I1151" s="2260"/>
      <c r="J1151" s="2260"/>
      <c r="K1151" s="2260"/>
      <c r="L1151" s="2260"/>
      <c r="M1151" s="2260"/>
      <c r="N1151" s="2260"/>
      <c r="O1151" s="2260"/>
      <c r="P1151" s="2260"/>
      <c r="Q1151" s="2260"/>
      <c r="R1151" s="2260"/>
      <c r="S1151" s="2260"/>
      <c r="T1151" s="2260"/>
      <c r="U1151" s="2260"/>
      <c r="V1151" s="2260"/>
      <c r="W1151" s="2260"/>
      <c r="X1151" s="2260"/>
      <c r="Y1151" s="2260"/>
      <c r="Z1151" s="2260"/>
      <c r="AA1151" s="2260"/>
      <c r="AB1151" s="2260"/>
      <c r="AC1151" s="2260"/>
      <c r="AD1151" s="2260"/>
      <c r="AE1151" s="2260"/>
      <c r="AF1151" s="2260"/>
      <c r="AG1151" s="2260"/>
    </row>
    <row r="1153" spans="1:33" ht="14.25" customHeight="1">
      <c r="D1153" s="2206" t="s">
        <v>3108</v>
      </c>
      <c r="E1153" s="2260"/>
      <c r="F1153" s="2260"/>
      <c r="G1153" s="2260"/>
      <c r="H1153" s="2260"/>
      <c r="I1153" s="2260"/>
      <c r="J1153" s="2260"/>
      <c r="K1153" s="2260"/>
      <c r="L1153" s="2260"/>
      <c r="M1153" s="2260"/>
      <c r="N1153" s="2260"/>
      <c r="O1153" s="2260"/>
      <c r="P1153" s="2260"/>
      <c r="Q1153" s="2260"/>
      <c r="R1153" s="2260"/>
      <c r="S1153" s="2260"/>
      <c r="T1153" s="2260"/>
      <c r="U1153" s="2260"/>
      <c r="V1153" s="2260"/>
      <c r="W1153" s="2260"/>
      <c r="X1153" s="2260"/>
      <c r="Y1153" s="2260"/>
      <c r="Z1153" s="2260"/>
      <c r="AA1153" s="2260"/>
      <c r="AB1153" s="2260"/>
      <c r="AC1153" s="2260"/>
      <c r="AD1153" s="2260"/>
      <c r="AE1153" s="2260"/>
      <c r="AF1153" s="2260"/>
      <c r="AG1153" s="2260"/>
    </row>
    <row r="1154" spans="1:33" ht="14.25" customHeight="1">
      <c r="D1154" s="2260"/>
      <c r="E1154" s="2260"/>
      <c r="F1154" s="2260"/>
      <c r="G1154" s="2260"/>
      <c r="H1154" s="2260"/>
      <c r="I1154" s="2260"/>
      <c r="J1154" s="2260"/>
      <c r="K1154" s="2260"/>
      <c r="L1154" s="2260"/>
      <c r="M1154" s="2260"/>
      <c r="N1154" s="2260"/>
      <c r="O1154" s="2260"/>
      <c r="P1154" s="2260"/>
      <c r="Q1154" s="2260"/>
      <c r="R1154" s="2260"/>
      <c r="S1154" s="2260"/>
      <c r="T1154" s="2260"/>
      <c r="U1154" s="2260"/>
      <c r="V1154" s="2260"/>
      <c r="W1154" s="2260"/>
      <c r="X1154" s="2260"/>
      <c r="Y1154" s="2260"/>
      <c r="Z1154" s="2260"/>
      <c r="AA1154" s="2260"/>
      <c r="AB1154" s="2260"/>
      <c r="AC1154" s="2260"/>
      <c r="AD1154" s="2260"/>
      <c r="AE1154" s="2260"/>
      <c r="AF1154" s="2260"/>
      <c r="AG1154" s="2260"/>
    </row>
    <row r="1156" spans="1:33" ht="14.25" customHeight="1">
      <c r="D1156" s="1996" t="s">
        <v>2268</v>
      </c>
      <c r="E1156" s="3198"/>
      <c r="F1156" s="3198"/>
      <c r="G1156" s="3198"/>
      <c r="H1156" s="3198"/>
      <c r="I1156" s="3198"/>
      <c r="J1156" s="3198"/>
      <c r="K1156" s="3198"/>
      <c r="L1156" s="3198"/>
      <c r="M1156" s="3198"/>
      <c r="N1156" s="3198"/>
      <c r="O1156" s="3198"/>
      <c r="P1156" s="3198"/>
      <c r="Q1156" s="3198"/>
      <c r="R1156" s="3198"/>
      <c r="S1156" s="3198"/>
      <c r="T1156" s="3198"/>
      <c r="U1156" s="3198"/>
      <c r="V1156" s="3198"/>
      <c r="W1156" s="3198"/>
      <c r="X1156" s="3198"/>
      <c r="Y1156" s="3198"/>
      <c r="Z1156" s="3198"/>
      <c r="AA1156" s="3198"/>
      <c r="AB1156" s="3198"/>
      <c r="AC1156" s="3198"/>
      <c r="AD1156" s="3198"/>
      <c r="AE1156" s="3198"/>
      <c r="AF1156" s="3198"/>
      <c r="AG1156" s="3198"/>
    </row>
    <row r="1158" spans="1:33" ht="14.25" customHeight="1">
      <c r="D1158" s="2206" t="s">
        <v>2269</v>
      </c>
      <c r="E1158" s="2260"/>
      <c r="F1158" s="2260"/>
      <c r="G1158" s="2260"/>
      <c r="H1158" s="2260"/>
      <c r="I1158" s="2260"/>
      <c r="J1158" s="2260"/>
      <c r="K1158" s="2260"/>
      <c r="L1158" s="2260"/>
      <c r="M1158" s="2260"/>
      <c r="N1158" s="2260"/>
      <c r="O1158" s="2260"/>
      <c r="P1158" s="2260"/>
      <c r="Q1158" s="2260"/>
      <c r="R1158" s="2260"/>
      <c r="S1158" s="2260"/>
      <c r="T1158" s="2260"/>
      <c r="U1158" s="2260"/>
      <c r="V1158" s="2260"/>
      <c r="W1158" s="2260"/>
      <c r="X1158" s="2260"/>
      <c r="Y1158" s="2260"/>
      <c r="Z1158" s="2260"/>
      <c r="AA1158" s="2260"/>
      <c r="AB1158" s="2260"/>
      <c r="AC1158" s="2260"/>
      <c r="AD1158" s="2260"/>
      <c r="AE1158" s="2260"/>
      <c r="AF1158" s="2260"/>
      <c r="AG1158" s="2260"/>
    </row>
    <row r="1159" spans="1:33" ht="14.25" customHeight="1">
      <c r="D1159" s="2260"/>
      <c r="E1159" s="2260"/>
      <c r="F1159" s="2260"/>
      <c r="G1159" s="2260"/>
      <c r="H1159" s="2260"/>
      <c r="I1159" s="2260"/>
      <c r="J1159" s="2260"/>
      <c r="K1159" s="2260"/>
      <c r="L1159" s="2260"/>
      <c r="M1159" s="2260"/>
      <c r="N1159" s="2260"/>
      <c r="O1159" s="2260"/>
      <c r="P1159" s="2260"/>
      <c r="Q1159" s="2260"/>
      <c r="R1159" s="2260"/>
      <c r="S1159" s="2260"/>
      <c r="T1159" s="2260"/>
      <c r="U1159" s="2260"/>
      <c r="V1159" s="2260"/>
      <c r="W1159" s="2260"/>
      <c r="X1159" s="2260"/>
      <c r="Y1159" s="2260"/>
      <c r="Z1159" s="2260"/>
      <c r="AA1159" s="2260"/>
      <c r="AB1159" s="2260"/>
      <c r="AC1159" s="2260"/>
      <c r="AD1159" s="2260"/>
      <c r="AE1159" s="2260"/>
      <c r="AF1159" s="2260"/>
      <c r="AG1159" s="2260"/>
    </row>
    <row r="1161" spans="1:33" ht="14.25" customHeight="1">
      <c r="D1161" s="1996" t="s">
        <v>2270</v>
      </c>
      <c r="E1161" s="3198"/>
      <c r="F1161" s="3198"/>
      <c r="G1161" s="3198"/>
      <c r="H1161" s="3198"/>
      <c r="I1161" s="3198"/>
      <c r="J1161" s="3198"/>
      <c r="K1161" s="3198"/>
      <c r="L1161" s="3198"/>
      <c r="M1161" s="3198"/>
      <c r="N1161" s="3198"/>
      <c r="O1161" s="3198"/>
      <c r="P1161" s="3198"/>
      <c r="Q1161" s="3198"/>
      <c r="R1161" s="3198"/>
      <c r="S1161" s="3198"/>
      <c r="T1161" s="3198"/>
      <c r="U1161" s="3198"/>
      <c r="V1161" s="3198"/>
      <c r="W1161" s="3198"/>
      <c r="X1161" s="3198"/>
      <c r="Y1161" s="3198"/>
      <c r="Z1161" s="3198"/>
      <c r="AA1161" s="3198"/>
      <c r="AB1161" s="3198"/>
      <c r="AC1161" s="3198"/>
      <c r="AD1161" s="3198"/>
      <c r="AE1161" s="3198"/>
      <c r="AF1161" s="3198"/>
      <c r="AG1161" s="3198"/>
    </row>
    <row r="1162" spans="1:33" ht="14.25" customHeight="1" thickBot="1"/>
    <row r="1163" spans="1:33" ht="14.25" customHeight="1">
      <c r="A1163" s="606">
        <v>42</v>
      </c>
      <c r="D1163" s="2133" t="s">
        <v>1828</v>
      </c>
      <c r="E1163" s="2134"/>
      <c r="F1163" s="2134"/>
      <c r="G1163" s="2134"/>
      <c r="H1163" s="2134"/>
      <c r="I1163" s="2134"/>
      <c r="J1163" s="2134"/>
      <c r="K1163" s="2134"/>
      <c r="L1163" s="2134"/>
      <c r="M1163" s="2137"/>
      <c r="N1163" s="2133" t="s">
        <v>1829</v>
      </c>
      <c r="O1163" s="2134"/>
      <c r="P1163" s="2134"/>
      <c r="Q1163" s="2134"/>
      <c r="R1163" s="2134"/>
      <c r="S1163" s="2134"/>
      <c r="T1163" s="2134"/>
      <c r="U1163" s="2134"/>
      <c r="V1163" s="2134"/>
      <c r="W1163" s="2134"/>
      <c r="X1163" s="2133" t="s">
        <v>2113</v>
      </c>
      <c r="Y1163" s="2134"/>
      <c r="Z1163" s="2134"/>
      <c r="AA1163" s="2134"/>
      <c r="AB1163" s="2134"/>
      <c r="AC1163" s="2134"/>
      <c r="AD1163" s="2134"/>
      <c r="AE1163" s="2134"/>
      <c r="AF1163" s="2134"/>
      <c r="AG1163" s="2137"/>
    </row>
    <row r="1164" spans="1:33" ht="14.25" customHeight="1" thickBot="1">
      <c r="D1164" s="2135"/>
      <c r="E1164" s="2136"/>
      <c r="F1164" s="2136"/>
      <c r="G1164" s="2136"/>
      <c r="H1164" s="2136"/>
      <c r="I1164" s="2136"/>
      <c r="J1164" s="2136"/>
      <c r="K1164" s="2136"/>
      <c r="L1164" s="2136"/>
      <c r="M1164" s="2138"/>
      <c r="N1164" s="2135"/>
      <c r="O1164" s="2136"/>
      <c r="P1164" s="2136"/>
      <c r="Q1164" s="2136"/>
      <c r="R1164" s="2136"/>
      <c r="S1164" s="2136"/>
      <c r="T1164" s="2136"/>
      <c r="U1164" s="2136"/>
      <c r="V1164" s="2136"/>
      <c r="W1164" s="2136"/>
      <c r="X1164" s="2135"/>
      <c r="Y1164" s="2136"/>
      <c r="Z1164" s="2136"/>
      <c r="AA1164" s="2136"/>
      <c r="AB1164" s="2136"/>
      <c r="AC1164" s="2136"/>
      <c r="AD1164" s="2136"/>
      <c r="AE1164" s="2136"/>
      <c r="AF1164" s="2136"/>
      <c r="AG1164" s="2138"/>
    </row>
    <row r="1165" spans="1:33" s="20" customFormat="1" ht="17.25" customHeight="1">
      <c r="A1165" s="930"/>
      <c r="D1165" s="3197" t="s">
        <v>2271</v>
      </c>
      <c r="E1165" s="3099"/>
      <c r="F1165" s="3099"/>
      <c r="G1165" s="3099"/>
      <c r="H1165" s="3099"/>
      <c r="I1165" s="3099"/>
      <c r="J1165" s="3099"/>
      <c r="K1165" s="3099"/>
      <c r="L1165" s="3099"/>
      <c r="M1165" s="3100"/>
      <c r="N1165" s="3144">
        <f>'Notes- SK Template'!N979</f>
        <v>0</v>
      </c>
      <c r="O1165" s="3144">
        <f>'Notes- SK Template'!O979</f>
        <v>0</v>
      </c>
      <c r="P1165" s="3144">
        <f>'Notes- SK Template'!P979</f>
        <v>0</v>
      </c>
      <c r="Q1165" s="3144">
        <f>'Notes- SK Template'!Q979</f>
        <v>0</v>
      </c>
      <c r="R1165" s="3144">
        <f>'Notes- SK Template'!R979</f>
        <v>0</v>
      </c>
      <c r="S1165" s="3144">
        <f>'Notes- SK Template'!S979</f>
        <v>0</v>
      </c>
      <c r="T1165" s="3144">
        <f>'Notes- SK Template'!T979</f>
        <v>0</v>
      </c>
      <c r="U1165" s="3144">
        <f>'Notes- SK Template'!U979</f>
        <v>0</v>
      </c>
      <c r="V1165" s="3144">
        <f>'Notes- SK Template'!V979</f>
        <v>0</v>
      </c>
      <c r="W1165" s="3144">
        <f>'Notes- SK Template'!W979</f>
        <v>0</v>
      </c>
      <c r="X1165" s="3144">
        <f>'Notes- SK Template'!X979</f>
        <v>0</v>
      </c>
      <c r="Y1165" s="3144">
        <f>'Notes- SK Template'!Y979</f>
        <v>0</v>
      </c>
      <c r="Z1165" s="3144">
        <f>'Notes- SK Template'!Z979</f>
        <v>0</v>
      </c>
      <c r="AA1165" s="3144">
        <f>'Notes- SK Template'!AA979</f>
        <v>0</v>
      </c>
      <c r="AB1165" s="3144">
        <f>'Notes- SK Template'!AB979</f>
        <v>0</v>
      </c>
      <c r="AC1165" s="3144">
        <f>'Notes- SK Template'!AC979</f>
        <v>0</v>
      </c>
      <c r="AD1165" s="3144">
        <f>'Notes- SK Template'!AD979</f>
        <v>0</v>
      </c>
      <c r="AE1165" s="3144">
        <f>'Notes- SK Template'!AE979</f>
        <v>0</v>
      </c>
      <c r="AF1165" s="3144">
        <f>'Notes- SK Template'!AF979</f>
        <v>0</v>
      </c>
      <c r="AG1165" s="3144">
        <f>'Notes- SK Template'!AG979</f>
        <v>0</v>
      </c>
    </row>
    <row r="1166" spans="1:33" s="20" customFormat="1" ht="17.25" customHeight="1">
      <c r="A1166" s="930"/>
      <c r="D1166" s="2968" t="s">
        <v>2272</v>
      </c>
      <c r="E1166" s="2203"/>
      <c r="F1166" s="2203"/>
      <c r="G1166" s="2203"/>
      <c r="H1166" s="2203"/>
      <c r="I1166" s="2203"/>
      <c r="J1166" s="2203"/>
      <c r="K1166" s="2203"/>
      <c r="L1166" s="2203"/>
      <c r="M1166" s="2204"/>
      <c r="N1166" s="1907">
        <f>'Notes- SK Template'!N980</f>
        <v>0</v>
      </c>
      <c r="O1166" s="1907">
        <f>'Notes- SK Template'!O980</f>
        <v>0</v>
      </c>
      <c r="P1166" s="1907">
        <f>'Notes- SK Template'!P980</f>
        <v>0</v>
      </c>
      <c r="Q1166" s="1907">
        <f>'Notes- SK Template'!Q980</f>
        <v>0</v>
      </c>
      <c r="R1166" s="1907">
        <f>'Notes- SK Template'!R980</f>
        <v>0</v>
      </c>
      <c r="S1166" s="1907">
        <f>'Notes- SK Template'!S980</f>
        <v>0</v>
      </c>
      <c r="T1166" s="1907">
        <f>'Notes- SK Template'!T980</f>
        <v>0</v>
      </c>
      <c r="U1166" s="1907">
        <f>'Notes- SK Template'!U980</f>
        <v>0</v>
      </c>
      <c r="V1166" s="1907">
        <f>'Notes- SK Template'!V980</f>
        <v>0</v>
      </c>
      <c r="W1166" s="1907">
        <f>'Notes- SK Template'!W980</f>
        <v>0</v>
      </c>
      <c r="X1166" s="1907">
        <f>'Notes- SK Template'!X980</f>
        <v>0</v>
      </c>
      <c r="Y1166" s="1907">
        <f>'Notes- SK Template'!Y980</f>
        <v>0</v>
      </c>
      <c r="Z1166" s="1907">
        <f>'Notes- SK Template'!Z980</f>
        <v>0</v>
      </c>
      <c r="AA1166" s="1907">
        <f>'Notes- SK Template'!AA980</f>
        <v>0</v>
      </c>
      <c r="AB1166" s="1907">
        <f>'Notes- SK Template'!AB980</f>
        <v>0</v>
      </c>
      <c r="AC1166" s="1907">
        <f>'Notes- SK Template'!AC980</f>
        <v>0</v>
      </c>
      <c r="AD1166" s="1907">
        <f>'Notes- SK Template'!AD980</f>
        <v>0</v>
      </c>
      <c r="AE1166" s="1907">
        <f>'Notes- SK Template'!AE980</f>
        <v>0</v>
      </c>
      <c r="AF1166" s="1907">
        <f>'Notes- SK Template'!AF980</f>
        <v>0</v>
      </c>
      <c r="AG1166" s="1907">
        <f>'Notes- SK Template'!AG980</f>
        <v>0</v>
      </c>
    </row>
    <row r="1167" spans="1:33" s="20" customFormat="1" ht="17.25" customHeight="1">
      <c r="A1167" s="930"/>
      <c r="D1167" s="2968" t="s">
        <v>2273</v>
      </c>
      <c r="E1167" s="2203"/>
      <c r="F1167" s="2203"/>
      <c r="G1167" s="2203"/>
      <c r="H1167" s="2203"/>
      <c r="I1167" s="2203"/>
      <c r="J1167" s="2203"/>
      <c r="K1167" s="2203"/>
      <c r="L1167" s="2203"/>
      <c r="M1167" s="2204"/>
      <c r="N1167" s="1907">
        <f>'Notes- SK Template'!N981</f>
        <v>0</v>
      </c>
      <c r="O1167" s="1907">
        <f>'Notes- SK Template'!O981</f>
        <v>0</v>
      </c>
      <c r="P1167" s="1907">
        <f>'Notes- SK Template'!P981</f>
        <v>0</v>
      </c>
      <c r="Q1167" s="1907">
        <f>'Notes- SK Template'!Q981</f>
        <v>0</v>
      </c>
      <c r="R1167" s="1907">
        <f>'Notes- SK Template'!R981</f>
        <v>0</v>
      </c>
      <c r="S1167" s="1907">
        <f>'Notes- SK Template'!S981</f>
        <v>0</v>
      </c>
      <c r="T1167" s="1907">
        <f>'Notes- SK Template'!T981</f>
        <v>0</v>
      </c>
      <c r="U1167" s="1907">
        <f>'Notes- SK Template'!U981</f>
        <v>0</v>
      </c>
      <c r="V1167" s="1907">
        <f>'Notes- SK Template'!V981</f>
        <v>0</v>
      </c>
      <c r="W1167" s="1907">
        <f>'Notes- SK Template'!W981</f>
        <v>0</v>
      </c>
      <c r="X1167" s="1890">
        <f>'Notes- SK Template'!X981</f>
        <v>0</v>
      </c>
      <c r="Y1167" s="1907">
        <f>'Notes- SK Template'!Y981</f>
        <v>0</v>
      </c>
      <c r="Z1167" s="1907">
        <f>'Notes- SK Template'!Z981</f>
        <v>0</v>
      </c>
      <c r="AA1167" s="1907">
        <f>'Notes- SK Template'!AA981</f>
        <v>0</v>
      </c>
      <c r="AB1167" s="1907">
        <f>'Notes- SK Template'!AB981</f>
        <v>0</v>
      </c>
      <c r="AC1167" s="1907">
        <f>'Notes- SK Template'!AC981</f>
        <v>0</v>
      </c>
      <c r="AD1167" s="1907">
        <f>'Notes- SK Template'!AD981</f>
        <v>0</v>
      </c>
      <c r="AE1167" s="1907">
        <f>'Notes- SK Template'!AE981</f>
        <v>0</v>
      </c>
      <c r="AF1167" s="1907">
        <f>'Notes- SK Template'!AF981</f>
        <v>0</v>
      </c>
      <c r="AG1167" s="1907">
        <f>'Notes- SK Template'!AG981</f>
        <v>0</v>
      </c>
    </row>
    <row r="1168" spans="1:33" s="20" customFormat="1" ht="17.25" customHeight="1">
      <c r="A1168" s="930"/>
      <c r="D1168" s="2968" t="s">
        <v>2274</v>
      </c>
      <c r="E1168" s="2203"/>
      <c r="F1168" s="2203"/>
      <c r="G1168" s="2203"/>
      <c r="H1168" s="2203"/>
      <c r="I1168" s="2203"/>
      <c r="J1168" s="2203"/>
      <c r="K1168" s="2203"/>
      <c r="L1168" s="2203"/>
      <c r="M1168" s="2204"/>
      <c r="N1168" s="3155">
        <f>'Notes- SK Template'!N982</f>
        <v>0</v>
      </c>
      <c r="O1168" s="3155">
        <f>'Notes- SK Template'!O982</f>
        <v>0</v>
      </c>
      <c r="P1168" s="3155">
        <f>'Notes- SK Template'!P982</f>
        <v>0</v>
      </c>
      <c r="Q1168" s="3155">
        <f>'Notes- SK Template'!Q982</f>
        <v>0</v>
      </c>
      <c r="R1168" s="3155">
        <f>'Notes- SK Template'!R982</f>
        <v>0</v>
      </c>
      <c r="S1168" s="3155">
        <f>'Notes- SK Template'!S982</f>
        <v>0</v>
      </c>
      <c r="T1168" s="3155">
        <f>'Notes- SK Template'!T982</f>
        <v>0</v>
      </c>
      <c r="U1168" s="3155">
        <f>'Notes- SK Template'!U982</f>
        <v>0</v>
      </c>
      <c r="V1168" s="3155">
        <f>'Notes- SK Template'!V982</f>
        <v>0</v>
      </c>
      <c r="W1168" s="3155">
        <f>'Notes- SK Template'!W982</f>
        <v>0</v>
      </c>
      <c r="X1168" s="3194">
        <f>'Notes- SK Template'!X982</f>
        <v>0</v>
      </c>
      <c r="Y1168" s="3155">
        <f>'Notes- SK Template'!Y982</f>
        <v>0</v>
      </c>
      <c r="Z1168" s="3155">
        <f>'Notes- SK Template'!Z982</f>
        <v>0</v>
      </c>
      <c r="AA1168" s="3155">
        <f>'Notes- SK Template'!AA982</f>
        <v>0</v>
      </c>
      <c r="AB1168" s="3155">
        <f>'Notes- SK Template'!AB982</f>
        <v>0</v>
      </c>
      <c r="AC1168" s="3155">
        <f>'Notes- SK Template'!AC982</f>
        <v>0</v>
      </c>
      <c r="AD1168" s="3155">
        <f>'Notes- SK Template'!AD982</f>
        <v>0</v>
      </c>
      <c r="AE1168" s="3155">
        <f>'Notes- SK Template'!AE982</f>
        <v>0</v>
      </c>
      <c r="AF1168" s="3155">
        <f>'Notes- SK Template'!AF982</f>
        <v>0</v>
      </c>
      <c r="AG1168" s="3155">
        <f>'Notes- SK Template'!AG982</f>
        <v>0</v>
      </c>
    </row>
    <row r="1169" spans="1:33" s="20" customFormat="1" ht="17.25" customHeight="1">
      <c r="A1169" s="930"/>
      <c r="D1169" s="2968" t="s">
        <v>2275</v>
      </c>
      <c r="E1169" s="2203"/>
      <c r="F1169" s="2203"/>
      <c r="G1169" s="2203"/>
      <c r="H1169" s="2203"/>
      <c r="I1169" s="2203"/>
      <c r="J1169" s="2203"/>
      <c r="K1169" s="2203"/>
      <c r="L1169" s="2203"/>
      <c r="M1169" s="2204"/>
      <c r="N1169" s="1907">
        <f>'Notes- SK Template'!N983</f>
        <v>0</v>
      </c>
      <c r="O1169" s="1907">
        <f>'Notes- SK Template'!O983</f>
        <v>0</v>
      </c>
      <c r="P1169" s="1907">
        <f>'Notes- SK Template'!P983</f>
        <v>0</v>
      </c>
      <c r="Q1169" s="1907">
        <f>'Notes- SK Template'!Q983</f>
        <v>0</v>
      </c>
      <c r="R1169" s="1907">
        <f>'Notes- SK Template'!R983</f>
        <v>0</v>
      </c>
      <c r="S1169" s="1907">
        <f>'Notes- SK Template'!S983</f>
        <v>0</v>
      </c>
      <c r="T1169" s="1907">
        <f>'Notes- SK Template'!T983</f>
        <v>0</v>
      </c>
      <c r="U1169" s="1907">
        <f>'Notes- SK Template'!U983</f>
        <v>0</v>
      </c>
      <c r="V1169" s="1907">
        <f>'Notes- SK Template'!V983</f>
        <v>0</v>
      </c>
      <c r="W1169" s="1907">
        <f>'Notes- SK Template'!W983</f>
        <v>0</v>
      </c>
      <c r="X1169" s="1890">
        <f>'Notes- SK Template'!X983</f>
        <v>0</v>
      </c>
      <c r="Y1169" s="1907">
        <f>'Notes- SK Template'!Y983</f>
        <v>0</v>
      </c>
      <c r="Z1169" s="1907">
        <f>'Notes- SK Template'!Z983</f>
        <v>0</v>
      </c>
      <c r="AA1169" s="1907">
        <f>'Notes- SK Template'!AA983</f>
        <v>0</v>
      </c>
      <c r="AB1169" s="1907">
        <f>'Notes- SK Template'!AB983</f>
        <v>0</v>
      </c>
      <c r="AC1169" s="1907">
        <f>'Notes- SK Template'!AC983</f>
        <v>0</v>
      </c>
      <c r="AD1169" s="1907">
        <f>'Notes- SK Template'!AD983</f>
        <v>0</v>
      </c>
      <c r="AE1169" s="1907">
        <f>'Notes- SK Template'!AE983</f>
        <v>0</v>
      </c>
      <c r="AF1169" s="1907">
        <f>'Notes- SK Template'!AF983</f>
        <v>0</v>
      </c>
      <c r="AG1169" s="1907">
        <f>'Notes- SK Template'!AG983</f>
        <v>0</v>
      </c>
    </row>
    <row r="1170" spans="1:33" s="20" customFormat="1" ht="17.25" customHeight="1">
      <c r="A1170" s="930"/>
      <c r="D1170" s="2968" t="s">
        <v>2276</v>
      </c>
      <c r="E1170" s="2203"/>
      <c r="F1170" s="2203"/>
      <c r="G1170" s="2203"/>
      <c r="H1170" s="2203"/>
      <c r="I1170" s="2203"/>
      <c r="J1170" s="2203"/>
      <c r="K1170" s="2203"/>
      <c r="L1170" s="2203"/>
      <c r="M1170" s="2204"/>
      <c r="N1170" s="3155">
        <f>'Notes- SK Template'!N984</f>
        <v>0</v>
      </c>
      <c r="O1170" s="3155">
        <f>'Notes- SK Template'!O984</f>
        <v>0</v>
      </c>
      <c r="P1170" s="3155">
        <f>'Notes- SK Template'!P984</f>
        <v>0</v>
      </c>
      <c r="Q1170" s="3155">
        <f>'Notes- SK Template'!Q984</f>
        <v>0</v>
      </c>
      <c r="R1170" s="3155">
        <f>'Notes- SK Template'!R984</f>
        <v>0</v>
      </c>
      <c r="S1170" s="3155">
        <f>'Notes- SK Template'!S984</f>
        <v>0</v>
      </c>
      <c r="T1170" s="3155">
        <f>'Notes- SK Template'!T984</f>
        <v>0</v>
      </c>
      <c r="U1170" s="3155">
        <f>'Notes- SK Template'!U984</f>
        <v>0</v>
      </c>
      <c r="V1170" s="3155">
        <f>'Notes- SK Template'!V984</f>
        <v>0</v>
      </c>
      <c r="W1170" s="3155">
        <f>'Notes- SK Template'!W984</f>
        <v>0</v>
      </c>
      <c r="X1170" s="3194">
        <f>'Notes- SK Template'!X984</f>
        <v>0</v>
      </c>
      <c r="Y1170" s="3155">
        <f>'Notes- SK Template'!Y984</f>
        <v>0</v>
      </c>
      <c r="Z1170" s="3155">
        <f>'Notes- SK Template'!Z984</f>
        <v>0</v>
      </c>
      <c r="AA1170" s="3155">
        <f>'Notes- SK Template'!AA984</f>
        <v>0</v>
      </c>
      <c r="AB1170" s="3155">
        <f>'Notes- SK Template'!AB984</f>
        <v>0</v>
      </c>
      <c r="AC1170" s="3155">
        <f>'Notes- SK Template'!AC984</f>
        <v>0</v>
      </c>
      <c r="AD1170" s="3155">
        <f>'Notes- SK Template'!AD984</f>
        <v>0</v>
      </c>
      <c r="AE1170" s="3155">
        <f>'Notes- SK Template'!AE984</f>
        <v>0</v>
      </c>
      <c r="AF1170" s="3155">
        <f>'Notes- SK Template'!AF984</f>
        <v>0</v>
      </c>
      <c r="AG1170" s="3155">
        <f>'Notes- SK Template'!AG984</f>
        <v>0</v>
      </c>
    </row>
    <row r="1171" spans="1:33" s="20" customFormat="1" ht="17.25" customHeight="1">
      <c r="A1171" s="930"/>
      <c r="D1171" s="2968" t="s">
        <v>2277</v>
      </c>
      <c r="E1171" s="2203"/>
      <c r="F1171" s="2203"/>
      <c r="G1171" s="2203"/>
      <c r="H1171" s="2203"/>
      <c r="I1171" s="2203"/>
      <c r="J1171" s="2203"/>
      <c r="K1171" s="2203"/>
      <c r="L1171" s="2203"/>
      <c r="M1171" s="2204"/>
      <c r="N1171" s="1907">
        <f>'Notes- SK Template'!N985</f>
        <v>0</v>
      </c>
      <c r="O1171" s="1907">
        <f>'Notes- SK Template'!O985</f>
        <v>0</v>
      </c>
      <c r="P1171" s="1907">
        <f>'Notes- SK Template'!P985</f>
        <v>0</v>
      </c>
      <c r="Q1171" s="1907">
        <f>'Notes- SK Template'!Q985</f>
        <v>0</v>
      </c>
      <c r="R1171" s="1907">
        <f>'Notes- SK Template'!R985</f>
        <v>0</v>
      </c>
      <c r="S1171" s="1907">
        <f>'Notes- SK Template'!S985</f>
        <v>0</v>
      </c>
      <c r="T1171" s="1907">
        <f>'Notes- SK Template'!T985</f>
        <v>0</v>
      </c>
      <c r="U1171" s="1907">
        <f>'Notes- SK Template'!U985</f>
        <v>0</v>
      </c>
      <c r="V1171" s="1907">
        <f>'Notes- SK Template'!V985</f>
        <v>0</v>
      </c>
      <c r="W1171" s="1907">
        <f>'Notes- SK Template'!W985</f>
        <v>0</v>
      </c>
      <c r="X1171" s="1890">
        <f>'Notes- SK Template'!X985</f>
        <v>0</v>
      </c>
      <c r="Y1171" s="1907">
        <f>'Notes- SK Template'!Y985</f>
        <v>0</v>
      </c>
      <c r="Z1171" s="1907">
        <f>'Notes- SK Template'!Z985</f>
        <v>0</v>
      </c>
      <c r="AA1171" s="1907">
        <f>'Notes- SK Template'!AA985</f>
        <v>0</v>
      </c>
      <c r="AB1171" s="1907">
        <f>'Notes- SK Template'!AB985</f>
        <v>0</v>
      </c>
      <c r="AC1171" s="1907">
        <f>'Notes- SK Template'!AC985</f>
        <v>0</v>
      </c>
      <c r="AD1171" s="1907">
        <f>'Notes- SK Template'!AD985</f>
        <v>0</v>
      </c>
      <c r="AE1171" s="1907">
        <f>'Notes- SK Template'!AE985</f>
        <v>0</v>
      </c>
      <c r="AF1171" s="1907">
        <f>'Notes- SK Template'!AF985</f>
        <v>0</v>
      </c>
      <c r="AG1171" s="1907">
        <f>'Notes- SK Template'!AG985</f>
        <v>0</v>
      </c>
    </row>
    <row r="1172" spans="1:33" s="20" customFormat="1" ht="17.25" customHeight="1">
      <c r="A1172" s="930"/>
      <c r="D1172" s="2968" t="s">
        <v>2278</v>
      </c>
      <c r="E1172" s="2203"/>
      <c r="F1172" s="2203"/>
      <c r="G1172" s="2203"/>
      <c r="H1172" s="2203"/>
      <c r="I1172" s="2203"/>
      <c r="J1172" s="2203"/>
      <c r="K1172" s="2203"/>
      <c r="L1172" s="2203"/>
      <c r="M1172" s="2204"/>
      <c r="N1172" s="3155">
        <f>'Notes- SK Template'!N986</f>
        <v>0</v>
      </c>
      <c r="O1172" s="3155">
        <f>'Notes- SK Template'!O986</f>
        <v>0</v>
      </c>
      <c r="P1172" s="3155">
        <f>'Notes- SK Template'!P986</f>
        <v>0</v>
      </c>
      <c r="Q1172" s="3155">
        <f>'Notes- SK Template'!Q986</f>
        <v>0</v>
      </c>
      <c r="R1172" s="3155">
        <f>'Notes- SK Template'!R986</f>
        <v>0</v>
      </c>
      <c r="S1172" s="3155">
        <f>'Notes- SK Template'!S986</f>
        <v>0</v>
      </c>
      <c r="T1172" s="3155">
        <f>'Notes- SK Template'!T986</f>
        <v>0</v>
      </c>
      <c r="U1172" s="3155">
        <f>'Notes- SK Template'!U986</f>
        <v>0</v>
      </c>
      <c r="V1172" s="3155">
        <f>'Notes- SK Template'!V986</f>
        <v>0</v>
      </c>
      <c r="W1172" s="3155">
        <f>'Notes- SK Template'!W986</f>
        <v>0</v>
      </c>
      <c r="X1172" s="3194">
        <f>'Notes- SK Template'!X986</f>
        <v>0</v>
      </c>
      <c r="Y1172" s="3155">
        <f>'Notes- SK Template'!Y986</f>
        <v>0</v>
      </c>
      <c r="Z1172" s="3155">
        <f>'Notes- SK Template'!Z986</f>
        <v>0</v>
      </c>
      <c r="AA1172" s="3155">
        <f>'Notes- SK Template'!AA986</f>
        <v>0</v>
      </c>
      <c r="AB1172" s="3155">
        <f>'Notes- SK Template'!AB986</f>
        <v>0</v>
      </c>
      <c r="AC1172" s="3155">
        <f>'Notes- SK Template'!AC986</f>
        <v>0</v>
      </c>
      <c r="AD1172" s="3155">
        <f>'Notes- SK Template'!AD986</f>
        <v>0</v>
      </c>
      <c r="AE1172" s="3155">
        <f>'Notes- SK Template'!AE986</f>
        <v>0</v>
      </c>
      <c r="AF1172" s="3155">
        <f>'Notes- SK Template'!AF986</f>
        <v>0</v>
      </c>
      <c r="AG1172" s="3155">
        <f>'Notes- SK Template'!AG986</f>
        <v>0</v>
      </c>
    </row>
    <row r="1173" spans="1:33" s="20" customFormat="1" ht="17.25" customHeight="1" thickBot="1">
      <c r="A1173" s="930"/>
      <c r="D1173" s="3199" t="s">
        <v>2279</v>
      </c>
      <c r="E1173" s="3200"/>
      <c r="F1173" s="3200"/>
      <c r="G1173" s="3200"/>
      <c r="H1173" s="3200"/>
      <c r="I1173" s="3200"/>
      <c r="J1173" s="3200"/>
      <c r="K1173" s="3200"/>
      <c r="L1173" s="3200"/>
      <c r="M1173" s="3201"/>
      <c r="N1173" s="2366">
        <f>'Notes- SK Template'!N987</f>
        <v>0</v>
      </c>
      <c r="O1173" s="2366">
        <f>'Notes- SK Template'!O987</f>
        <v>0</v>
      </c>
      <c r="P1173" s="2366">
        <f>'Notes- SK Template'!P987</f>
        <v>0</v>
      </c>
      <c r="Q1173" s="2366">
        <f>'Notes- SK Template'!Q987</f>
        <v>0</v>
      </c>
      <c r="R1173" s="2366">
        <f>'Notes- SK Template'!R987</f>
        <v>0</v>
      </c>
      <c r="S1173" s="2366">
        <f>'Notes- SK Template'!S987</f>
        <v>0</v>
      </c>
      <c r="T1173" s="2366">
        <f>'Notes- SK Template'!T987</f>
        <v>0</v>
      </c>
      <c r="U1173" s="2366">
        <f>'Notes- SK Template'!U987</f>
        <v>0</v>
      </c>
      <c r="V1173" s="2366">
        <f>'Notes- SK Template'!V987</f>
        <v>0</v>
      </c>
      <c r="W1173" s="2366">
        <f>'Notes- SK Template'!W987</f>
        <v>0</v>
      </c>
      <c r="X1173" s="2366">
        <f>'Notes- SK Template'!X987</f>
        <v>0</v>
      </c>
      <c r="Y1173" s="2366">
        <f>'Notes- SK Template'!Y987</f>
        <v>0</v>
      </c>
      <c r="Z1173" s="2366">
        <f>'Notes- SK Template'!Z987</f>
        <v>0</v>
      </c>
      <c r="AA1173" s="2366">
        <f>'Notes- SK Template'!AA987</f>
        <v>0</v>
      </c>
      <c r="AB1173" s="2366">
        <f>'Notes- SK Template'!AB987</f>
        <v>0</v>
      </c>
      <c r="AC1173" s="2366">
        <f>'Notes- SK Template'!AC987</f>
        <v>0</v>
      </c>
      <c r="AD1173" s="2366">
        <f>'Notes- SK Template'!AD987</f>
        <v>0</v>
      </c>
      <c r="AE1173" s="2366">
        <f>'Notes- SK Template'!AE987</f>
        <v>0</v>
      </c>
      <c r="AF1173" s="2366">
        <f>'Notes- SK Template'!AF987</f>
        <v>0</v>
      </c>
      <c r="AG1173" s="2366">
        <f>'Notes- SK Template'!AG987</f>
        <v>0</v>
      </c>
    </row>
    <row r="1175" spans="1:33" ht="14.25" customHeight="1">
      <c r="D1175" s="599"/>
      <c r="E1175" s="599"/>
      <c r="F1175" s="599"/>
      <c r="G1175" s="599"/>
      <c r="H1175" s="599"/>
      <c r="I1175" s="599"/>
      <c r="J1175" s="599"/>
      <c r="K1175" s="599"/>
      <c r="L1175" s="599"/>
      <c r="M1175" s="599"/>
    </row>
    <row r="1176" spans="1:33" ht="14.25" customHeight="1">
      <c r="D1176" s="1996" t="s">
        <v>2280</v>
      </c>
      <c r="E1176" s="3198"/>
      <c r="F1176" s="3198"/>
      <c r="G1176" s="3198"/>
      <c r="H1176" s="3198"/>
      <c r="I1176" s="3198"/>
      <c r="J1176" s="3198"/>
      <c r="K1176" s="3198"/>
      <c r="L1176" s="3198"/>
      <c r="M1176" s="3198"/>
      <c r="N1176" s="3198"/>
      <c r="O1176" s="3198"/>
      <c r="P1176" s="3198"/>
      <c r="Q1176" s="3198"/>
      <c r="R1176" s="3198"/>
      <c r="S1176" s="3198"/>
      <c r="T1176" s="3198"/>
      <c r="U1176" s="3198"/>
      <c r="V1176" s="3198"/>
      <c r="W1176" s="3198"/>
      <c r="X1176" s="3198"/>
      <c r="Y1176" s="3198"/>
      <c r="Z1176" s="3198"/>
      <c r="AA1176" s="3198"/>
      <c r="AB1176" s="3198"/>
      <c r="AC1176" s="3198"/>
      <c r="AD1176" s="3198"/>
      <c r="AE1176" s="3198"/>
      <c r="AF1176" s="3198"/>
      <c r="AG1176" s="3198"/>
    </row>
    <row r="1177" spans="1:33" ht="14.25" customHeight="1" thickBot="1">
      <c r="D1177" s="599"/>
      <c r="E1177" s="599"/>
      <c r="F1177" s="599"/>
      <c r="G1177" s="599"/>
      <c r="H1177" s="599"/>
      <c r="I1177" s="599"/>
      <c r="J1177" s="599"/>
      <c r="K1177" s="599"/>
      <c r="L1177" s="599"/>
      <c r="M1177" s="599"/>
    </row>
    <row r="1178" spans="1:33" ht="14.25" customHeight="1" thickBot="1">
      <c r="A1178" s="606" t="s">
        <v>1454</v>
      </c>
      <c r="D1178" s="2133" t="s">
        <v>2305</v>
      </c>
      <c r="E1178" s="2134"/>
      <c r="F1178" s="2134"/>
      <c r="G1178" s="2134"/>
      <c r="H1178" s="2134"/>
      <c r="I1178" s="2134"/>
      <c r="J1178" s="2134"/>
      <c r="K1178" s="2134"/>
      <c r="L1178" s="2134"/>
      <c r="M1178" s="2134"/>
      <c r="N1178" s="1939" t="s">
        <v>2281</v>
      </c>
      <c r="O1178" s="1940"/>
      <c r="P1178" s="1940"/>
      <c r="Q1178" s="1940"/>
      <c r="R1178" s="1940"/>
      <c r="S1178" s="1940"/>
      <c r="T1178" s="1940"/>
      <c r="U1178" s="1940"/>
      <c r="V1178" s="1940"/>
      <c r="W1178" s="1940"/>
      <c r="X1178" s="1940"/>
      <c r="Y1178" s="1940"/>
      <c r="Z1178" s="1940"/>
      <c r="AA1178" s="1940"/>
      <c r="AB1178" s="1940"/>
      <c r="AC1178" s="1940"/>
      <c r="AD1178" s="1940"/>
      <c r="AE1178" s="1940"/>
      <c r="AF1178" s="1940"/>
      <c r="AG1178" s="1941"/>
    </row>
    <row r="1179" spans="1:33" ht="14.25" customHeight="1" thickBot="1">
      <c r="D1179" s="2135"/>
      <c r="E1179" s="2136"/>
      <c r="F1179" s="2136"/>
      <c r="G1179" s="2136"/>
      <c r="H1179" s="2136"/>
      <c r="I1179" s="2136"/>
      <c r="J1179" s="2136"/>
      <c r="K1179" s="2136"/>
      <c r="L1179" s="2136"/>
      <c r="M1179" s="2136"/>
      <c r="N1179" s="1997" t="s">
        <v>2288</v>
      </c>
      <c r="O1179" s="1997"/>
      <c r="P1179" s="1997"/>
      <c r="Q1179" s="1997"/>
      <c r="R1179" s="1997"/>
      <c r="S1179" s="1997"/>
      <c r="T1179" s="1997"/>
      <c r="U1179" s="1997"/>
      <c r="V1179" s="1997"/>
      <c r="W1179" s="1997"/>
      <c r="X1179" s="1997" t="s">
        <v>2289</v>
      </c>
      <c r="Y1179" s="1997"/>
      <c r="Z1179" s="1997"/>
      <c r="AA1179" s="1997"/>
      <c r="AB1179" s="1997"/>
      <c r="AC1179" s="1997"/>
      <c r="AD1179" s="1997"/>
      <c r="AE1179" s="1997"/>
      <c r="AF1179" s="1997"/>
      <c r="AG1179" s="1997"/>
    </row>
    <row r="1180" spans="1:33" ht="18" customHeight="1">
      <c r="D1180" s="3185" t="s">
        <v>2282</v>
      </c>
      <c r="E1180" s="3186"/>
      <c r="F1180" s="3186"/>
      <c r="G1180" s="3186"/>
      <c r="H1180" s="3186"/>
      <c r="I1180" s="3186"/>
      <c r="J1180" s="3186"/>
      <c r="K1180" s="3186"/>
      <c r="L1180" s="3186"/>
      <c r="M1180" s="3187"/>
      <c r="N1180" s="3066">
        <f>'Notes- SK Template'!N994</f>
        <v>0</v>
      </c>
      <c r="O1180" s="2020">
        <f>'Notes- SK Template'!O994</f>
        <v>0</v>
      </c>
      <c r="P1180" s="2020">
        <f>'Notes- SK Template'!P994</f>
        <v>0</v>
      </c>
      <c r="Q1180" s="2020">
        <f>'Notes- SK Template'!Q994</f>
        <v>0</v>
      </c>
      <c r="R1180" s="2020">
        <f>'Notes- SK Template'!R994</f>
        <v>0</v>
      </c>
      <c r="S1180" s="2020">
        <f>'Notes- SK Template'!S994</f>
        <v>0</v>
      </c>
      <c r="T1180" s="2020">
        <f>'Notes- SK Template'!T994</f>
        <v>0</v>
      </c>
      <c r="U1180" s="2020">
        <f>'Notes- SK Template'!U994</f>
        <v>0</v>
      </c>
      <c r="V1180" s="2020">
        <f>'Notes- SK Template'!V994</f>
        <v>0</v>
      </c>
      <c r="W1180" s="2020">
        <f>'Notes- SK Template'!W994</f>
        <v>0</v>
      </c>
      <c r="X1180" s="2020">
        <f>'Notes- SK Template'!X994</f>
        <v>0</v>
      </c>
      <c r="Y1180" s="2020">
        <f>'Notes- SK Template'!Y994</f>
        <v>0</v>
      </c>
      <c r="Z1180" s="2020">
        <f>'Notes- SK Template'!Z994</f>
        <v>0</v>
      </c>
      <c r="AA1180" s="2020">
        <f>'Notes- SK Template'!AA994</f>
        <v>0</v>
      </c>
      <c r="AB1180" s="2020">
        <f>'Notes- SK Template'!AB994</f>
        <v>0</v>
      </c>
      <c r="AC1180" s="2020">
        <f>'Notes- SK Template'!AC994</f>
        <v>0</v>
      </c>
      <c r="AD1180" s="2020">
        <f>'Notes- SK Template'!AD994</f>
        <v>0</v>
      </c>
      <c r="AE1180" s="2020">
        <f>'Notes- SK Template'!AE994</f>
        <v>0</v>
      </c>
      <c r="AF1180" s="2020">
        <f>'Notes- SK Template'!AF994</f>
        <v>0</v>
      </c>
      <c r="AG1180" s="2020">
        <f>'Notes- SK Template'!AG994</f>
        <v>0</v>
      </c>
    </row>
    <row r="1181" spans="1:33" ht="18" customHeight="1">
      <c r="D1181" s="3130" t="s">
        <v>2283</v>
      </c>
      <c r="E1181" s="3131"/>
      <c r="F1181" s="3131"/>
      <c r="G1181" s="3131"/>
      <c r="H1181" s="3131"/>
      <c r="I1181" s="3131"/>
      <c r="J1181" s="3131"/>
      <c r="K1181" s="3131"/>
      <c r="L1181" s="3131"/>
      <c r="M1181" s="3189"/>
      <c r="N1181" s="1890">
        <f>'Notes- SK Template'!N995</f>
        <v>0</v>
      </c>
      <c r="O1181" s="1907">
        <f>'Notes- SK Template'!O995</f>
        <v>0</v>
      </c>
      <c r="P1181" s="1907">
        <f>'Notes- SK Template'!P995</f>
        <v>0</v>
      </c>
      <c r="Q1181" s="1907">
        <f>'Notes- SK Template'!Q995</f>
        <v>0</v>
      </c>
      <c r="R1181" s="1907">
        <f>'Notes- SK Template'!R995</f>
        <v>0</v>
      </c>
      <c r="S1181" s="1907">
        <f>'Notes- SK Template'!S995</f>
        <v>0</v>
      </c>
      <c r="T1181" s="1907">
        <f>'Notes- SK Template'!T995</f>
        <v>0</v>
      </c>
      <c r="U1181" s="1907">
        <f>'Notes- SK Template'!U995</f>
        <v>0</v>
      </c>
      <c r="V1181" s="1907">
        <f>'Notes- SK Template'!V995</f>
        <v>0</v>
      </c>
      <c r="W1181" s="1907">
        <f>'Notes- SK Template'!W995</f>
        <v>0</v>
      </c>
      <c r="X1181" s="1907">
        <f>'Notes- SK Template'!X995</f>
        <v>0</v>
      </c>
      <c r="Y1181" s="1907">
        <f>'Notes- SK Template'!Y995</f>
        <v>0</v>
      </c>
      <c r="Z1181" s="1907">
        <f>'Notes- SK Template'!Z995</f>
        <v>0</v>
      </c>
      <c r="AA1181" s="1907">
        <f>'Notes- SK Template'!AA995</f>
        <v>0</v>
      </c>
      <c r="AB1181" s="1907">
        <f>'Notes- SK Template'!AB995</f>
        <v>0</v>
      </c>
      <c r="AC1181" s="1907">
        <f>'Notes- SK Template'!AC995</f>
        <v>0</v>
      </c>
      <c r="AD1181" s="1907">
        <f>'Notes- SK Template'!AD995</f>
        <v>0</v>
      </c>
      <c r="AE1181" s="1907">
        <f>'Notes- SK Template'!AE995</f>
        <v>0</v>
      </c>
      <c r="AF1181" s="1907">
        <f>'Notes- SK Template'!AF995</f>
        <v>0</v>
      </c>
      <c r="AG1181" s="1907">
        <f>'Notes- SK Template'!AG995</f>
        <v>0</v>
      </c>
    </row>
    <row r="1182" spans="1:33" ht="18" customHeight="1">
      <c r="D1182" s="3130" t="s">
        <v>2284</v>
      </c>
      <c r="E1182" s="3131"/>
      <c r="F1182" s="3131"/>
      <c r="G1182" s="3131"/>
      <c r="H1182" s="3131"/>
      <c r="I1182" s="3131"/>
      <c r="J1182" s="3131"/>
      <c r="K1182" s="3131"/>
      <c r="L1182" s="3131"/>
      <c r="M1182" s="3189"/>
      <c r="N1182" s="1890">
        <f>'Notes- SK Template'!N996</f>
        <v>0</v>
      </c>
      <c r="O1182" s="1907">
        <f>'Notes- SK Template'!O996</f>
        <v>0</v>
      </c>
      <c r="P1182" s="1907">
        <f>'Notes- SK Template'!P996</f>
        <v>0</v>
      </c>
      <c r="Q1182" s="1907">
        <f>'Notes- SK Template'!Q996</f>
        <v>0</v>
      </c>
      <c r="R1182" s="1907">
        <f>'Notes- SK Template'!R996</f>
        <v>0</v>
      </c>
      <c r="S1182" s="1907">
        <f>'Notes- SK Template'!S996</f>
        <v>0</v>
      </c>
      <c r="T1182" s="1907">
        <f>'Notes- SK Template'!T996</f>
        <v>0</v>
      </c>
      <c r="U1182" s="1907">
        <f>'Notes- SK Template'!U996</f>
        <v>0</v>
      </c>
      <c r="V1182" s="1907">
        <f>'Notes- SK Template'!V996</f>
        <v>0</v>
      </c>
      <c r="W1182" s="1907">
        <f>'Notes- SK Template'!W996</f>
        <v>0</v>
      </c>
      <c r="X1182" s="1907">
        <f>'Notes- SK Template'!X996</f>
        <v>0</v>
      </c>
      <c r="Y1182" s="1907">
        <f>'Notes- SK Template'!Y996</f>
        <v>0</v>
      </c>
      <c r="Z1182" s="1907">
        <f>'Notes- SK Template'!Z996</f>
        <v>0</v>
      </c>
      <c r="AA1182" s="1907">
        <f>'Notes- SK Template'!AA996</f>
        <v>0</v>
      </c>
      <c r="AB1182" s="1907">
        <f>'Notes- SK Template'!AB996</f>
        <v>0</v>
      </c>
      <c r="AC1182" s="1907">
        <f>'Notes- SK Template'!AC996</f>
        <v>0</v>
      </c>
      <c r="AD1182" s="1907">
        <f>'Notes- SK Template'!AD996</f>
        <v>0</v>
      </c>
      <c r="AE1182" s="1907">
        <f>'Notes- SK Template'!AE996</f>
        <v>0</v>
      </c>
      <c r="AF1182" s="1907">
        <f>'Notes- SK Template'!AF996</f>
        <v>0</v>
      </c>
      <c r="AG1182" s="1907">
        <f>'Notes- SK Template'!AG996</f>
        <v>0</v>
      </c>
    </row>
    <row r="1183" spans="1:33" ht="18" customHeight="1">
      <c r="D1183" s="3130" t="s">
        <v>2285</v>
      </c>
      <c r="E1183" s="3131"/>
      <c r="F1183" s="3131"/>
      <c r="G1183" s="3131"/>
      <c r="H1183" s="3131"/>
      <c r="I1183" s="3131"/>
      <c r="J1183" s="3131"/>
      <c r="K1183" s="3131"/>
      <c r="L1183" s="3131"/>
      <c r="M1183" s="3189"/>
      <c r="N1183" s="1890">
        <f>'Notes- SK Template'!N997</f>
        <v>0</v>
      </c>
      <c r="O1183" s="1907">
        <f>'Notes- SK Template'!O997</f>
        <v>0</v>
      </c>
      <c r="P1183" s="1907">
        <f>'Notes- SK Template'!P997</f>
        <v>0</v>
      </c>
      <c r="Q1183" s="1907">
        <f>'Notes- SK Template'!Q997</f>
        <v>0</v>
      </c>
      <c r="R1183" s="1907">
        <f>'Notes- SK Template'!R997</f>
        <v>0</v>
      </c>
      <c r="S1183" s="1907">
        <f>'Notes- SK Template'!S997</f>
        <v>0</v>
      </c>
      <c r="T1183" s="1907">
        <f>'Notes- SK Template'!T997</f>
        <v>0</v>
      </c>
      <c r="U1183" s="1907">
        <f>'Notes- SK Template'!U997</f>
        <v>0</v>
      </c>
      <c r="V1183" s="1907">
        <f>'Notes- SK Template'!V997</f>
        <v>0</v>
      </c>
      <c r="W1183" s="1907">
        <f>'Notes- SK Template'!W997</f>
        <v>0</v>
      </c>
      <c r="X1183" s="1907">
        <f>'Notes- SK Template'!X997</f>
        <v>0</v>
      </c>
      <c r="Y1183" s="1907">
        <f>'Notes- SK Template'!Y997</f>
        <v>0</v>
      </c>
      <c r="Z1183" s="1907">
        <f>'Notes- SK Template'!Z997</f>
        <v>0</v>
      </c>
      <c r="AA1183" s="1907">
        <f>'Notes- SK Template'!AA997</f>
        <v>0</v>
      </c>
      <c r="AB1183" s="1907">
        <f>'Notes- SK Template'!AB997</f>
        <v>0</v>
      </c>
      <c r="AC1183" s="1907">
        <f>'Notes- SK Template'!AC997</f>
        <v>0</v>
      </c>
      <c r="AD1183" s="1907">
        <f>'Notes- SK Template'!AD997</f>
        <v>0</v>
      </c>
      <c r="AE1183" s="1907">
        <f>'Notes- SK Template'!AE997</f>
        <v>0</v>
      </c>
      <c r="AF1183" s="1907">
        <f>'Notes- SK Template'!AF997</f>
        <v>0</v>
      </c>
      <c r="AG1183" s="1907">
        <f>'Notes- SK Template'!AG997</f>
        <v>0</v>
      </c>
    </row>
    <row r="1184" spans="1:33" ht="18" customHeight="1">
      <c r="D1184" s="3130" t="s">
        <v>2286</v>
      </c>
      <c r="E1184" s="3131"/>
      <c r="F1184" s="3131"/>
      <c r="G1184" s="3131"/>
      <c r="H1184" s="3131"/>
      <c r="I1184" s="3131"/>
      <c r="J1184" s="3131"/>
      <c r="K1184" s="3131"/>
      <c r="L1184" s="3131"/>
      <c r="M1184" s="3189"/>
      <c r="N1184" s="1890">
        <f>'Notes- SK Template'!N998</f>
        <v>0</v>
      </c>
      <c r="O1184" s="1907">
        <f>'Notes- SK Template'!O998</f>
        <v>0</v>
      </c>
      <c r="P1184" s="1907">
        <f>'Notes- SK Template'!P998</f>
        <v>0</v>
      </c>
      <c r="Q1184" s="1907">
        <f>'Notes- SK Template'!Q998</f>
        <v>0</v>
      </c>
      <c r="R1184" s="1907">
        <f>'Notes- SK Template'!R998</f>
        <v>0</v>
      </c>
      <c r="S1184" s="1907">
        <f>'Notes- SK Template'!S998</f>
        <v>0</v>
      </c>
      <c r="T1184" s="1907">
        <f>'Notes- SK Template'!T998</f>
        <v>0</v>
      </c>
      <c r="U1184" s="1907">
        <f>'Notes- SK Template'!U998</f>
        <v>0</v>
      </c>
      <c r="V1184" s="1907">
        <f>'Notes- SK Template'!V998</f>
        <v>0</v>
      </c>
      <c r="W1184" s="1907">
        <f>'Notes- SK Template'!W998</f>
        <v>0</v>
      </c>
      <c r="X1184" s="1907">
        <f>'Notes- SK Template'!X998</f>
        <v>0</v>
      </c>
      <c r="Y1184" s="1907">
        <f>'Notes- SK Template'!Y998</f>
        <v>0</v>
      </c>
      <c r="Z1184" s="1907">
        <f>'Notes- SK Template'!Z998</f>
        <v>0</v>
      </c>
      <c r="AA1184" s="1907">
        <f>'Notes- SK Template'!AA998</f>
        <v>0</v>
      </c>
      <c r="AB1184" s="1907">
        <f>'Notes- SK Template'!AB998</f>
        <v>0</v>
      </c>
      <c r="AC1184" s="1907">
        <f>'Notes- SK Template'!AC998</f>
        <v>0</v>
      </c>
      <c r="AD1184" s="1907">
        <f>'Notes- SK Template'!AD998</f>
        <v>0</v>
      </c>
      <c r="AE1184" s="1907">
        <f>'Notes- SK Template'!AE998</f>
        <v>0</v>
      </c>
      <c r="AF1184" s="1907">
        <f>'Notes- SK Template'!AF998</f>
        <v>0</v>
      </c>
      <c r="AG1184" s="1907">
        <f>'Notes- SK Template'!AG998</f>
        <v>0</v>
      </c>
    </row>
    <row r="1185" spans="1:33" ht="18" customHeight="1" thickBot="1">
      <c r="D1185" s="3202" t="s">
        <v>2287</v>
      </c>
      <c r="E1185" s="3146"/>
      <c r="F1185" s="3146"/>
      <c r="G1185" s="3146"/>
      <c r="H1185" s="3146"/>
      <c r="I1185" s="3146"/>
      <c r="J1185" s="3146"/>
      <c r="K1185" s="3146"/>
      <c r="L1185" s="3146"/>
      <c r="M1185" s="3203"/>
      <c r="N1185" s="1897">
        <f>'Notes- SK Template'!N999</f>
        <v>0</v>
      </c>
      <c r="O1185" s="2366">
        <f>'Notes- SK Template'!O999</f>
        <v>0</v>
      </c>
      <c r="P1185" s="2366">
        <f>'Notes- SK Template'!P999</f>
        <v>0</v>
      </c>
      <c r="Q1185" s="2366">
        <f>'Notes- SK Template'!Q999</f>
        <v>0</v>
      </c>
      <c r="R1185" s="2366">
        <f>'Notes- SK Template'!R999</f>
        <v>0</v>
      </c>
      <c r="S1185" s="2366">
        <f>'Notes- SK Template'!S999</f>
        <v>0</v>
      </c>
      <c r="T1185" s="2366">
        <f>'Notes- SK Template'!T999</f>
        <v>0</v>
      </c>
      <c r="U1185" s="2366">
        <f>'Notes- SK Template'!U999</f>
        <v>0</v>
      </c>
      <c r="V1185" s="2366">
        <f>'Notes- SK Template'!V999</f>
        <v>0</v>
      </c>
      <c r="W1185" s="2366">
        <f>'Notes- SK Template'!W999</f>
        <v>0</v>
      </c>
      <c r="X1185" s="2366">
        <f>'Notes- SK Template'!X999</f>
        <v>0</v>
      </c>
      <c r="Y1185" s="2366">
        <f>'Notes- SK Template'!Y999</f>
        <v>0</v>
      </c>
      <c r="Z1185" s="2366">
        <f>'Notes- SK Template'!Z999</f>
        <v>0</v>
      </c>
      <c r="AA1185" s="2366">
        <f>'Notes- SK Template'!AA999</f>
        <v>0</v>
      </c>
      <c r="AB1185" s="2366">
        <f>'Notes- SK Template'!AB999</f>
        <v>0</v>
      </c>
      <c r="AC1185" s="2366">
        <f>'Notes- SK Template'!AC999</f>
        <v>0</v>
      </c>
      <c r="AD1185" s="2366">
        <f>'Notes- SK Template'!AD999</f>
        <v>0</v>
      </c>
      <c r="AE1185" s="2366">
        <f>'Notes- SK Template'!AE999</f>
        <v>0</v>
      </c>
      <c r="AF1185" s="2366">
        <f>'Notes- SK Template'!AF999</f>
        <v>0</v>
      </c>
      <c r="AG1185" s="2366">
        <f>'Notes- SK Template'!AG999</f>
        <v>0</v>
      </c>
    </row>
    <row r="1187" spans="1:33" ht="14.25" customHeight="1" thickBot="1"/>
    <row r="1188" spans="1:33" ht="14.25" customHeight="1" thickBot="1">
      <c r="A1188" s="606" t="s">
        <v>1456</v>
      </c>
      <c r="D1188" s="2133" t="s">
        <v>2305</v>
      </c>
      <c r="E1188" s="2134"/>
      <c r="F1188" s="2134"/>
      <c r="G1188" s="2134"/>
      <c r="H1188" s="2134"/>
      <c r="I1188" s="2134"/>
      <c r="J1188" s="2134"/>
      <c r="K1188" s="2134"/>
      <c r="L1188" s="2134"/>
      <c r="M1188" s="2134"/>
      <c r="N1188" s="1939" t="s">
        <v>2290</v>
      </c>
      <c r="O1188" s="1940"/>
      <c r="P1188" s="1940"/>
      <c r="Q1188" s="1940"/>
      <c r="R1188" s="1940"/>
      <c r="S1188" s="1940"/>
      <c r="T1188" s="1940"/>
      <c r="U1188" s="1940"/>
      <c r="V1188" s="1940"/>
      <c r="W1188" s="1940"/>
      <c r="X1188" s="1940"/>
      <c r="Y1188" s="1940"/>
      <c r="Z1188" s="1940"/>
      <c r="AA1188" s="1940"/>
      <c r="AB1188" s="1940"/>
      <c r="AC1188" s="1940"/>
      <c r="AD1188" s="1940"/>
      <c r="AE1188" s="1940"/>
      <c r="AF1188" s="1940"/>
      <c r="AG1188" s="1941"/>
    </row>
    <row r="1189" spans="1:33" ht="14.25" customHeight="1" thickBot="1">
      <c r="A1189" s="18"/>
      <c r="D1189" s="2135"/>
      <c r="E1189" s="2136"/>
      <c r="F1189" s="2136"/>
      <c r="G1189" s="2136"/>
      <c r="H1189" s="2136"/>
      <c r="I1189" s="2136"/>
      <c r="J1189" s="2136"/>
      <c r="K1189" s="2136"/>
      <c r="L1189" s="2136"/>
      <c r="M1189" s="2136"/>
      <c r="N1189" s="1997" t="s">
        <v>2288</v>
      </c>
      <c r="O1189" s="1997"/>
      <c r="P1189" s="1997"/>
      <c r="Q1189" s="1997"/>
      <c r="R1189" s="1997"/>
      <c r="S1189" s="1997"/>
      <c r="T1189" s="1997"/>
      <c r="U1189" s="1997"/>
      <c r="V1189" s="1997"/>
      <c r="W1189" s="1997"/>
      <c r="X1189" s="1997" t="s">
        <v>2289</v>
      </c>
      <c r="Y1189" s="1997"/>
      <c r="Z1189" s="1997"/>
      <c r="AA1189" s="1997"/>
      <c r="AB1189" s="1997"/>
      <c r="AC1189" s="1997"/>
      <c r="AD1189" s="1997"/>
      <c r="AE1189" s="1997"/>
      <c r="AF1189" s="1997"/>
      <c r="AG1189" s="1997"/>
    </row>
    <row r="1190" spans="1:33" ht="18" customHeight="1">
      <c r="A1190" s="18"/>
      <c r="D1190" s="3185" t="s">
        <v>2282</v>
      </c>
      <c r="E1190" s="3186"/>
      <c r="F1190" s="3186"/>
      <c r="G1190" s="3186"/>
      <c r="H1190" s="3186"/>
      <c r="I1190" s="3186"/>
      <c r="J1190" s="3186"/>
      <c r="K1190" s="3186"/>
      <c r="L1190" s="3186"/>
      <c r="M1190" s="3187"/>
      <c r="N1190" s="3066">
        <f>'Notes- SK Template'!N1004</f>
        <v>0</v>
      </c>
      <c r="O1190" s="2020">
        <f>'Notes- SK Template'!O1004</f>
        <v>0</v>
      </c>
      <c r="P1190" s="2020">
        <f>'Notes- SK Template'!P1004</f>
        <v>0</v>
      </c>
      <c r="Q1190" s="2020">
        <f>'Notes- SK Template'!Q1004</f>
        <v>0</v>
      </c>
      <c r="R1190" s="2020">
        <f>'Notes- SK Template'!R1004</f>
        <v>0</v>
      </c>
      <c r="S1190" s="2020">
        <f>'Notes- SK Template'!S1004</f>
        <v>0</v>
      </c>
      <c r="T1190" s="2020">
        <f>'Notes- SK Template'!T1004</f>
        <v>0</v>
      </c>
      <c r="U1190" s="2020">
        <f>'Notes- SK Template'!U1004</f>
        <v>0</v>
      </c>
      <c r="V1190" s="2020">
        <f>'Notes- SK Template'!V1004</f>
        <v>0</v>
      </c>
      <c r="W1190" s="2020">
        <f>'Notes- SK Template'!W1004</f>
        <v>0</v>
      </c>
      <c r="X1190" s="2020">
        <f>'Notes- SK Template'!X1004</f>
        <v>0</v>
      </c>
      <c r="Y1190" s="2020">
        <f>'Notes- SK Template'!Y1004</f>
        <v>0</v>
      </c>
      <c r="Z1190" s="2020">
        <f>'Notes- SK Template'!Z1004</f>
        <v>0</v>
      </c>
      <c r="AA1190" s="2020">
        <f>'Notes- SK Template'!AA1004</f>
        <v>0</v>
      </c>
      <c r="AB1190" s="2020">
        <f>'Notes- SK Template'!AB1004</f>
        <v>0</v>
      </c>
      <c r="AC1190" s="2020">
        <f>'Notes- SK Template'!AC1004</f>
        <v>0</v>
      </c>
      <c r="AD1190" s="2020">
        <f>'Notes- SK Template'!AD1004</f>
        <v>0</v>
      </c>
      <c r="AE1190" s="2020">
        <f>'Notes- SK Template'!AE1004</f>
        <v>0</v>
      </c>
      <c r="AF1190" s="2020">
        <f>'Notes- SK Template'!AF1004</f>
        <v>0</v>
      </c>
      <c r="AG1190" s="2020">
        <f>'Notes- SK Template'!AG1004</f>
        <v>0</v>
      </c>
    </row>
    <row r="1191" spans="1:33" ht="18" customHeight="1">
      <c r="A1191" s="18"/>
      <c r="D1191" s="3130" t="s">
        <v>2283</v>
      </c>
      <c r="E1191" s="3131"/>
      <c r="F1191" s="3131"/>
      <c r="G1191" s="3131"/>
      <c r="H1191" s="3131"/>
      <c r="I1191" s="3131"/>
      <c r="J1191" s="3131"/>
      <c r="K1191" s="3131"/>
      <c r="L1191" s="3131"/>
      <c r="M1191" s="3189"/>
      <c r="N1191" s="1890">
        <f>'Notes- SK Template'!N1005</f>
        <v>0</v>
      </c>
      <c r="O1191" s="1907">
        <f>'Notes- SK Template'!O1005</f>
        <v>0</v>
      </c>
      <c r="P1191" s="1907">
        <f>'Notes- SK Template'!P1005</f>
        <v>0</v>
      </c>
      <c r="Q1191" s="1907">
        <f>'Notes- SK Template'!Q1005</f>
        <v>0</v>
      </c>
      <c r="R1191" s="1907">
        <f>'Notes- SK Template'!R1005</f>
        <v>0</v>
      </c>
      <c r="S1191" s="1907">
        <f>'Notes- SK Template'!S1005</f>
        <v>0</v>
      </c>
      <c r="T1191" s="1907">
        <f>'Notes- SK Template'!T1005</f>
        <v>0</v>
      </c>
      <c r="U1191" s="1907">
        <f>'Notes- SK Template'!U1005</f>
        <v>0</v>
      </c>
      <c r="V1191" s="1907">
        <f>'Notes- SK Template'!V1005</f>
        <v>0</v>
      </c>
      <c r="W1191" s="1907">
        <f>'Notes- SK Template'!W1005</f>
        <v>0</v>
      </c>
      <c r="X1191" s="1907">
        <f>'Notes- SK Template'!X1005</f>
        <v>0</v>
      </c>
      <c r="Y1191" s="1907">
        <f>'Notes- SK Template'!Y1005</f>
        <v>0</v>
      </c>
      <c r="Z1191" s="1907">
        <f>'Notes- SK Template'!Z1005</f>
        <v>0</v>
      </c>
      <c r="AA1191" s="1907">
        <f>'Notes- SK Template'!AA1005</f>
        <v>0</v>
      </c>
      <c r="AB1191" s="1907">
        <f>'Notes- SK Template'!AB1005</f>
        <v>0</v>
      </c>
      <c r="AC1191" s="1907">
        <f>'Notes- SK Template'!AC1005</f>
        <v>0</v>
      </c>
      <c r="AD1191" s="1907">
        <f>'Notes- SK Template'!AD1005</f>
        <v>0</v>
      </c>
      <c r="AE1191" s="1907">
        <f>'Notes- SK Template'!AE1005</f>
        <v>0</v>
      </c>
      <c r="AF1191" s="1907">
        <f>'Notes- SK Template'!AF1005</f>
        <v>0</v>
      </c>
      <c r="AG1191" s="1907">
        <f>'Notes- SK Template'!AG1005</f>
        <v>0</v>
      </c>
    </row>
    <row r="1192" spans="1:33" ht="18" customHeight="1">
      <c r="D1192" s="3130" t="s">
        <v>2284</v>
      </c>
      <c r="E1192" s="3131"/>
      <c r="F1192" s="3131"/>
      <c r="G1192" s="3131"/>
      <c r="H1192" s="3131"/>
      <c r="I1192" s="3131"/>
      <c r="J1192" s="3131"/>
      <c r="K1192" s="3131"/>
      <c r="L1192" s="3131"/>
      <c r="M1192" s="3189"/>
      <c r="N1192" s="1890">
        <f>'Notes- SK Template'!N1006</f>
        <v>0</v>
      </c>
      <c r="O1192" s="1907">
        <f>'Notes- SK Template'!O1006</f>
        <v>0</v>
      </c>
      <c r="P1192" s="1907">
        <f>'Notes- SK Template'!P1006</f>
        <v>0</v>
      </c>
      <c r="Q1192" s="1907">
        <f>'Notes- SK Template'!Q1006</f>
        <v>0</v>
      </c>
      <c r="R1192" s="1907">
        <f>'Notes- SK Template'!R1006</f>
        <v>0</v>
      </c>
      <c r="S1192" s="1907">
        <f>'Notes- SK Template'!S1006</f>
        <v>0</v>
      </c>
      <c r="T1192" s="1907">
        <f>'Notes- SK Template'!T1006</f>
        <v>0</v>
      </c>
      <c r="U1192" s="1907">
        <f>'Notes- SK Template'!U1006</f>
        <v>0</v>
      </c>
      <c r="V1192" s="1907">
        <f>'Notes- SK Template'!V1006</f>
        <v>0</v>
      </c>
      <c r="W1192" s="1907">
        <f>'Notes- SK Template'!W1006</f>
        <v>0</v>
      </c>
      <c r="X1192" s="1907">
        <f>'Notes- SK Template'!X1006</f>
        <v>0</v>
      </c>
      <c r="Y1192" s="1907">
        <f>'Notes- SK Template'!Y1006</f>
        <v>0</v>
      </c>
      <c r="Z1192" s="1907">
        <f>'Notes- SK Template'!Z1006</f>
        <v>0</v>
      </c>
      <c r="AA1192" s="1907">
        <f>'Notes- SK Template'!AA1006</f>
        <v>0</v>
      </c>
      <c r="AB1192" s="1907">
        <f>'Notes- SK Template'!AB1006</f>
        <v>0</v>
      </c>
      <c r="AC1192" s="1907">
        <f>'Notes- SK Template'!AC1006</f>
        <v>0</v>
      </c>
      <c r="AD1192" s="1907">
        <f>'Notes- SK Template'!AD1006</f>
        <v>0</v>
      </c>
      <c r="AE1192" s="1907">
        <f>'Notes- SK Template'!AE1006</f>
        <v>0</v>
      </c>
      <c r="AF1192" s="1907">
        <f>'Notes- SK Template'!AF1006</f>
        <v>0</v>
      </c>
      <c r="AG1192" s="1907">
        <f>'Notes- SK Template'!AG1006</f>
        <v>0</v>
      </c>
    </row>
    <row r="1193" spans="1:33" ht="18" customHeight="1">
      <c r="D1193" s="3130" t="s">
        <v>2285</v>
      </c>
      <c r="E1193" s="3131"/>
      <c r="F1193" s="3131"/>
      <c r="G1193" s="3131"/>
      <c r="H1193" s="3131"/>
      <c r="I1193" s="3131"/>
      <c r="J1193" s="3131"/>
      <c r="K1193" s="3131"/>
      <c r="L1193" s="3131"/>
      <c r="M1193" s="3189"/>
      <c r="N1193" s="1890">
        <f>'Notes- SK Template'!N1007</f>
        <v>0</v>
      </c>
      <c r="O1193" s="1907">
        <f>'Notes- SK Template'!O1007</f>
        <v>0</v>
      </c>
      <c r="P1193" s="1907">
        <f>'Notes- SK Template'!P1007</f>
        <v>0</v>
      </c>
      <c r="Q1193" s="1907">
        <f>'Notes- SK Template'!Q1007</f>
        <v>0</v>
      </c>
      <c r="R1193" s="1907">
        <f>'Notes- SK Template'!R1007</f>
        <v>0</v>
      </c>
      <c r="S1193" s="1907">
        <f>'Notes- SK Template'!S1007</f>
        <v>0</v>
      </c>
      <c r="T1193" s="1907">
        <f>'Notes- SK Template'!T1007</f>
        <v>0</v>
      </c>
      <c r="U1193" s="1907">
        <f>'Notes- SK Template'!U1007</f>
        <v>0</v>
      </c>
      <c r="V1193" s="1907">
        <f>'Notes- SK Template'!V1007</f>
        <v>0</v>
      </c>
      <c r="W1193" s="1907">
        <f>'Notes- SK Template'!W1007</f>
        <v>0</v>
      </c>
      <c r="X1193" s="1907">
        <f>'Notes- SK Template'!X1007</f>
        <v>0</v>
      </c>
      <c r="Y1193" s="1907">
        <f>'Notes- SK Template'!Y1007</f>
        <v>0</v>
      </c>
      <c r="Z1193" s="1907">
        <f>'Notes- SK Template'!Z1007</f>
        <v>0</v>
      </c>
      <c r="AA1193" s="1907">
        <f>'Notes- SK Template'!AA1007</f>
        <v>0</v>
      </c>
      <c r="AB1193" s="1907">
        <f>'Notes- SK Template'!AB1007</f>
        <v>0</v>
      </c>
      <c r="AC1193" s="1907">
        <f>'Notes- SK Template'!AC1007</f>
        <v>0</v>
      </c>
      <c r="AD1193" s="1907">
        <f>'Notes- SK Template'!AD1007</f>
        <v>0</v>
      </c>
      <c r="AE1193" s="1907">
        <f>'Notes- SK Template'!AE1007</f>
        <v>0</v>
      </c>
      <c r="AF1193" s="1907">
        <f>'Notes- SK Template'!AF1007</f>
        <v>0</v>
      </c>
      <c r="AG1193" s="1907">
        <f>'Notes- SK Template'!AG1007</f>
        <v>0</v>
      </c>
    </row>
    <row r="1194" spans="1:33" ht="18" customHeight="1">
      <c r="D1194" s="3130" t="s">
        <v>2286</v>
      </c>
      <c r="E1194" s="3131"/>
      <c r="F1194" s="3131"/>
      <c r="G1194" s="3131"/>
      <c r="H1194" s="3131"/>
      <c r="I1194" s="3131"/>
      <c r="J1194" s="3131"/>
      <c r="K1194" s="3131"/>
      <c r="L1194" s="3131"/>
      <c r="M1194" s="3189"/>
      <c r="N1194" s="1890">
        <f>'Notes- SK Template'!N1008</f>
        <v>0</v>
      </c>
      <c r="O1194" s="1907">
        <f>'Notes- SK Template'!O1008</f>
        <v>0</v>
      </c>
      <c r="P1194" s="1907">
        <f>'Notes- SK Template'!P1008</f>
        <v>0</v>
      </c>
      <c r="Q1194" s="1907">
        <f>'Notes- SK Template'!Q1008</f>
        <v>0</v>
      </c>
      <c r="R1194" s="1907">
        <f>'Notes- SK Template'!R1008</f>
        <v>0</v>
      </c>
      <c r="S1194" s="1907">
        <f>'Notes- SK Template'!S1008</f>
        <v>0</v>
      </c>
      <c r="T1194" s="1907">
        <f>'Notes- SK Template'!T1008</f>
        <v>0</v>
      </c>
      <c r="U1194" s="1907">
        <f>'Notes- SK Template'!U1008</f>
        <v>0</v>
      </c>
      <c r="V1194" s="1907">
        <f>'Notes- SK Template'!V1008</f>
        <v>0</v>
      </c>
      <c r="W1194" s="1907">
        <f>'Notes- SK Template'!W1008</f>
        <v>0</v>
      </c>
      <c r="X1194" s="1907">
        <f>'Notes- SK Template'!X1008</f>
        <v>0</v>
      </c>
      <c r="Y1194" s="1907">
        <f>'Notes- SK Template'!Y1008</f>
        <v>0</v>
      </c>
      <c r="Z1194" s="1907">
        <f>'Notes- SK Template'!Z1008</f>
        <v>0</v>
      </c>
      <c r="AA1194" s="1907">
        <f>'Notes- SK Template'!AA1008</f>
        <v>0</v>
      </c>
      <c r="AB1194" s="1907">
        <f>'Notes- SK Template'!AB1008</f>
        <v>0</v>
      </c>
      <c r="AC1194" s="1907">
        <f>'Notes- SK Template'!AC1008</f>
        <v>0</v>
      </c>
      <c r="AD1194" s="1907">
        <f>'Notes- SK Template'!AD1008</f>
        <v>0</v>
      </c>
      <c r="AE1194" s="1907">
        <f>'Notes- SK Template'!AE1008</f>
        <v>0</v>
      </c>
      <c r="AF1194" s="1907">
        <f>'Notes- SK Template'!AF1008</f>
        <v>0</v>
      </c>
      <c r="AG1194" s="1907">
        <f>'Notes- SK Template'!AG1008</f>
        <v>0</v>
      </c>
    </row>
    <row r="1195" spans="1:33" ht="18" customHeight="1" thickBot="1">
      <c r="D1195" s="3202" t="s">
        <v>2287</v>
      </c>
      <c r="E1195" s="3146"/>
      <c r="F1195" s="3146"/>
      <c r="G1195" s="3146"/>
      <c r="H1195" s="3146"/>
      <c r="I1195" s="3146"/>
      <c r="J1195" s="3146"/>
      <c r="K1195" s="3146"/>
      <c r="L1195" s="3146"/>
      <c r="M1195" s="3203"/>
      <c r="N1195" s="1897">
        <f>'Notes- SK Template'!N1009</f>
        <v>0</v>
      </c>
      <c r="O1195" s="2366">
        <f>'Notes- SK Template'!O1009</f>
        <v>0</v>
      </c>
      <c r="P1195" s="2366">
        <f>'Notes- SK Template'!P1009</f>
        <v>0</v>
      </c>
      <c r="Q1195" s="2366">
        <f>'Notes- SK Template'!Q1009</f>
        <v>0</v>
      </c>
      <c r="R1195" s="2366">
        <f>'Notes- SK Template'!R1009</f>
        <v>0</v>
      </c>
      <c r="S1195" s="2366">
        <f>'Notes- SK Template'!S1009</f>
        <v>0</v>
      </c>
      <c r="T1195" s="2366">
        <f>'Notes- SK Template'!T1009</f>
        <v>0</v>
      </c>
      <c r="U1195" s="2366">
        <f>'Notes- SK Template'!U1009</f>
        <v>0</v>
      </c>
      <c r="V1195" s="2366">
        <f>'Notes- SK Template'!V1009</f>
        <v>0</v>
      </c>
      <c r="W1195" s="2366">
        <f>'Notes- SK Template'!W1009</f>
        <v>0</v>
      </c>
      <c r="X1195" s="2366">
        <f>'Notes- SK Template'!X1009</f>
        <v>0</v>
      </c>
      <c r="Y1195" s="2366">
        <f>'Notes- SK Template'!Y1009</f>
        <v>0</v>
      </c>
      <c r="Z1195" s="2366">
        <f>'Notes- SK Template'!Z1009</f>
        <v>0</v>
      </c>
      <c r="AA1195" s="2366">
        <f>'Notes- SK Template'!AA1009</f>
        <v>0</v>
      </c>
      <c r="AB1195" s="2366">
        <f>'Notes- SK Template'!AB1009</f>
        <v>0</v>
      </c>
      <c r="AC1195" s="2366">
        <f>'Notes- SK Template'!AC1009</f>
        <v>0</v>
      </c>
      <c r="AD1195" s="2366">
        <f>'Notes- SK Template'!AD1009</f>
        <v>0</v>
      </c>
      <c r="AE1195" s="2366">
        <f>'Notes- SK Template'!AE1009</f>
        <v>0</v>
      </c>
      <c r="AF1195" s="2366">
        <f>'Notes- SK Template'!AF1009</f>
        <v>0</v>
      </c>
      <c r="AG1195" s="2366">
        <f>'Notes- SK Template'!AG1009</f>
        <v>0</v>
      </c>
    </row>
    <row r="1197" spans="1:33" ht="14.25" customHeight="1">
      <c r="D1197" s="2059" t="s">
        <v>2291</v>
      </c>
      <c r="E1197" s="2546"/>
      <c r="F1197" s="2546"/>
      <c r="G1197" s="2546"/>
      <c r="H1197" s="2546"/>
      <c r="I1197" s="2546"/>
      <c r="J1197" s="2546"/>
      <c r="K1197" s="2546"/>
      <c r="L1197" s="2546"/>
      <c r="M1197" s="2546"/>
      <c r="N1197" s="2546"/>
      <c r="O1197" s="2546"/>
      <c r="P1197" s="2546"/>
      <c r="Q1197" s="2546"/>
      <c r="R1197" s="2546"/>
      <c r="S1197" s="2546"/>
      <c r="T1197" s="2546"/>
      <c r="U1197" s="2546"/>
      <c r="V1197" s="2546"/>
      <c r="W1197" s="2546"/>
      <c r="X1197" s="2546"/>
      <c r="Y1197" s="2546"/>
      <c r="Z1197" s="2546"/>
      <c r="AA1197" s="2546"/>
      <c r="AB1197" s="2546"/>
      <c r="AC1197" s="2546"/>
      <c r="AD1197" s="2546"/>
      <c r="AE1197" s="2546"/>
      <c r="AF1197" s="2546"/>
      <c r="AG1197" s="2546"/>
    </row>
    <row r="1198" spans="1:33" ht="14.25" customHeight="1" thickBot="1"/>
    <row r="1199" spans="1:33" ht="14.25" customHeight="1" thickBot="1">
      <c r="A1199" s="606">
        <v>44</v>
      </c>
      <c r="D1199" s="1973" t="s">
        <v>2292</v>
      </c>
      <c r="E1199" s="1974"/>
      <c r="F1199" s="1974"/>
      <c r="G1199" s="1974"/>
      <c r="H1199" s="1974"/>
      <c r="I1199" s="1974"/>
      <c r="J1199" s="1974"/>
      <c r="K1199" s="1974"/>
      <c r="L1199" s="1974"/>
      <c r="M1199" s="1975"/>
      <c r="N1199" s="2133" t="s">
        <v>1829</v>
      </c>
      <c r="O1199" s="2134"/>
      <c r="P1199" s="2134"/>
      <c r="Q1199" s="2134"/>
      <c r="R1199" s="2134"/>
      <c r="S1199" s="2134"/>
      <c r="T1199" s="2134"/>
      <c r="U1199" s="2134"/>
      <c r="V1199" s="2134"/>
      <c r="W1199" s="2134"/>
      <c r="X1199" s="2133" t="s">
        <v>2113</v>
      </c>
      <c r="Y1199" s="2134"/>
      <c r="Z1199" s="2134"/>
      <c r="AA1199" s="2134"/>
      <c r="AB1199" s="2134"/>
      <c r="AC1199" s="2134"/>
      <c r="AD1199" s="2134"/>
      <c r="AE1199" s="2134"/>
      <c r="AF1199" s="2134"/>
      <c r="AG1199" s="2137"/>
    </row>
    <row r="1200" spans="1:33" ht="14.25" customHeight="1" thickBot="1">
      <c r="D1200" s="1973"/>
      <c r="E1200" s="1974"/>
      <c r="F1200" s="1974"/>
      <c r="G1200" s="1974"/>
      <c r="H1200" s="1974"/>
      <c r="I1200" s="1974"/>
      <c r="J1200" s="1974"/>
      <c r="K1200" s="1974"/>
      <c r="L1200" s="1974"/>
      <c r="M1200" s="1975"/>
      <c r="N1200" s="2135"/>
      <c r="O1200" s="2136"/>
      <c r="P1200" s="2136"/>
      <c r="Q1200" s="2136"/>
      <c r="R1200" s="2136"/>
      <c r="S1200" s="2136"/>
      <c r="T1200" s="2136"/>
      <c r="U1200" s="2136"/>
      <c r="V1200" s="2136"/>
      <c r="W1200" s="2136"/>
      <c r="X1200" s="2135"/>
      <c r="Y1200" s="2136"/>
      <c r="Z1200" s="2136"/>
      <c r="AA1200" s="2136"/>
      <c r="AB1200" s="2136"/>
      <c r="AC1200" s="2136"/>
      <c r="AD1200" s="2136"/>
      <c r="AE1200" s="2136"/>
      <c r="AF1200" s="2136"/>
      <c r="AG1200" s="2138"/>
    </row>
    <row r="1201" spans="4:33" ht="28.5" customHeight="1">
      <c r="D1201" s="3068" t="s">
        <v>2293</v>
      </c>
      <c r="E1201" s="2291"/>
      <c r="F1201" s="2291"/>
      <c r="G1201" s="2291"/>
      <c r="H1201" s="2291"/>
      <c r="I1201" s="2291"/>
      <c r="J1201" s="2291"/>
      <c r="K1201" s="2291"/>
      <c r="L1201" s="2291"/>
      <c r="M1201" s="2292"/>
      <c r="N1201" s="2020">
        <f>'Notes- SK Template'!N1015</f>
        <v>0</v>
      </c>
      <c r="O1201" s="2020">
        <f>'Notes- SK Template'!O1015</f>
        <v>0</v>
      </c>
      <c r="P1201" s="2020">
        <f>'Notes- SK Template'!P1015</f>
        <v>0</v>
      </c>
      <c r="Q1201" s="2020">
        <f>'Notes- SK Template'!Q1015</f>
        <v>0</v>
      </c>
      <c r="R1201" s="2020">
        <f>'Notes- SK Template'!R1015</f>
        <v>0</v>
      </c>
      <c r="S1201" s="2020">
        <f>'Notes- SK Template'!S1015</f>
        <v>0</v>
      </c>
      <c r="T1201" s="2020">
        <f>'Notes- SK Template'!T1015</f>
        <v>0</v>
      </c>
      <c r="U1201" s="2020">
        <f>'Notes- SK Template'!U1015</f>
        <v>0</v>
      </c>
      <c r="V1201" s="2020">
        <f>'Notes- SK Template'!V1015</f>
        <v>0</v>
      </c>
      <c r="W1201" s="2020">
        <f>'Notes- SK Template'!W1015</f>
        <v>0</v>
      </c>
      <c r="X1201" s="2020">
        <f>'Notes- SK Template'!X1015</f>
        <v>0</v>
      </c>
      <c r="Y1201" s="2020">
        <f>'Notes- SK Template'!Y1015</f>
        <v>0</v>
      </c>
      <c r="Z1201" s="2020">
        <f>'Notes- SK Template'!Z1015</f>
        <v>0</v>
      </c>
      <c r="AA1201" s="2020">
        <f>'Notes- SK Template'!AA1015</f>
        <v>0</v>
      </c>
      <c r="AB1201" s="2020">
        <f>'Notes- SK Template'!AB1015</f>
        <v>0</v>
      </c>
      <c r="AC1201" s="2020">
        <f>'Notes- SK Template'!AC1015</f>
        <v>0</v>
      </c>
      <c r="AD1201" s="2020">
        <f>'Notes- SK Template'!AD1015</f>
        <v>0</v>
      </c>
      <c r="AE1201" s="2020">
        <f>'Notes- SK Template'!AE1015</f>
        <v>0</v>
      </c>
      <c r="AF1201" s="2020">
        <f>'Notes- SK Template'!AF1015</f>
        <v>0</v>
      </c>
      <c r="AG1201" s="2020">
        <f>'Notes- SK Template'!AG1015</f>
        <v>0</v>
      </c>
    </row>
    <row r="1202" spans="4:33" ht="28.5" customHeight="1">
      <c r="D1202" s="3067" t="s">
        <v>2294</v>
      </c>
      <c r="E1202" s="2069"/>
      <c r="F1202" s="2069"/>
      <c r="G1202" s="2069"/>
      <c r="H1202" s="2069"/>
      <c r="I1202" s="2069"/>
      <c r="J1202" s="2069"/>
      <c r="K1202" s="2069"/>
      <c r="L1202" s="2069"/>
      <c r="M1202" s="2070"/>
      <c r="N1202" s="1907">
        <f>'Notes- SK Template'!N1016</f>
        <v>0</v>
      </c>
      <c r="O1202" s="1907">
        <f>'Notes- SK Template'!O1016</f>
        <v>0</v>
      </c>
      <c r="P1202" s="1907">
        <f>'Notes- SK Template'!P1016</f>
        <v>0</v>
      </c>
      <c r="Q1202" s="1907">
        <f>'Notes- SK Template'!Q1016</f>
        <v>0</v>
      </c>
      <c r="R1202" s="1907">
        <f>'Notes- SK Template'!R1016</f>
        <v>0</v>
      </c>
      <c r="S1202" s="1907">
        <f>'Notes- SK Template'!S1016</f>
        <v>0</v>
      </c>
      <c r="T1202" s="1907">
        <f>'Notes- SK Template'!T1016</f>
        <v>0</v>
      </c>
      <c r="U1202" s="1907">
        <f>'Notes- SK Template'!U1016</f>
        <v>0</v>
      </c>
      <c r="V1202" s="1907">
        <f>'Notes- SK Template'!V1016</f>
        <v>0</v>
      </c>
      <c r="W1202" s="1907">
        <f>'Notes- SK Template'!W1016</f>
        <v>0</v>
      </c>
      <c r="X1202" s="1907">
        <f>'Notes- SK Template'!X1016</f>
        <v>0</v>
      </c>
      <c r="Y1202" s="1907">
        <f>'Notes- SK Template'!Y1016</f>
        <v>0</v>
      </c>
      <c r="Z1202" s="1907">
        <f>'Notes- SK Template'!Z1016</f>
        <v>0</v>
      </c>
      <c r="AA1202" s="1907">
        <f>'Notes- SK Template'!AA1016</f>
        <v>0</v>
      </c>
      <c r="AB1202" s="1907">
        <f>'Notes- SK Template'!AB1016</f>
        <v>0</v>
      </c>
      <c r="AC1202" s="1907">
        <f>'Notes- SK Template'!AC1016</f>
        <v>0</v>
      </c>
      <c r="AD1202" s="1907">
        <f>'Notes- SK Template'!AD1016</f>
        <v>0</v>
      </c>
      <c r="AE1202" s="1907">
        <f>'Notes- SK Template'!AE1016</f>
        <v>0</v>
      </c>
      <c r="AF1202" s="1907">
        <f>'Notes- SK Template'!AF1016</f>
        <v>0</v>
      </c>
      <c r="AG1202" s="1907">
        <f>'Notes- SK Template'!AG1016</f>
        <v>0</v>
      </c>
    </row>
    <row r="1203" spans="4:33" ht="28.5" customHeight="1">
      <c r="D1203" s="3067" t="s">
        <v>2295</v>
      </c>
      <c r="E1203" s="2069"/>
      <c r="F1203" s="2069"/>
      <c r="G1203" s="2069"/>
      <c r="H1203" s="2069"/>
      <c r="I1203" s="2069"/>
      <c r="J1203" s="2069"/>
      <c r="K1203" s="2069"/>
      <c r="L1203" s="2069"/>
      <c r="M1203" s="2070"/>
      <c r="N1203" s="1907">
        <f>'Notes- SK Template'!N1017</f>
        <v>0</v>
      </c>
      <c r="O1203" s="1907">
        <f>'Notes- SK Template'!O1017</f>
        <v>0</v>
      </c>
      <c r="P1203" s="1907">
        <f>'Notes- SK Template'!P1017</f>
        <v>0</v>
      </c>
      <c r="Q1203" s="1907">
        <f>'Notes- SK Template'!Q1017</f>
        <v>0</v>
      </c>
      <c r="R1203" s="1907">
        <f>'Notes- SK Template'!R1017</f>
        <v>0</v>
      </c>
      <c r="S1203" s="1907">
        <f>'Notes- SK Template'!S1017</f>
        <v>0</v>
      </c>
      <c r="T1203" s="1907">
        <f>'Notes- SK Template'!T1017</f>
        <v>0</v>
      </c>
      <c r="U1203" s="1907">
        <f>'Notes- SK Template'!U1017</f>
        <v>0</v>
      </c>
      <c r="V1203" s="1907">
        <f>'Notes- SK Template'!V1017</f>
        <v>0</v>
      </c>
      <c r="W1203" s="1907">
        <f>'Notes- SK Template'!W1017</f>
        <v>0</v>
      </c>
      <c r="X1203" s="1890">
        <f>'Notes- SK Template'!X1017</f>
        <v>0</v>
      </c>
      <c r="Y1203" s="1907">
        <f>'Notes- SK Template'!Y1017</f>
        <v>0</v>
      </c>
      <c r="Z1203" s="1907">
        <f>'Notes- SK Template'!Z1017</f>
        <v>0</v>
      </c>
      <c r="AA1203" s="1907">
        <f>'Notes- SK Template'!AA1017</f>
        <v>0</v>
      </c>
      <c r="AB1203" s="1907">
        <f>'Notes- SK Template'!AB1017</f>
        <v>0</v>
      </c>
      <c r="AC1203" s="1907">
        <f>'Notes- SK Template'!AC1017</f>
        <v>0</v>
      </c>
      <c r="AD1203" s="1907">
        <f>'Notes- SK Template'!AD1017</f>
        <v>0</v>
      </c>
      <c r="AE1203" s="1907">
        <f>'Notes- SK Template'!AE1017</f>
        <v>0</v>
      </c>
      <c r="AF1203" s="1907">
        <f>'Notes- SK Template'!AF1017</f>
        <v>0</v>
      </c>
      <c r="AG1203" s="1907">
        <f>'Notes- SK Template'!AG1017</f>
        <v>0</v>
      </c>
    </row>
    <row r="1204" spans="4:33" ht="28.5" customHeight="1">
      <c r="D1204" s="3067" t="s">
        <v>2296</v>
      </c>
      <c r="E1204" s="2069"/>
      <c r="F1204" s="2069"/>
      <c r="G1204" s="2069"/>
      <c r="H1204" s="2069"/>
      <c r="I1204" s="2069"/>
      <c r="J1204" s="2069"/>
      <c r="K1204" s="2069"/>
      <c r="L1204" s="2069"/>
      <c r="M1204" s="2070"/>
      <c r="N1204" s="1907">
        <f>'Notes- SK Template'!N1018</f>
        <v>0</v>
      </c>
      <c r="O1204" s="1907">
        <f>'Notes- SK Template'!O1018</f>
        <v>0</v>
      </c>
      <c r="P1204" s="1907">
        <f>'Notes- SK Template'!P1018</f>
        <v>0</v>
      </c>
      <c r="Q1204" s="1907">
        <f>'Notes- SK Template'!Q1018</f>
        <v>0</v>
      </c>
      <c r="R1204" s="1907">
        <f>'Notes- SK Template'!R1018</f>
        <v>0</v>
      </c>
      <c r="S1204" s="1907">
        <f>'Notes- SK Template'!S1018</f>
        <v>0</v>
      </c>
      <c r="T1204" s="1907">
        <f>'Notes- SK Template'!T1018</f>
        <v>0</v>
      </c>
      <c r="U1204" s="1907">
        <f>'Notes- SK Template'!U1018</f>
        <v>0</v>
      </c>
      <c r="V1204" s="1907">
        <f>'Notes- SK Template'!V1018</f>
        <v>0</v>
      </c>
      <c r="W1204" s="1907">
        <f>'Notes- SK Template'!W1018</f>
        <v>0</v>
      </c>
      <c r="X1204" s="1890">
        <f>'Notes- SK Template'!X1018</f>
        <v>0</v>
      </c>
      <c r="Y1204" s="1907">
        <f>'Notes- SK Template'!Y1018</f>
        <v>0</v>
      </c>
      <c r="Z1204" s="1907">
        <f>'Notes- SK Template'!Z1018</f>
        <v>0</v>
      </c>
      <c r="AA1204" s="1907">
        <f>'Notes- SK Template'!AA1018</f>
        <v>0</v>
      </c>
      <c r="AB1204" s="1907">
        <f>'Notes- SK Template'!AB1018</f>
        <v>0</v>
      </c>
      <c r="AC1204" s="1907">
        <f>'Notes- SK Template'!AC1018</f>
        <v>0</v>
      </c>
      <c r="AD1204" s="1907">
        <f>'Notes- SK Template'!AD1018</f>
        <v>0</v>
      </c>
      <c r="AE1204" s="1907">
        <f>'Notes- SK Template'!AE1018</f>
        <v>0</v>
      </c>
      <c r="AF1204" s="1907">
        <f>'Notes- SK Template'!AF1018</f>
        <v>0</v>
      </c>
      <c r="AG1204" s="1907">
        <f>'Notes- SK Template'!AG1018</f>
        <v>0</v>
      </c>
    </row>
    <row r="1205" spans="4:33" ht="28.5" customHeight="1">
      <c r="D1205" s="3067" t="s">
        <v>2297</v>
      </c>
      <c r="E1205" s="2069"/>
      <c r="F1205" s="2069"/>
      <c r="G1205" s="2069"/>
      <c r="H1205" s="2069"/>
      <c r="I1205" s="2069"/>
      <c r="J1205" s="2069"/>
      <c r="K1205" s="2069"/>
      <c r="L1205" s="2069"/>
      <c r="M1205" s="2070"/>
      <c r="N1205" s="1907">
        <f>'Notes- SK Template'!N1019</f>
        <v>0</v>
      </c>
      <c r="O1205" s="1907">
        <f>'Notes- SK Template'!O1019</f>
        <v>0</v>
      </c>
      <c r="P1205" s="1907">
        <f>'Notes- SK Template'!P1019</f>
        <v>0</v>
      </c>
      <c r="Q1205" s="1907">
        <f>'Notes- SK Template'!Q1019</f>
        <v>0</v>
      </c>
      <c r="R1205" s="1907">
        <f>'Notes- SK Template'!R1019</f>
        <v>0</v>
      </c>
      <c r="S1205" s="1907">
        <f>'Notes- SK Template'!S1019</f>
        <v>0</v>
      </c>
      <c r="T1205" s="1907">
        <f>'Notes- SK Template'!T1019</f>
        <v>0</v>
      </c>
      <c r="U1205" s="1907">
        <f>'Notes- SK Template'!U1019</f>
        <v>0</v>
      </c>
      <c r="V1205" s="1907">
        <f>'Notes- SK Template'!V1019</f>
        <v>0</v>
      </c>
      <c r="W1205" s="1907">
        <f>'Notes- SK Template'!W1019</f>
        <v>0</v>
      </c>
      <c r="X1205" s="1890">
        <f>'Notes- SK Template'!X1019</f>
        <v>0</v>
      </c>
      <c r="Y1205" s="1907">
        <f>'Notes- SK Template'!Y1019</f>
        <v>0</v>
      </c>
      <c r="Z1205" s="1907">
        <f>'Notes- SK Template'!Z1019</f>
        <v>0</v>
      </c>
      <c r="AA1205" s="1907">
        <f>'Notes- SK Template'!AA1019</f>
        <v>0</v>
      </c>
      <c r="AB1205" s="1907">
        <f>'Notes- SK Template'!AB1019</f>
        <v>0</v>
      </c>
      <c r="AC1205" s="1907">
        <f>'Notes- SK Template'!AC1019</f>
        <v>0</v>
      </c>
      <c r="AD1205" s="1907">
        <f>'Notes- SK Template'!AD1019</f>
        <v>0</v>
      </c>
      <c r="AE1205" s="1907">
        <f>'Notes- SK Template'!AE1019</f>
        <v>0</v>
      </c>
      <c r="AF1205" s="1907">
        <f>'Notes- SK Template'!AF1019</f>
        <v>0</v>
      </c>
      <c r="AG1205" s="1907">
        <f>'Notes- SK Template'!AG1019</f>
        <v>0</v>
      </c>
    </row>
    <row r="1206" spans="4:33" ht="28.5" customHeight="1">
      <c r="D1206" s="3067" t="s">
        <v>2298</v>
      </c>
      <c r="E1206" s="2069"/>
      <c r="F1206" s="2069"/>
      <c r="G1206" s="2069"/>
      <c r="H1206" s="2069"/>
      <c r="I1206" s="2069"/>
      <c r="J1206" s="2069"/>
      <c r="K1206" s="2069"/>
      <c r="L1206" s="2069"/>
      <c r="M1206" s="2070"/>
      <c r="N1206" s="1907">
        <f>'Notes- SK Template'!N1020</f>
        <v>0</v>
      </c>
      <c r="O1206" s="1907">
        <f>'Notes- SK Template'!O1020</f>
        <v>0</v>
      </c>
      <c r="P1206" s="1907">
        <f>'Notes- SK Template'!P1020</f>
        <v>0</v>
      </c>
      <c r="Q1206" s="1907">
        <f>'Notes- SK Template'!Q1020</f>
        <v>0</v>
      </c>
      <c r="R1206" s="1907">
        <f>'Notes- SK Template'!R1020</f>
        <v>0</v>
      </c>
      <c r="S1206" s="1907">
        <f>'Notes- SK Template'!S1020</f>
        <v>0</v>
      </c>
      <c r="T1206" s="1907">
        <f>'Notes- SK Template'!T1020</f>
        <v>0</v>
      </c>
      <c r="U1206" s="1907">
        <f>'Notes- SK Template'!U1020</f>
        <v>0</v>
      </c>
      <c r="V1206" s="1907">
        <f>'Notes- SK Template'!V1020</f>
        <v>0</v>
      </c>
      <c r="W1206" s="1907">
        <f>'Notes- SK Template'!W1020</f>
        <v>0</v>
      </c>
      <c r="X1206" s="1890">
        <f>'Notes- SK Template'!X1020</f>
        <v>0</v>
      </c>
      <c r="Y1206" s="1907">
        <f>'Notes- SK Template'!Y1020</f>
        <v>0</v>
      </c>
      <c r="Z1206" s="1907">
        <f>'Notes- SK Template'!Z1020</f>
        <v>0</v>
      </c>
      <c r="AA1206" s="1907">
        <f>'Notes- SK Template'!AA1020</f>
        <v>0</v>
      </c>
      <c r="AB1206" s="1907">
        <f>'Notes- SK Template'!AB1020</f>
        <v>0</v>
      </c>
      <c r="AC1206" s="1907">
        <f>'Notes- SK Template'!AC1020</f>
        <v>0</v>
      </c>
      <c r="AD1206" s="1907">
        <f>'Notes- SK Template'!AD1020</f>
        <v>0</v>
      </c>
      <c r="AE1206" s="1907">
        <f>'Notes- SK Template'!AE1020</f>
        <v>0</v>
      </c>
      <c r="AF1206" s="1907">
        <f>'Notes- SK Template'!AF1020</f>
        <v>0</v>
      </c>
      <c r="AG1206" s="1907">
        <f>'Notes- SK Template'!AG1020</f>
        <v>0</v>
      </c>
    </row>
    <row r="1207" spans="4:33" ht="28.5" customHeight="1">
      <c r="D1207" s="3067" t="s">
        <v>2299</v>
      </c>
      <c r="E1207" s="2069"/>
      <c r="F1207" s="2069"/>
      <c r="G1207" s="2069"/>
      <c r="H1207" s="2069"/>
      <c r="I1207" s="2069"/>
      <c r="J1207" s="2069"/>
      <c r="K1207" s="2069"/>
      <c r="L1207" s="2069"/>
      <c r="M1207" s="2070"/>
      <c r="N1207" s="1907">
        <f>'Notes- SK Template'!N1021</f>
        <v>0</v>
      </c>
      <c r="O1207" s="1907">
        <f>'Notes- SK Template'!O1021</f>
        <v>0</v>
      </c>
      <c r="P1207" s="1907">
        <f>'Notes- SK Template'!P1021</f>
        <v>0</v>
      </c>
      <c r="Q1207" s="1907">
        <f>'Notes- SK Template'!Q1021</f>
        <v>0</v>
      </c>
      <c r="R1207" s="1907">
        <f>'Notes- SK Template'!R1021</f>
        <v>0</v>
      </c>
      <c r="S1207" s="1907">
        <f>'Notes- SK Template'!S1021</f>
        <v>0</v>
      </c>
      <c r="T1207" s="1907">
        <f>'Notes- SK Template'!T1021</f>
        <v>0</v>
      </c>
      <c r="U1207" s="1907">
        <f>'Notes- SK Template'!U1021</f>
        <v>0</v>
      </c>
      <c r="V1207" s="1907">
        <f>'Notes- SK Template'!V1021</f>
        <v>0</v>
      </c>
      <c r="W1207" s="1907">
        <f>'Notes- SK Template'!W1021</f>
        <v>0</v>
      </c>
      <c r="X1207" s="1890">
        <f>'Notes- SK Template'!X1021</f>
        <v>0</v>
      </c>
      <c r="Y1207" s="1907">
        <f>'Notes- SK Template'!Y1021</f>
        <v>0</v>
      </c>
      <c r="Z1207" s="1907">
        <f>'Notes- SK Template'!Z1021</f>
        <v>0</v>
      </c>
      <c r="AA1207" s="1907">
        <f>'Notes- SK Template'!AA1021</f>
        <v>0</v>
      </c>
      <c r="AB1207" s="1907">
        <f>'Notes- SK Template'!AB1021</f>
        <v>0</v>
      </c>
      <c r="AC1207" s="1907">
        <f>'Notes- SK Template'!AC1021</f>
        <v>0</v>
      </c>
      <c r="AD1207" s="1907">
        <f>'Notes- SK Template'!AD1021</f>
        <v>0</v>
      </c>
      <c r="AE1207" s="1907">
        <f>'Notes- SK Template'!AE1021</f>
        <v>0</v>
      </c>
      <c r="AF1207" s="1907">
        <f>'Notes- SK Template'!AF1021</f>
        <v>0</v>
      </c>
      <c r="AG1207" s="1907">
        <f>'Notes- SK Template'!AG1021</f>
        <v>0</v>
      </c>
    </row>
    <row r="1208" spans="4:33" ht="28.5" customHeight="1" thickBot="1">
      <c r="D1208" s="3008" t="s">
        <v>2300</v>
      </c>
      <c r="E1208" s="2016"/>
      <c r="F1208" s="2016"/>
      <c r="G1208" s="2016"/>
      <c r="H1208" s="2016"/>
      <c r="I1208" s="2016"/>
      <c r="J1208" s="2016"/>
      <c r="K1208" s="2016"/>
      <c r="L1208" s="2016"/>
      <c r="M1208" s="2017"/>
      <c r="N1208" s="2366">
        <f>'Notes- SK Template'!N1022</f>
        <v>0</v>
      </c>
      <c r="O1208" s="2366">
        <f>'Notes- SK Template'!O1022</f>
        <v>0</v>
      </c>
      <c r="P1208" s="2366">
        <f>'Notes- SK Template'!P1022</f>
        <v>0</v>
      </c>
      <c r="Q1208" s="2366">
        <f>'Notes- SK Template'!Q1022</f>
        <v>0</v>
      </c>
      <c r="R1208" s="2366">
        <f>'Notes- SK Template'!R1022</f>
        <v>0</v>
      </c>
      <c r="S1208" s="2366">
        <f>'Notes- SK Template'!S1022</f>
        <v>0</v>
      </c>
      <c r="T1208" s="2366">
        <f>'Notes- SK Template'!T1022</f>
        <v>0</v>
      </c>
      <c r="U1208" s="2366">
        <f>'Notes- SK Template'!U1022</f>
        <v>0</v>
      </c>
      <c r="V1208" s="2366">
        <f>'Notes- SK Template'!V1022</f>
        <v>0</v>
      </c>
      <c r="W1208" s="2366">
        <f>'Notes- SK Template'!W1022</f>
        <v>0</v>
      </c>
      <c r="X1208" s="1897">
        <f>'Notes- SK Template'!X1022</f>
        <v>0</v>
      </c>
      <c r="Y1208" s="2366">
        <f>'Notes- SK Template'!Y1022</f>
        <v>0</v>
      </c>
      <c r="Z1208" s="2366">
        <f>'Notes- SK Template'!Z1022</f>
        <v>0</v>
      </c>
      <c r="AA1208" s="2366">
        <f>'Notes- SK Template'!AA1022</f>
        <v>0</v>
      </c>
      <c r="AB1208" s="2366">
        <f>'Notes- SK Template'!AB1022</f>
        <v>0</v>
      </c>
      <c r="AC1208" s="2366">
        <f>'Notes- SK Template'!AC1022</f>
        <v>0</v>
      </c>
      <c r="AD1208" s="2366">
        <f>'Notes- SK Template'!AD1022</f>
        <v>0</v>
      </c>
      <c r="AE1208" s="2366">
        <f>'Notes- SK Template'!AE1022</f>
        <v>0</v>
      </c>
      <c r="AF1208" s="2366">
        <f>'Notes- SK Template'!AF1022</f>
        <v>0</v>
      </c>
      <c r="AG1208" s="2366">
        <f>'Notes- SK Template'!AG1022</f>
        <v>0</v>
      </c>
    </row>
    <row r="1211" spans="4:33" ht="14.25" customHeight="1">
      <c r="D1211" s="590" t="s">
        <v>2301</v>
      </c>
    </row>
    <row r="1213" spans="4:33" ht="14.25" customHeight="1">
      <c r="D1213" s="2013" t="s">
        <v>2302</v>
      </c>
      <c r="E1213" s="2013"/>
      <c r="F1213" s="2013"/>
      <c r="G1213" s="2013"/>
      <c r="H1213" s="2013"/>
      <c r="I1213" s="2013"/>
      <c r="J1213" s="2013"/>
      <c r="K1213" s="2013"/>
      <c r="L1213" s="2013"/>
      <c r="M1213" s="2013"/>
      <c r="N1213" s="2013"/>
      <c r="O1213" s="2013"/>
      <c r="P1213" s="2013"/>
      <c r="Q1213" s="2013"/>
      <c r="R1213" s="2013"/>
      <c r="S1213" s="2013"/>
      <c r="T1213" s="2013"/>
      <c r="U1213" s="2013"/>
      <c r="V1213" s="2013"/>
      <c r="W1213" s="2013"/>
      <c r="X1213" s="2013"/>
      <c r="Y1213" s="2013"/>
      <c r="Z1213" s="2013"/>
      <c r="AA1213" s="2013"/>
      <c r="AB1213" s="2013"/>
      <c r="AC1213" s="2013"/>
      <c r="AD1213" s="2013"/>
      <c r="AE1213" s="2013"/>
      <c r="AF1213" s="2013"/>
      <c r="AG1213" s="2013"/>
    </row>
    <row r="1215" spans="4:33" ht="14.25" customHeight="1">
      <c r="D1215" s="2059" t="s">
        <v>2303</v>
      </c>
      <c r="E1215" s="2546"/>
      <c r="F1215" s="2546"/>
      <c r="G1215" s="2546"/>
      <c r="H1215" s="2546"/>
      <c r="I1215" s="2546"/>
      <c r="J1215" s="2546"/>
      <c r="K1215" s="2546"/>
      <c r="L1215" s="2546"/>
      <c r="M1215" s="2546"/>
      <c r="N1215" s="2546"/>
      <c r="O1215" s="2546"/>
      <c r="P1215" s="2546"/>
      <c r="Q1215" s="2546"/>
      <c r="R1215" s="2546"/>
      <c r="S1215" s="2546"/>
      <c r="T1215" s="2546"/>
      <c r="U1215" s="2546"/>
      <c r="V1215" s="2546"/>
      <c r="W1215" s="2546"/>
      <c r="X1215" s="2546"/>
      <c r="Y1215" s="2546"/>
      <c r="Z1215" s="2546"/>
      <c r="AA1215" s="2546"/>
      <c r="AB1215" s="2546"/>
      <c r="AC1215" s="2546"/>
      <c r="AD1215" s="2546"/>
      <c r="AE1215" s="2546"/>
      <c r="AF1215" s="2546"/>
      <c r="AG1215" s="2546"/>
    </row>
    <row r="1216" spans="4:33" ht="14.25" customHeight="1" thickBot="1"/>
    <row r="1217" spans="1:33" ht="35.25" customHeight="1" thickBot="1">
      <c r="A1217" s="606">
        <v>35</v>
      </c>
      <c r="D1217" s="1874" t="s">
        <v>2304</v>
      </c>
      <c r="E1217" s="1874"/>
      <c r="F1217" s="1874"/>
      <c r="G1217" s="1874"/>
      <c r="H1217" s="1874"/>
      <c r="I1217" s="1874"/>
      <c r="J1217" s="1997" t="s">
        <v>2306</v>
      </c>
      <c r="K1217" s="1997"/>
      <c r="L1217" s="1997"/>
      <c r="M1217" s="1997"/>
      <c r="N1217" s="1997"/>
      <c r="O1217" s="1997"/>
      <c r="P1217" s="1997"/>
      <c r="Q1217" s="1997"/>
      <c r="R1217" s="1997" t="s">
        <v>2307</v>
      </c>
      <c r="S1217" s="1997"/>
      <c r="T1217" s="1997"/>
      <c r="U1217" s="1997"/>
      <c r="V1217" s="1997"/>
      <c r="W1217" s="1997"/>
      <c r="X1217" s="1997"/>
      <c r="Y1217" s="1997"/>
      <c r="Z1217" s="1997" t="s">
        <v>2308</v>
      </c>
      <c r="AA1217" s="1997"/>
      <c r="AB1217" s="1997"/>
      <c r="AC1217" s="1997"/>
      <c r="AD1217" s="1997"/>
      <c r="AE1217" s="1997"/>
      <c r="AF1217" s="1997"/>
      <c r="AG1217" s="1997"/>
    </row>
    <row r="1218" spans="1:33" ht="49.5" customHeight="1" thickBot="1">
      <c r="D1218" s="1874"/>
      <c r="E1218" s="1874"/>
      <c r="F1218" s="1874"/>
      <c r="G1218" s="1874"/>
      <c r="H1218" s="1874"/>
      <c r="I1218" s="1874"/>
      <c r="J1218" s="1997" t="s">
        <v>1829</v>
      </c>
      <c r="K1218" s="1997"/>
      <c r="L1218" s="1997"/>
      <c r="M1218" s="1997"/>
      <c r="N1218" s="1997" t="s">
        <v>1973</v>
      </c>
      <c r="O1218" s="1997"/>
      <c r="P1218" s="1997"/>
      <c r="Q1218" s="1997"/>
      <c r="R1218" s="1997" t="s">
        <v>1829</v>
      </c>
      <c r="S1218" s="1997"/>
      <c r="T1218" s="1997"/>
      <c r="U1218" s="1997"/>
      <c r="V1218" s="1997" t="s">
        <v>1973</v>
      </c>
      <c r="W1218" s="1997"/>
      <c r="X1218" s="1997"/>
      <c r="Y1218" s="1997"/>
      <c r="Z1218" s="1997" t="s">
        <v>1829</v>
      </c>
      <c r="AA1218" s="1997"/>
      <c r="AB1218" s="1997"/>
      <c r="AC1218" s="1997"/>
      <c r="AD1218" s="1997" t="s">
        <v>1973</v>
      </c>
      <c r="AE1218" s="1997"/>
      <c r="AF1218" s="1997"/>
      <c r="AG1218" s="1997"/>
    </row>
    <row r="1219" spans="1:33" ht="14.25" customHeight="1">
      <c r="D1219" s="2582" t="str">
        <f>'Notes- SK Template'!D1033</f>
        <v>SR</v>
      </c>
      <c r="E1219" s="2582">
        <f>'Notes- SK Template'!E1033</f>
        <v>0</v>
      </c>
      <c r="F1219" s="2582">
        <f>'Notes- SK Template'!F1033</f>
        <v>0</v>
      </c>
      <c r="G1219" s="2582">
        <f>'Notes- SK Template'!G1033</f>
        <v>0</v>
      </c>
      <c r="H1219" s="2582">
        <f>'Notes- SK Template'!H1033</f>
        <v>0</v>
      </c>
      <c r="I1219" s="2582">
        <f>'Notes- SK Template'!I1033</f>
        <v>0</v>
      </c>
      <c r="J1219" s="2020" t="e">
        <f>'Notes- SK Template'!#REF!</f>
        <v>#REF!</v>
      </c>
      <c r="K1219" s="2020" t="e">
        <f>'Notes- SK Template'!#REF!</f>
        <v>#REF!</v>
      </c>
      <c r="L1219" s="2020" t="e">
        <f>'Notes- SK Template'!#REF!</f>
        <v>#REF!</v>
      </c>
      <c r="M1219" s="2020" t="e">
        <f>'Notes- SK Template'!#REF!</f>
        <v>#REF!</v>
      </c>
      <c r="N1219" s="2020" t="e">
        <f>'Notes- SK Template'!#REF!</f>
        <v>#REF!</v>
      </c>
      <c r="O1219" s="2020" t="e">
        <f>'Notes- SK Template'!#REF!</f>
        <v>#REF!</v>
      </c>
      <c r="P1219" s="2020" t="e">
        <f>'Notes- SK Template'!#REF!</f>
        <v>#REF!</v>
      </c>
      <c r="Q1219" s="2020" t="e">
        <f>'Notes- SK Template'!#REF!</f>
        <v>#REF!</v>
      </c>
      <c r="R1219" s="2020">
        <f>'Notes- SK Template'!R1033</f>
        <v>0</v>
      </c>
      <c r="S1219" s="2020">
        <f>'Notes- SK Template'!S1033</f>
        <v>0</v>
      </c>
      <c r="T1219" s="2020">
        <f>'Notes- SK Template'!T1033</f>
        <v>0</v>
      </c>
      <c r="U1219" s="2020">
        <f>'Notes- SK Template'!U1033</f>
        <v>0</v>
      </c>
      <c r="V1219" s="2020">
        <f>'Notes- SK Template'!V1033</f>
        <v>0</v>
      </c>
      <c r="W1219" s="2020">
        <f>'Notes- SK Template'!W1033</f>
        <v>0</v>
      </c>
      <c r="X1219" s="2020">
        <f>'Notes- SK Template'!X1033</f>
        <v>0</v>
      </c>
      <c r="Y1219" s="2020">
        <f>'Notes- SK Template'!Y1033</f>
        <v>0</v>
      </c>
      <c r="Z1219" s="2020">
        <f>'Notes- SK Template'!J1033</f>
        <v>24744492</v>
      </c>
      <c r="AA1219" s="2020">
        <f>'Notes- SK Template'!K1033</f>
        <v>0</v>
      </c>
      <c r="AB1219" s="2020">
        <f>'Notes- SK Template'!L1033</f>
        <v>0</v>
      </c>
      <c r="AC1219" s="2020">
        <f>'Notes- SK Template'!M1033</f>
        <v>0</v>
      </c>
      <c r="AD1219" s="2020">
        <f>'Notes- SK Template'!N1033</f>
        <v>23895427</v>
      </c>
      <c r="AE1219" s="2020">
        <f>'Notes- SK Template'!O1033</f>
        <v>0</v>
      </c>
      <c r="AF1219" s="2020">
        <f>'Notes- SK Template'!P1033</f>
        <v>0</v>
      </c>
      <c r="AG1219" s="2020">
        <f>'Notes- SK Template'!Q1033</f>
        <v>0</v>
      </c>
    </row>
    <row r="1220" spans="1:33" ht="14.25" customHeight="1">
      <c r="D1220" s="2545" t="str">
        <f>'Notes- SK Template'!D1034</f>
        <v>Export do EU</v>
      </c>
      <c r="E1220" s="2545">
        <f>'Notes- SK Template'!E1034</f>
        <v>0</v>
      </c>
      <c r="F1220" s="2545">
        <f>'Notes- SK Template'!F1034</f>
        <v>0</v>
      </c>
      <c r="G1220" s="2545">
        <f>'Notes- SK Template'!G1034</f>
        <v>0</v>
      </c>
      <c r="H1220" s="2545">
        <f>'Notes- SK Template'!H1034</f>
        <v>0</v>
      </c>
      <c r="I1220" s="2545">
        <f>'Notes- SK Template'!I1034</f>
        <v>0</v>
      </c>
      <c r="J1220" s="1907" t="e">
        <f>'Notes- SK Template'!#REF!</f>
        <v>#REF!</v>
      </c>
      <c r="K1220" s="1907" t="e">
        <f>'Notes- SK Template'!#REF!</f>
        <v>#REF!</v>
      </c>
      <c r="L1220" s="1907" t="e">
        <f>'Notes- SK Template'!#REF!</f>
        <v>#REF!</v>
      </c>
      <c r="M1220" s="1907" t="e">
        <f>'Notes- SK Template'!#REF!</f>
        <v>#REF!</v>
      </c>
      <c r="N1220" s="1907" t="e">
        <f>'Notes- SK Template'!#REF!</f>
        <v>#REF!</v>
      </c>
      <c r="O1220" s="1907" t="e">
        <f>'Notes- SK Template'!#REF!</f>
        <v>#REF!</v>
      </c>
      <c r="P1220" s="1907" t="e">
        <f>'Notes- SK Template'!#REF!</f>
        <v>#REF!</v>
      </c>
      <c r="Q1220" s="1907" t="e">
        <f>'Notes- SK Template'!#REF!</f>
        <v>#REF!</v>
      </c>
      <c r="R1220" s="1907">
        <f>'Notes- SK Template'!R1034</f>
        <v>0</v>
      </c>
      <c r="S1220" s="1907">
        <f>'Notes- SK Template'!S1034</f>
        <v>0</v>
      </c>
      <c r="T1220" s="1907">
        <f>'Notes- SK Template'!T1034</f>
        <v>0</v>
      </c>
      <c r="U1220" s="1907">
        <f>'Notes- SK Template'!U1034</f>
        <v>0</v>
      </c>
      <c r="V1220" s="1907">
        <f>'Notes- SK Template'!V1034</f>
        <v>0</v>
      </c>
      <c r="W1220" s="1907">
        <f>'Notes- SK Template'!W1034</f>
        <v>0</v>
      </c>
      <c r="X1220" s="1907">
        <f>'Notes- SK Template'!X1034</f>
        <v>0</v>
      </c>
      <c r="Y1220" s="1907">
        <f>'Notes- SK Template'!Y1034</f>
        <v>0</v>
      </c>
      <c r="Z1220" s="1907">
        <f>'Notes- SK Template'!J1034</f>
        <v>405728</v>
      </c>
      <c r="AA1220" s="1907">
        <f>'Notes- SK Template'!K1034</f>
        <v>0</v>
      </c>
      <c r="AB1220" s="1907">
        <f>'Notes- SK Template'!L1034</f>
        <v>0</v>
      </c>
      <c r="AC1220" s="1907">
        <f>'Notes- SK Template'!M1034</f>
        <v>0</v>
      </c>
      <c r="AD1220" s="1907">
        <f>'Notes- SK Template'!N1034</f>
        <v>250791</v>
      </c>
      <c r="AE1220" s="1907">
        <f>'Notes- SK Template'!O1034</f>
        <v>0</v>
      </c>
      <c r="AF1220" s="1907">
        <f>'Notes- SK Template'!P1034</f>
        <v>0</v>
      </c>
      <c r="AG1220" s="1907">
        <f>'Notes- SK Template'!Q1034</f>
        <v>0</v>
      </c>
    </row>
    <row r="1221" spans="1:33" ht="14.25" customHeight="1">
      <c r="D1221" s="2545">
        <f>'Notes- SK Template'!D1035</f>
        <v>0</v>
      </c>
      <c r="E1221" s="2545">
        <f>'Notes- SK Template'!E1035</f>
        <v>0</v>
      </c>
      <c r="F1221" s="2545">
        <f>'Notes- SK Template'!F1035</f>
        <v>0</v>
      </c>
      <c r="G1221" s="2545">
        <f>'Notes- SK Template'!G1035</f>
        <v>0</v>
      </c>
      <c r="H1221" s="2545">
        <f>'Notes- SK Template'!H1035</f>
        <v>0</v>
      </c>
      <c r="I1221" s="2545">
        <f>'Notes- SK Template'!I1035</f>
        <v>0</v>
      </c>
      <c r="J1221" s="1907" t="e">
        <f>'Notes- SK Template'!#REF!</f>
        <v>#REF!</v>
      </c>
      <c r="K1221" s="1907" t="e">
        <f>'Notes- SK Template'!#REF!</f>
        <v>#REF!</v>
      </c>
      <c r="L1221" s="1907" t="e">
        <f>'Notes- SK Template'!#REF!</f>
        <v>#REF!</v>
      </c>
      <c r="M1221" s="1907" t="e">
        <f>'Notes- SK Template'!#REF!</f>
        <v>#REF!</v>
      </c>
      <c r="N1221" s="1907" t="e">
        <f>'Notes- SK Template'!#REF!</f>
        <v>#REF!</v>
      </c>
      <c r="O1221" s="1907" t="e">
        <f>'Notes- SK Template'!#REF!</f>
        <v>#REF!</v>
      </c>
      <c r="P1221" s="1907" t="e">
        <f>'Notes- SK Template'!#REF!</f>
        <v>#REF!</v>
      </c>
      <c r="Q1221" s="1907" t="e">
        <f>'Notes- SK Template'!#REF!</f>
        <v>#REF!</v>
      </c>
      <c r="R1221" s="1907">
        <f>'Notes- SK Template'!R1035</f>
        <v>0</v>
      </c>
      <c r="S1221" s="1907">
        <f>'Notes- SK Template'!S1035</f>
        <v>0</v>
      </c>
      <c r="T1221" s="1907">
        <f>'Notes- SK Template'!T1035</f>
        <v>0</v>
      </c>
      <c r="U1221" s="1907">
        <f>'Notes- SK Template'!U1035</f>
        <v>0</v>
      </c>
      <c r="V1221" s="1907">
        <f>'Notes- SK Template'!V1035</f>
        <v>0</v>
      </c>
      <c r="W1221" s="1907">
        <f>'Notes- SK Template'!W1035</f>
        <v>0</v>
      </c>
      <c r="X1221" s="1907">
        <f>'Notes- SK Template'!X1035</f>
        <v>0</v>
      </c>
      <c r="Y1221" s="1907">
        <f>'Notes- SK Template'!Y1035</f>
        <v>0</v>
      </c>
      <c r="Z1221" s="1907">
        <f>'Notes- SK Template'!J1035</f>
        <v>0</v>
      </c>
      <c r="AA1221" s="1907">
        <f>'Notes- SK Template'!K1035</f>
        <v>0</v>
      </c>
      <c r="AB1221" s="1907">
        <f>'Notes- SK Template'!L1035</f>
        <v>0</v>
      </c>
      <c r="AC1221" s="1907">
        <f>'Notes- SK Template'!M1035</f>
        <v>0</v>
      </c>
      <c r="AD1221" s="1907">
        <f>'Notes- SK Template'!N1035</f>
        <v>0</v>
      </c>
      <c r="AE1221" s="1907">
        <f>'Notes- SK Template'!O1035</f>
        <v>0</v>
      </c>
      <c r="AF1221" s="1907">
        <f>'Notes- SK Template'!P1035</f>
        <v>0</v>
      </c>
      <c r="AG1221" s="1907">
        <f>'Notes- SK Template'!Q1035</f>
        <v>0</v>
      </c>
    </row>
    <row r="1222" spans="1:33" ht="14.25" customHeight="1">
      <c r="D1222" s="2545">
        <f>'Notes- SK Template'!D1036</f>
        <v>0</v>
      </c>
      <c r="E1222" s="2545">
        <f>'Notes- SK Template'!E1036</f>
        <v>0</v>
      </c>
      <c r="F1222" s="2545">
        <f>'Notes- SK Template'!F1036</f>
        <v>0</v>
      </c>
      <c r="G1222" s="2545">
        <f>'Notes- SK Template'!G1036</f>
        <v>0</v>
      </c>
      <c r="H1222" s="2545">
        <f>'Notes- SK Template'!H1036</f>
        <v>0</v>
      </c>
      <c r="I1222" s="2545">
        <f>'Notes- SK Template'!I1036</f>
        <v>0</v>
      </c>
      <c r="J1222" s="1907" t="e">
        <f>'Notes- SK Template'!#REF!</f>
        <v>#REF!</v>
      </c>
      <c r="K1222" s="1907" t="e">
        <f>'Notes- SK Template'!#REF!</f>
        <v>#REF!</v>
      </c>
      <c r="L1222" s="1907" t="e">
        <f>'Notes- SK Template'!#REF!</f>
        <v>#REF!</v>
      </c>
      <c r="M1222" s="1907" t="e">
        <f>'Notes- SK Template'!#REF!</f>
        <v>#REF!</v>
      </c>
      <c r="N1222" s="1907" t="e">
        <f>'Notes- SK Template'!#REF!</f>
        <v>#REF!</v>
      </c>
      <c r="O1222" s="1907" t="e">
        <f>'Notes- SK Template'!#REF!</f>
        <v>#REF!</v>
      </c>
      <c r="P1222" s="1907" t="e">
        <f>'Notes- SK Template'!#REF!</f>
        <v>#REF!</v>
      </c>
      <c r="Q1222" s="1907" t="e">
        <f>'Notes- SK Template'!#REF!</f>
        <v>#REF!</v>
      </c>
      <c r="R1222" s="1907">
        <f>'Notes- SK Template'!R1036</f>
        <v>0</v>
      </c>
      <c r="S1222" s="1907">
        <f>'Notes- SK Template'!S1036</f>
        <v>0</v>
      </c>
      <c r="T1222" s="1907">
        <f>'Notes- SK Template'!T1036</f>
        <v>0</v>
      </c>
      <c r="U1222" s="1907">
        <f>'Notes- SK Template'!U1036</f>
        <v>0</v>
      </c>
      <c r="V1222" s="1907">
        <f>'Notes- SK Template'!V1036</f>
        <v>0</v>
      </c>
      <c r="W1222" s="1907">
        <f>'Notes- SK Template'!W1036</f>
        <v>0</v>
      </c>
      <c r="X1222" s="1907">
        <f>'Notes- SK Template'!X1036</f>
        <v>0</v>
      </c>
      <c r="Y1222" s="1907">
        <f>'Notes- SK Template'!Y1036</f>
        <v>0</v>
      </c>
      <c r="Z1222" s="1907">
        <f>'Notes- SK Template'!J1036</f>
        <v>0</v>
      </c>
      <c r="AA1222" s="1907">
        <f>'Notes- SK Template'!K1036</f>
        <v>0</v>
      </c>
      <c r="AB1222" s="1907">
        <f>'Notes- SK Template'!L1036</f>
        <v>0</v>
      </c>
      <c r="AC1222" s="1907">
        <f>'Notes- SK Template'!M1036</f>
        <v>0</v>
      </c>
      <c r="AD1222" s="1907">
        <f>'Notes- SK Template'!N1036</f>
        <v>0</v>
      </c>
      <c r="AE1222" s="1907">
        <f>'Notes- SK Template'!O1036</f>
        <v>0</v>
      </c>
      <c r="AF1222" s="1907">
        <f>'Notes- SK Template'!P1036</f>
        <v>0</v>
      </c>
      <c r="AG1222" s="1907">
        <f>'Notes- SK Template'!Q1036</f>
        <v>0</v>
      </c>
    </row>
    <row r="1223" spans="1:33" ht="14.25" customHeight="1" thickBot="1">
      <c r="D1223" s="2544" t="s">
        <v>1841</v>
      </c>
      <c r="E1223" s="2544"/>
      <c r="F1223" s="2544"/>
      <c r="G1223" s="2544"/>
      <c r="H1223" s="2544"/>
      <c r="I1223" s="2544"/>
      <c r="J1223" s="2184" t="e">
        <f>'Notes- SK Template'!#REF!</f>
        <v>#REF!</v>
      </c>
      <c r="K1223" s="2184" t="e">
        <f>'Notes- SK Template'!#REF!</f>
        <v>#REF!</v>
      </c>
      <c r="L1223" s="2184" t="e">
        <f>'Notes- SK Template'!#REF!</f>
        <v>#REF!</v>
      </c>
      <c r="M1223" s="2184" t="e">
        <f>'Notes- SK Template'!#REF!</f>
        <v>#REF!</v>
      </c>
      <c r="N1223" s="2184" t="e">
        <f>'Notes- SK Template'!#REF!</f>
        <v>#REF!</v>
      </c>
      <c r="O1223" s="2184" t="e">
        <f>'Notes- SK Template'!#REF!</f>
        <v>#REF!</v>
      </c>
      <c r="P1223" s="2184" t="e">
        <f>'Notes- SK Template'!#REF!</f>
        <v>#REF!</v>
      </c>
      <c r="Q1223" s="2184" t="e">
        <f>'Notes- SK Template'!#REF!</f>
        <v>#REF!</v>
      </c>
      <c r="R1223" s="2184">
        <f>'Notes- SK Template'!R1037</f>
        <v>0</v>
      </c>
      <c r="S1223" s="2184">
        <f>'Notes- SK Template'!S1037</f>
        <v>0</v>
      </c>
      <c r="T1223" s="2184">
        <f>'Notes- SK Template'!T1037</f>
        <v>0</v>
      </c>
      <c r="U1223" s="2184">
        <f>'Notes- SK Template'!U1037</f>
        <v>0</v>
      </c>
      <c r="V1223" s="2184">
        <f>'Notes- SK Template'!V1037</f>
        <v>0</v>
      </c>
      <c r="W1223" s="2184">
        <f>'Notes- SK Template'!W1037</f>
        <v>0</v>
      </c>
      <c r="X1223" s="2184">
        <f>'Notes- SK Template'!X1037</f>
        <v>0</v>
      </c>
      <c r="Y1223" s="2184">
        <f>'Notes- SK Template'!Y1037</f>
        <v>0</v>
      </c>
      <c r="Z1223" s="2184">
        <f>'Notes- SK Template'!J1037</f>
        <v>25150220</v>
      </c>
      <c r="AA1223" s="2184">
        <f>'Notes- SK Template'!K1037</f>
        <v>0</v>
      </c>
      <c r="AB1223" s="2184">
        <f>'Notes- SK Template'!L1037</f>
        <v>0</v>
      </c>
      <c r="AC1223" s="2184">
        <f>'Notes- SK Template'!M1037</f>
        <v>0</v>
      </c>
      <c r="AD1223" s="2184">
        <f>'Notes- SK Template'!N1037</f>
        <v>24146218</v>
      </c>
      <c r="AE1223" s="2184">
        <f>'Notes- SK Template'!O1037</f>
        <v>0</v>
      </c>
      <c r="AF1223" s="2184">
        <f>'Notes- SK Template'!P1037</f>
        <v>0</v>
      </c>
      <c r="AG1223" s="2184">
        <f>'Notes- SK Template'!Q1037</f>
        <v>0</v>
      </c>
    </row>
    <row r="1225" spans="1:33" ht="14.25" customHeight="1">
      <c r="D1225" s="2206" t="s">
        <v>3109</v>
      </c>
      <c r="E1225" s="2260"/>
      <c r="F1225" s="2260"/>
      <c r="G1225" s="2260"/>
      <c r="H1225" s="2260"/>
      <c r="I1225" s="2260"/>
      <c r="J1225" s="2260"/>
      <c r="K1225" s="2260"/>
      <c r="L1225" s="2260"/>
      <c r="M1225" s="2260"/>
      <c r="N1225" s="2260"/>
      <c r="O1225" s="2260"/>
      <c r="P1225" s="2260"/>
      <c r="Q1225" s="2260"/>
      <c r="R1225" s="2260"/>
      <c r="S1225" s="2260"/>
      <c r="T1225" s="2260"/>
      <c r="U1225" s="2260"/>
      <c r="V1225" s="2260"/>
      <c r="W1225" s="2260"/>
      <c r="X1225" s="2260"/>
      <c r="Y1225" s="2260"/>
      <c r="Z1225" s="2260"/>
      <c r="AA1225" s="2260"/>
      <c r="AB1225" s="2260"/>
      <c r="AC1225" s="2260"/>
      <c r="AD1225" s="2260"/>
      <c r="AE1225" s="2260"/>
      <c r="AF1225" s="2260"/>
      <c r="AG1225" s="2260"/>
    </row>
    <row r="1226" spans="1:33" ht="14.25" customHeight="1">
      <c r="D1226" s="2260"/>
      <c r="E1226" s="2260"/>
      <c r="F1226" s="2260"/>
      <c r="G1226" s="2260"/>
      <c r="H1226" s="2260"/>
      <c r="I1226" s="2260"/>
      <c r="J1226" s="2260"/>
      <c r="K1226" s="2260"/>
      <c r="L1226" s="2260"/>
      <c r="M1226" s="2260"/>
      <c r="N1226" s="2260"/>
      <c r="O1226" s="2260"/>
      <c r="P1226" s="2260"/>
      <c r="Q1226" s="2260"/>
      <c r="R1226" s="2260"/>
      <c r="S1226" s="2260"/>
      <c r="T1226" s="2260"/>
      <c r="U1226" s="2260"/>
      <c r="V1226" s="2260"/>
      <c r="W1226" s="2260"/>
      <c r="X1226" s="2260"/>
      <c r="Y1226" s="2260"/>
      <c r="Z1226" s="2260"/>
      <c r="AA1226" s="2260"/>
      <c r="AB1226" s="2260"/>
      <c r="AC1226" s="2260"/>
      <c r="AD1226" s="2260"/>
      <c r="AE1226" s="2260"/>
      <c r="AF1226" s="2260"/>
      <c r="AG1226" s="2260"/>
    </row>
    <row r="1227" spans="1:33" ht="14.25" customHeight="1">
      <c r="L1227" s="781"/>
    </row>
    <row r="1228" spans="1:33" ht="14.25" customHeight="1">
      <c r="D1228" s="2013" t="s">
        <v>2309</v>
      </c>
      <c r="E1228" s="2013"/>
      <c r="F1228" s="2013"/>
      <c r="G1228" s="2013"/>
      <c r="H1228" s="2013"/>
      <c r="I1228" s="2013"/>
      <c r="J1228" s="2013"/>
      <c r="K1228" s="2013"/>
      <c r="L1228" s="2013"/>
      <c r="M1228" s="2013"/>
      <c r="N1228" s="2013"/>
      <c r="O1228" s="2013"/>
      <c r="P1228" s="2013"/>
      <c r="Q1228" s="2013"/>
      <c r="R1228" s="2013"/>
      <c r="S1228" s="2013"/>
      <c r="T1228" s="2013"/>
      <c r="U1228" s="2013"/>
      <c r="V1228" s="2013"/>
      <c r="W1228" s="2013"/>
      <c r="X1228" s="2013"/>
      <c r="Y1228" s="2013"/>
      <c r="Z1228" s="2013"/>
      <c r="AA1228" s="2013"/>
      <c r="AB1228" s="2013"/>
      <c r="AC1228" s="2013"/>
      <c r="AD1228" s="2013"/>
      <c r="AE1228" s="2013"/>
      <c r="AF1228" s="2013"/>
      <c r="AG1228" s="2013"/>
    </row>
    <row r="1230" spans="1:33" ht="14.25" customHeight="1">
      <c r="D1230" s="934" t="s">
        <v>2310</v>
      </c>
      <c r="E1230" s="933"/>
      <c r="F1230" s="933"/>
      <c r="G1230" s="933"/>
      <c r="H1230" s="929"/>
      <c r="I1230" s="933"/>
      <c r="J1230" s="933"/>
      <c r="K1230" s="933"/>
      <c r="L1230" s="933"/>
      <c r="M1230" s="933"/>
      <c r="N1230" s="933"/>
      <c r="O1230" s="933"/>
      <c r="P1230" s="933"/>
      <c r="Q1230" s="933"/>
      <c r="R1230" s="933"/>
      <c r="S1230" s="933"/>
      <c r="T1230" s="933"/>
      <c r="U1230" s="933"/>
      <c r="V1230" s="933"/>
      <c r="W1230" s="933"/>
      <c r="X1230" s="933"/>
      <c r="Y1230" s="933"/>
      <c r="Z1230" s="933"/>
      <c r="AA1230" s="933"/>
      <c r="AB1230" s="933"/>
      <c r="AC1230" s="933"/>
      <c r="AD1230" s="933"/>
      <c r="AE1230" s="933"/>
      <c r="AF1230" s="933"/>
      <c r="AG1230" s="933"/>
    </row>
    <row r="1231" spans="1:33" ht="14.25" customHeight="1" thickBot="1"/>
    <row r="1232" spans="1:33" ht="30" customHeight="1" thickBot="1">
      <c r="A1232" s="606">
        <v>36</v>
      </c>
      <c r="D1232" s="1874" t="s">
        <v>1828</v>
      </c>
      <c r="E1232" s="1874"/>
      <c r="F1232" s="1874"/>
      <c r="G1232" s="1874"/>
      <c r="H1232" s="1874"/>
      <c r="I1232" s="1874"/>
      <c r="J1232" s="1874"/>
      <c r="K1232" s="1874"/>
      <c r="L1232" s="1874"/>
      <c r="M1232" s="1874"/>
      <c r="N1232" s="1997" t="s">
        <v>1829</v>
      </c>
      <c r="O1232" s="1997"/>
      <c r="P1232" s="1997"/>
      <c r="Q1232" s="1997"/>
      <c r="R1232" s="1997" t="s">
        <v>1973</v>
      </c>
      <c r="S1232" s="1997"/>
      <c r="T1232" s="1997"/>
      <c r="U1232" s="1997"/>
      <c r="V1232" s="1997"/>
      <c r="W1232" s="1997"/>
      <c r="X1232" s="1997"/>
      <c r="Y1232" s="1997"/>
      <c r="Z1232" s="1997" t="s">
        <v>2311</v>
      </c>
      <c r="AA1232" s="1997"/>
      <c r="AB1232" s="1997"/>
      <c r="AC1232" s="1997"/>
      <c r="AD1232" s="1997"/>
      <c r="AE1232" s="1997"/>
      <c r="AF1232" s="1997"/>
      <c r="AG1232" s="1997"/>
    </row>
    <row r="1233" spans="4:33" ht="48.75" customHeight="1" thickBot="1">
      <c r="D1233" s="1874"/>
      <c r="E1233" s="1874"/>
      <c r="F1233" s="1874"/>
      <c r="G1233" s="1874"/>
      <c r="H1233" s="1874"/>
      <c r="I1233" s="1874"/>
      <c r="J1233" s="1874"/>
      <c r="K1233" s="1874"/>
      <c r="L1233" s="1874"/>
      <c r="M1233" s="1874"/>
      <c r="N1233" s="1997" t="s">
        <v>2312</v>
      </c>
      <c r="O1233" s="1997"/>
      <c r="P1233" s="1997"/>
      <c r="Q1233" s="1997"/>
      <c r="R1233" s="1997" t="s">
        <v>2312</v>
      </c>
      <c r="S1233" s="1997"/>
      <c r="T1233" s="1997"/>
      <c r="U1233" s="1997"/>
      <c r="V1233" s="1997" t="s">
        <v>1965</v>
      </c>
      <c r="W1233" s="1997"/>
      <c r="X1233" s="1997"/>
      <c r="Y1233" s="1997"/>
      <c r="Z1233" s="1997" t="s">
        <v>1829</v>
      </c>
      <c r="AA1233" s="1997"/>
      <c r="AB1233" s="1997"/>
      <c r="AC1233" s="1997"/>
      <c r="AD1233" s="1997" t="s">
        <v>1973</v>
      </c>
      <c r="AE1233" s="1997"/>
      <c r="AF1233" s="1997"/>
      <c r="AG1233" s="1997"/>
    </row>
    <row r="1234" spans="4:33" ht="24.75" customHeight="1">
      <c r="D1234" s="2067" t="s">
        <v>2047</v>
      </c>
      <c r="E1234" s="2067"/>
      <c r="F1234" s="2067"/>
      <c r="G1234" s="2067"/>
      <c r="H1234" s="2067"/>
      <c r="I1234" s="2067"/>
      <c r="J1234" s="2067"/>
      <c r="K1234" s="2067"/>
      <c r="L1234" s="2067"/>
      <c r="M1234" s="2067"/>
      <c r="N1234" s="2020" t="e">
        <f>'Notes- SK Template'!#REF!</f>
        <v>#REF!</v>
      </c>
      <c r="O1234" s="2020" t="e">
        <f>'Notes- SK Template'!#REF!</f>
        <v>#REF!</v>
      </c>
      <c r="P1234" s="2020" t="e">
        <f>'Notes- SK Template'!#REF!</f>
        <v>#REF!</v>
      </c>
      <c r="Q1234" s="3204" t="e">
        <f>'Notes- SK Template'!#REF!</f>
        <v>#REF!</v>
      </c>
      <c r="R1234" s="3205" t="e">
        <f>'Notes- SK Template'!#REF!</f>
        <v>#REF!</v>
      </c>
      <c r="S1234" s="2020" t="e">
        <f>'Notes- SK Template'!#REF!</f>
        <v>#REF!</v>
      </c>
      <c r="T1234" s="2020" t="e">
        <f>'Notes- SK Template'!#REF!</f>
        <v>#REF!</v>
      </c>
      <c r="U1234" s="3206" t="e">
        <f>'Notes- SK Template'!#REF!</f>
        <v>#REF!</v>
      </c>
      <c r="V1234" s="3066" t="e">
        <f>'Notes- SK Template'!#REF!</f>
        <v>#REF!</v>
      </c>
      <c r="W1234" s="2020" t="e">
        <f>'Notes- SK Template'!#REF!</f>
        <v>#REF!</v>
      </c>
      <c r="X1234" s="2020" t="e">
        <f>'Notes- SK Template'!#REF!</f>
        <v>#REF!</v>
      </c>
      <c r="Y1234" s="2020" t="e">
        <f>'Notes- SK Template'!#REF!</f>
        <v>#REF!</v>
      </c>
      <c r="Z1234" s="2020" t="e">
        <f>'Notes- SK Template'!#REF!</f>
        <v>#REF!</v>
      </c>
      <c r="AA1234" s="2020" t="e">
        <f>'Notes- SK Template'!#REF!</f>
        <v>#REF!</v>
      </c>
      <c r="AB1234" s="2020" t="e">
        <f>'Notes- SK Template'!#REF!</f>
        <v>#REF!</v>
      </c>
      <c r="AC1234" s="2020" t="e">
        <f>'Notes- SK Template'!#REF!</f>
        <v>#REF!</v>
      </c>
      <c r="AD1234" s="2020" t="e">
        <f>'Notes- SK Template'!#REF!</f>
        <v>#REF!</v>
      </c>
      <c r="AE1234" s="2020" t="e">
        <f>'Notes- SK Template'!#REF!</f>
        <v>#REF!</v>
      </c>
      <c r="AF1234" s="2020" t="e">
        <f>'Notes- SK Template'!#REF!</f>
        <v>#REF!</v>
      </c>
      <c r="AG1234" s="2020" t="e">
        <f>'Notes- SK Template'!#REF!</f>
        <v>#REF!</v>
      </c>
    </row>
    <row r="1235" spans="4:33" ht="24.75" customHeight="1">
      <c r="D1235" s="3209" t="s">
        <v>2048</v>
      </c>
      <c r="E1235" s="3131"/>
      <c r="F1235" s="3131"/>
      <c r="G1235" s="3131"/>
      <c r="H1235" s="3131"/>
      <c r="I1235" s="3131"/>
      <c r="J1235" s="3131"/>
      <c r="K1235" s="3131"/>
      <c r="L1235" s="3131"/>
      <c r="M1235" s="3189"/>
      <c r="N1235" s="3044" t="e">
        <f>'Notes- SK Template'!#REF!</f>
        <v>#REF!</v>
      </c>
      <c r="O1235" s="2286" t="e">
        <f>'Notes- SK Template'!#REF!</f>
        <v>#REF!</v>
      </c>
      <c r="P1235" s="2286" t="e">
        <f>'Notes- SK Template'!#REF!</f>
        <v>#REF!</v>
      </c>
      <c r="Q1235" s="2286" t="e">
        <f>'Notes- SK Template'!#REF!</f>
        <v>#REF!</v>
      </c>
      <c r="R1235" s="2286" t="e">
        <f>'Notes- SK Template'!#REF!</f>
        <v>#REF!</v>
      </c>
      <c r="S1235" s="2286" t="e">
        <f>'Notes- SK Template'!#REF!</f>
        <v>#REF!</v>
      </c>
      <c r="T1235" s="2286" t="e">
        <f>'Notes- SK Template'!#REF!</f>
        <v>#REF!</v>
      </c>
      <c r="U1235" s="2286" t="e">
        <f>'Notes- SK Template'!#REF!</f>
        <v>#REF!</v>
      </c>
      <c r="V1235" s="2286" t="e">
        <f>'Notes- SK Template'!#REF!</f>
        <v>#REF!</v>
      </c>
      <c r="W1235" s="2286" t="e">
        <f>'Notes- SK Template'!#REF!</f>
        <v>#REF!</v>
      </c>
      <c r="X1235" s="2286" t="e">
        <f>'Notes- SK Template'!#REF!</f>
        <v>#REF!</v>
      </c>
      <c r="Y1235" s="2415" t="e">
        <f>'Notes- SK Template'!#REF!</f>
        <v>#REF!</v>
      </c>
      <c r="Z1235" s="2285" t="e">
        <f>'Notes- SK Template'!#REF!</f>
        <v>#REF!</v>
      </c>
      <c r="AA1235" s="2286" t="e">
        <f>'Notes- SK Template'!#REF!</f>
        <v>#REF!</v>
      </c>
      <c r="AB1235" s="2286" t="e">
        <f>'Notes- SK Template'!#REF!</f>
        <v>#REF!</v>
      </c>
      <c r="AC1235" s="3133" t="e">
        <f>'Notes- SK Template'!#REF!</f>
        <v>#REF!</v>
      </c>
      <c r="AD1235" s="3044" t="e">
        <f>'Notes- SK Template'!#REF!</f>
        <v>#REF!</v>
      </c>
      <c r="AE1235" s="2286" t="e">
        <f>'Notes- SK Template'!#REF!</f>
        <v>#REF!</v>
      </c>
      <c r="AF1235" s="2286" t="e">
        <f>'Notes- SK Template'!#REF!</f>
        <v>#REF!</v>
      </c>
      <c r="AG1235" s="3133" t="e">
        <f>'Notes- SK Template'!#REF!</f>
        <v>#REF!</v>
      </c>
    </row>
    <row r="1236" spans="4:33" ht="24.75" customHeight="1">
      <c r="D1236" s="3209" t="s">
        <v>2049</v>
      </c>
      <c r="E1236" s="3131"/>
      <c r="F1236" s="3131"/>
      <c r="G1236" s="3131"/>
      <c r="H1236" s="3131"/>
      <c r="I1236" s="3131"/>
      <c r="J1236" s="3131"/>
      <c r="K1236" s="3131"/>
      <c r="L1236" s="3131"/>
      <c r="M1236" s="3189"/>
      <c r="N1236" s="3044" t="e">
        <f>'Notes- SK Template'!#REF!</f>
        <v>#REF!</v>
      </c>
      <c r="O1236" s="2286" t="e">
        <f>'Notes- SK Template'!#REF!</f>
        <v>#REF!</v>
      </c>
      <c r="P1236" s="2286" t="e">
        <f>'Notes- SK Template'!#REF!</f>
        <v>#REF!</v>
      </c>
      <c r="Q1236" s="2286" t="e">
        <f>'Notes- SK Template'!#REF!</f>
        <v>#REF!</v>
      </c>
      <c r="R1236" s="2286" t="e">
        <f>'Notes- SK Template'!#REF!</f>
        <v>#REF!</v>
      </c>
      <c r="S1236" s="2286" t="e">
        <f>'Notes- SK Template'!#REF!</f>
        <v>#REF!</v>
      </c>
      <c r="T1236" s="2286" t="e">
        <f>'Notes- SK Template'!#REF!</f>
        <v>#REF!</v>
      </c>
      <c r="U1236" s="2286" t="e">
        <f>'Notes- SK Template'!#REF!</f>
        <v>#REF!</v>
      </c>
      <c r="V1236" s="2286" t="e">
        <f>'Notes- SK Template'!#REF!</f>
        <v>#REF!</v>
      </c>
      <c r="W1236" s="2286" t="e">
        <f>'Notes- SK Template'!#REF!</f>
        <v>#REF!</v>
      </c>
      <c r="X1236" s="2286" t="e">
        <f>'Notes- SK Template'!#REF!</f>
        <v>#REF!</v>
      </c>
      <c r="Y1236" s="2415" t="e">
        <f>'Notes- SK Template'!#REF!</f>
        <v>#REF!</v>
      </c>
      <c r="Z1236" s="2285" t="e">
        <f>'Notes- SK Template'!#REF!</f>
        <v>#REF!</v>
      </c>
      <c r="AA1236" s="2286" t="e">
        <f>'Notes- SK Template'!#REF!</f>
        <v>#REF!</v>
      </c>
      <c r="AB1236" s="2286" t="e">
        <f>'Notes- SK Template'!#REF!</f>
        <v>#REF!</v>
      </c>
      <c r="AC1236" s="3133" t="e">
        <f>'Notes- SK Template'!#REF!</f>
        <v>#REF!</v>
      </c>
      <c r="AD1236" s="3044" t="e">
        <f>'Notes- SK Template'!#REF!</f>
        <v>#REF!</v>
      </c>
      <c r="AE1236" s="2286" t="e">
        <f>'Notes- SK Template'!#REF!</f>
        <v>#REF!</v>
      </c>
      <c r="AF1236" s="2286" t="e">
        <f>'Notes- SK Template'!#REF!</f>
        <v>#REF!</v>
      </c>
      <c r="AG1236" s="3133" t="e">
        <f>'Notes- SK Template'!#REF!</f>
        <v>#REF!</v>
      </c>
    </row>
    <row r="1237" spans="4:33" ht="24.75" customHeight="1">
      <c r="D1237" s="3123" t="s">
        <v>1841</v>
      </c>
      <c r="E1237" s="3124"/>
      <c r="F1237" s="3124"/>
      <c r="G1237" s="3124"/>
      <c r="H1237" s="3124"/>
      <c r="I1237" s="3124"/>
      <c r="J1237" s="3124"/>
      <c r="K1237" s="3124"/>
      <c r="L1237" s="3124"/>
      <c r="M1237" s="3207"/>
      <c r="N1237" s="3129" t="e">
        <f>'Notes- SK Template'!#REF!</f>
        <v>#REF!</v>
      </c>
      <c r="O1237" s="3127" t="e">
        <f>'Notes- SK Template'!#REF!</f>
        <v>#REF!</v>
      </c>
      <c r="P1237" s="3127" t="e">
        <f>'Notes- SK Template'!#REF!</f>
        <v>#REF!</v>
      </c>
      <c r="Q1237" s="3127" t="e">
        <f>'Notes- SK Template'!#REF!</f>
        <v>#REF!</v>
      </c>
      <c r="R1237" s="3127" t="e">
        <f>'Notes- SK Template'!#REF!</f>
        <v>#REF!</v>
      </c>
      <c r="S1237" s="3127" t="e">
        <f>'Notes- SK Template'!#REF!</f>
        <v>#REF!</v>
      </c>
      <c r="T1237" s="3127" t="e">
        <f>'Notes- SK Template'!#REF!</f>
        <v>#REF!</v>
      </c>
      <c r="U1237" s="3127" t="e">
        <f>'Notes- SK Template'!#REF!</f>
        <v>#REF!</v>
      </c>
      <c r="V1237" s="3127" t="e">
        <f>'Notes- SK Template'!#REF!</f>
        <v>#REF!</v>
      </c>
      <c r="W1237" s="3127" t="e">
        <f>'Notes- SK Template'!#REF!</f>
        <v>#REF!</v>
      </c>
      <c r="X1237" s="3127" t="e">
        <f>'Notes- SK Template'!#REF!</f>
        <v>#REF!</v>
      </c>
      <c r="Y1237" s="3208" t="e">
        <f>'Notes- SK Template'!#REF!</f>
        <v>#REF!</v>
      </c>
      <c r="Z1237" s="3126" t="e">
        <f>'Notes- SK Template'!#REF!</f>
        <v>#REF!</v>
      </c>
      <c r="AA1237" s="3127" t="e">
        <f>'Notes- SK Template'!#REF!</f>
        <v>#REF!</v>
      </c>
      <c r="AB1237" s="3127" t="e">
        <f>'Notes- SK Template'!#REF!</f>
        <v>#REF!</v>
      </c>
      <c r="AC1237" s="3128" t="e">
        <f>'Notes- SK Template'!#REF!</f>
        <v>#REF!</v>
      </c>
      <c r="AD1237" s="3129" t="e">
        <f>'Notes- SK Template'!#REF!</f>
        <v>#REF!</v>
      </c>
      <c r="AE1237" s="3127" t="e">
        <f>'Notes- SK Template'!#REF!</f>
        <v>#REF!</v>
      </c>
      <c r="AF1237" s="3127" t="e">
        <f>'Notes- SK Template'!#REF!</f>
        <v>#REF!</v>
      </c>
      <c r="AG1237" s="3128" t="e">
        <f>'Notes- SK Template'!#REF!</f>
        <v>#REF!</v>
      </c>
    </row>
    <row r="1238" spans="4:33" ht="24.75" customHeight="1">
      <c r="D1238" s="3209" t="s">
        <v>2313</v>
      </c>
      <c r="E1238" s="3131"/>
      <c r="F1238" s="3131"/>
      <c r="G1238" s="3131"/>
      <c r="H1238" s="3131"/>
      <c r="I1238" s="3131"/>
      <c r="J1238" s="3131"/>
      <c r="K1238" s="3131"/>
      <c r="L1238" s="3131"/>
      <c r="M1238" s="3189"/>
      <c r="N1238" s="3210" t="e">
        <f>'Notes- SK Template'!#REF!</f>
        <v>#REF!</v>
      </c>
      <c r="O1238" s="3211" t="e">
        <f>'Notes- SK Template'!#REF!</f>
        <v>#REF!</v>
      </c>
      <c r="P1238" s="3211" t="e">
        <f>'Notes- SK Template'!#REF!</f>
        <v>#REF!</v>
      </c>
      <c r="Q1238" s="3211" t="e">
        <f>'Notes- SK Template'!#REF!</f>
        <v>#REF!</v>
      </c>
      <c r="R1238" s="3211" t="e">
        <f>'Notes- SK Template'!#REF!</f>
        <v>#REF!</v>
      </c>
      <c r="S1238" s="3211" t="e">
        <f>'Notes- SK Template'!#REF!</f>
        <v>#REF!</v>
      </c>
      <c r="T1238" s="3211" t="e">
        <f>'Notes- SK Template'!#REF!</f>
        <v>#REF!</v>
      </c>
      <c r="U1238" s="3211" t="e">
        <f>'Notes- SK Template'!#REF!</f>
        <v>#REF!</v>
      </c>
      <c r="V1238" s="3211" t="e">
        <f>'Notes- SK Template'!#REF!</f>
        <v>#REF!</v>
      </c>
      <c r="W1238" s="3211" t="e">
        <f>'Notes- SK Template'!#REF!</f>
        <v>#REF!</v>
      </c>
      <c r="X1238" s="3211" t="e">
        <f>'Notes- SK Template'!#REF!</f>
        <v>#REF!</v>
      </c>
      <c r="Y1238" s="3212" t="e">
        <f>'Notes- SK Template'!#REF!</f>
        <v>#REF!</v>
      </c>
      <c r="Z1238" s="2285" t="e">
        <f>'Notes- SK Template'!#REF!</f>
        <v>#REF!</v>
      </c>
      <c r="AA1238" s="2286" t="e">
        <f>'Notes- SK Template'!#REF!</f>
        <v>#REF!</v>
      </c>
      <c r="AB1238" s="2286" t="e">
        <f>'Notes- SK Template'!#REF!</f>
        <v>#REF!</v>
      </c>
      <c r="AC1238" s="3133" t="e">
        <f>'Notes- SK Template'!#REF!</f>
        <v>#REF!</v>
      </c>
      <c r="AD1238" s="3044" t="e">
        <f>'Notes- SK Template'!#REF!</f>
        <v>#REF!</v>
      </c>
      <c r="AE1238" s="2286" t="e">
        <f>'Notes- SK Template'!#REF!</f>
        <v>#REF!</v>
      </c>
      <c r="AF1238" s="2286" t="e">
        <f>'Notes- SK Template'!#REF!</f>
        <v>#REF!</v>
      </c>
      <c r="AG1238" s="3133" t="e">
        <f>'Notes- SK Template'!#REF!</f>
        <v>#REF!</v>
      </c>
    </row>
    <row r="1239" spans="4:33" ht="24.75" customHeight="1">
      <c r="D1239" s="3209" t="s">
        <v>2314</v>
      </c>
      <c r="E1239" s="3131"/>
      <c r="F1239" s="3131"/>
      <c r="G1239" s="3131"/>
      <c r="H1239" s="3131"/>
      <c r="I1239" s="3131"/>
      <c r="J1239" s="3131"/>
      <c r="K1239" s="3131"/>
      <c r="L1239" s="3131"/>
      <c r="M1239" s="3189"/>
      <c r="N1239" s="3210" t="e">
        <f>'Notes- SK Template'!#REF!</f>
        <v>#REF!</v>
      </c>
      <c r="O1239" s="3211" t="e">
        <f>'Notes- SK Template'!#REF!</f>
        <v>#REF!</v>
      </c>
      <c r="P1239" s="3211" t="e">
        <f>'Notes- SK Template'!#REF!</f>
        <v>#REF!</v>
      </c>
      <c r="Q1239" s="3211" t="e">
        <f>'Notes- SK Template'!#REF!</f>
        <v>#REF!</v>
      </c>
      <c r="R1239" s="3211" t="e">
        <f>'Notes- SK Template'!#REF!</f>
        <v>#REF!</v>
      </c>
      <c r="S1239" s="3211" t="e">
        <f>'Notes- SK Template'!#REF!</f>
        <v>#REF!</v>
      </c>
      <c r="T1239" s="3211" t="e">
        <f>'Notes- SK Template'!#REF!</f>
        <v>#REF!</v>
      </c>
      <c r="U1239" s="3211" t="e">
        <f>'Notes- SK Template'!#REF!</f>
        <v>#REF!</v>
      </c>
      <c r="V1239" s="3211" t="e">
        <f>'Notes- SK Template'!#REF!</f>
        <v>#REF!</v>
      </c>
      <c r="W1239" s="3211" t="e">
        <f>'Notes- SK Template'!#REF!</f>
        <v>#REF!</v>
      </c>
      <c r="X1239" s="3211" t="e">
        <f>'Notes- SK Template'!#REF!</f>
        <v>#REF!</v>
      </c>
      <c r="Y1239" s="3212" t="e">
        <f>'Notes- SK Template'!#REF!</f>
        <v>#REF!</v>
      </c>
      <c r="Z1239" s="2285" t="e">
        <f>'Notes- SK Template'!#REF!</f>
        <v>#REF!</v>
      </c>
      <c r="AA1239" s="2286" t="e">
        <f>'Notes- SK Template'!#REF!</f>
        <v>#REF!</v>
      </c>
      <c r="AB1239" s="2286" t="e">
        <f>'Notes- SK Template'!#REF!</f>
        <v>#REF!</v>
      </c>
      <c r="AC1239" s="3133" t="e">
        <f>'Notes- SK Template'!#REF!</f>
        <v>#REF!</v>
      </c>
      <c r="AD1239" s="3044" t="e">
        <f>'Notes- SK Template'!#REF!</f>
        <v>#REF!</v>
      </c>
      <c r="AE1239" s="2286" t="e">
        <f>'Notes- SK Template'!#REF!</f>
        <v>#REF!</v>
      </c>
      <c r="AF1239" s="2286" t="e">
        <f>'Notes- SK Template'!#REF!</f>
        <v>#REF!</v>
      </c>
      <c r="AG1239" s="3133" t="e">
        <f>'Notes- SK Template'!#REF!</f>
        <v>#REF!</v>
      </c>
    </row>
    <row r="1240" spans="4:33" ht="24.75" customHeight="1">
      <c r="D1240" s="3209" t="s">
        <v>2315</v>
      </c>
      <c r="E1240" s="3131"/>
      <c r="F1240" s="3131"/>
      <c r="G1240" s="3131"/>
      <c r="H1240" s="3131"/>
      <c r="I1240" s="3131"/>
      <c r="J1240" s="3131"/>
      <c r="K1240" s="3131"/>
      <c r="L1240" s="3131"/>
      <c r="M1240" s="3189"/>
      <c r="N1240" s="3210" t="e">
        <f>'Notes- SK Template'!#REF!</f>
        <v>#REF!</v>
      </c>
      <c r="O1240" s="3211" t="e">
        <f>'Notes- SK Template'!#REF!</f>
        <v>#REF!</v>
      </c>
      <c r="P1240" s="3211" t="e">
        <f>'Notes- SK Template'!#REF!</f>
        <v>#REF!</v>
      </c>
      <c r="Q1240" s="3211" t="e">
        <f>'Notes- SK Template'!#REF!</f>
        <v>#REF!</v>
      </c>
      <c r="R1240" s="3211" t="e">
        <f>'Notes- SK Template'!#REF!</f>
        <v>#REF!</v>
      </c>
      <c r="S1240" s="3211" t="e">
        <f>'Notes- SK Template'!#REF!</f>
        <v>#REF!</v>
      </c>
      <c r="T1240" s="3211" t="e">
        <f>'Notes- SK Template'!#REF!</f>
        <v>#REF!</v>
      </c>
      <c r="U1240" s="3211" t="e">
        <f>'Notes- SK Template'!#REF!</f>
        <v>#REF!</v>
      </c>
      <c r="V1240" s="3211" t="e">
        <f>'Notes- SK Template'!#REF!</f>
        <v>#REF!</v>
      </c>
      <c r="W1240" s="3211" t="e">
        <f>'Notes- SK Template'!#REF!</f>
        <v>#REF!</v>
      </c>
      <c r="X1240" s="3211" t="e">
        <f>'Notes- SK Template'!#REF!</f>
        <v>#REF!</v>
      </c>
      <c r="Y1240" s="3212" t="e">
        <f>'Notes- SK Template'!#REF!</f>
        <v>#REF!</v>
      </c>
      <c r="Z1240" s="2285" t="e">
        <f>'Notes- SK Template'!#REF!</f>
        <v>#REF!</v>
      </c>
      <c r="AA1240" s="2286" t="e">
        <f>'Notes- SK Template'!#REF!</f>
        <v>#REF!</v>
      </c>
      <c r="AB1240" s="2286" t="e">
        <f>'Notes- SK Template'!#REF!</f>
        <v>#REF!</v>
      </c>
      <c r="AC1240" s="3133" t="e">
        <f>'Notes- SK Template'!#REF!</f>
        <v>#REF!</v>
      </c>
      <c r="AD1240" s="3044" t="e">
        <f>'Notes- SK Template'!#REF!</f>
        <v>#REF!</v>
      </c>
      <c r="AE1240" s="2286" t="e">
        <f>'Notes- SK Template'!#REF!</f>
        <v>#REF!</v>
      </c>
      <c r="AF1240" s="2286" t="e">
        <f>'Notes- SK Template'!#REF!</f>
        <v>#REF!</v>
      </c>
      <c r="AG1240" s="3133" t="e">
        <f>'Notes- SK Template'!#REF!</f>
        <v>#REF!</v>
      </c>
    </row>
    <row r="1241" spans="4:33" ht="24.75" customHeight="1" thickBot="1">
      <c r="D1241" s="2019" t="s">
        <v>2163</v>
      </c>
      <c r="E1241" s="2019"/>
      <c r="F1241" s="2019"/>
      <c r="G1241" s="2019"/>
      <c r="H1241" s="2019"/>
      <c r="I1241" s="2019"/>
      <c r="J1241" s="2019"/>
      <c r="K1241" s="2019"/>
      <c r="L1241" s="2019"/>
      <c r="M1241" s="2019"/>
      <c r="N1241" s="3072" t="e">
        <f>'Notes- SK Template'!#REF!</f>
        <v>#REF!</v>
      </c>
      <c r="O1241" s="3073" t="e">
        <f>'Notes- SK Template'!#REF!</f>
        <v>#REF!</v>
      </c>
      <c r="P1241" s="3073" t="e">
        <f>'Notes- SK Template'!#REF!</f>
        <v>#REF!</v>
      </c>
      <c r="Q1241" s="3222" t="e">
        <f>'Notes- SK Template'!#REF!</f>
        <v>#REF!</v>
      </c>
      <c r="R1241" s="3223" t="e">
        <f>'Notes- SK Template'!#REF!</f>
        <v>#REF!</v>
      </c>
      <c r="S1241" s="3073" t="e">
        <f>'Notes- SK Template'!#REF!</f>
        <v>#REF!</v>
      </c>
      <c r="T1241" s="3073" t="e">
        <f>'Notes- SK Template'!#REF!</f>
        <v>#REF!</v>
      </c>
      <c r="U1241" s="3224" t="e">
        <f>'Notes- SK Template'!#REF!</f>
        <v>#REF!</v>
      </c>
      <c r="V1241" s="3072" t="e">
        <f>'Notes- SK Template'!#REF!</f>
        <v>#REF!</v>
      </c>
      <c r="W1241" s="3073" t="e">
        <f>'Notes- SK Template'!#REF!</f>
        <v>#REF!</v>
      </c>
      <c r="X1241" s="3073" t="e">
        <f>'Notes- SK Template'!#REF!</f>
        <v>#REF!</v>
      </c>
      <c r="Y1241" s="3222" t="e">
        <f>'Notes- SK Template'!#REF!</f>
        <v>#REF!</v>
      </c>
      <c r="Z1241" s="2021" t="e">
        <f>'Notes- SK Template'!#REF!</f>
        <v>#REF!</v>
      </c>
      <c r="AA1241" s="2021" t="e">
        <f>'Notes- SK Template'!#REF!</f>
        <v>#REF!</v>
      </c>
      <c r="AB1241" s="2021" t="e">
        <f>'Notes- SK Template'!#REF!</f>
        <v>#REF!</v>
      </c>
      <c r="AC1241" s="2021" t="e">
        <f>'Notes- SK Template'!#REF!</f>
        <v>#REF!</v>
      </c>
      <c r="AD1241" s="3070" t="e">
        <f>'Notes- SK Template'!#REF!</f>
        <v>#REF!</v>
      </c>
      <c r="AE1241" s="2021" t="e">
        <f>'Notes- SK Template'!#REF!</f>
        <v>#REF!</v>
      </c>
      <c r="AF1241" s="2021" t="e">
        <f>'Notes- SK Template'!#REF!</f>
        <v>#REF!</v>
      </c>
      <c r="AG1241" s="2021" t="e">
        <f>'Notes- SK Template'!#REF!</f>
        <v>#REF!</v>
      </c>
    </row>
    <row r="1242" spans="4:33" ht="28.5" customHeight="1" thickBot="1">
      <c r="D1242" s="2461" t="s">
        <v>2316</v>
      </c>
      <c r="E1242" s="2461"/>
      <c r="F1242" s="2461"/>
      <c r="G1242" s="2461"/>
      <c r="H1242" s="2461"/>
      <c r="I1242" s="2461"/>
      <c r="J1242" s="2461"/>
      <c r="K1242" s="2461"/>
      <c r="L1242" s="2461"/>
      <c r="M1242" s="2461"/>
      <c r="N1242" s="3217" t="e">
        <f>'Notes- SK Template'!#REF!</f>
        <v>#REF!</v>
      </c>
      <c r="O1242" s="3217" t="e">
        <f>'Notes- SK Template'!#REF!</f>
        <v>#REF!</v>
      </c>
      <c r="P1242" s="3217" t="e">
        <f>'Notes- SK Template'!#REF!</f>
        <v>#REF!</v>
      </c>
      <c r="Q1242" s="3218" t="e">
        <f>'Notes- SK Template'!#REF!</f>
        <v>#REF!</v>
      </c>
      <c r="R1242" s="3219" t="e">
        <f>'Notes- SK Template'!#REF!</f>
        <v>#REF!</v>
      </c>
      <c r="S1242" s="3217" t="e">
        <f>'Notes- SK Template'!#REF!</f>
        <v>#REF!</v>
      </c>
      <c r="T1242" s="3217" t="e">
        <f>'Notes- SK Template'!#REF!</f>
        <v>#REF!</v>
      </c>
      <c r="U1242" s="3220" t="e">
        <f>'Notes- SK Template'!#REF!</f>
        <v>#REF!</v>
      </c>
      <c r="V1242" s="3221" t="e">
        <f>'Notes- SK Template'!#REF!</f>
        <v>#REF!</v>
      </c>
      <c r="W1242" s="3217" t="e">
        <f>'Notes- SK Template'!#REF!</f>
        <v>#REF!</v>
      </c>
      <c r="X1242" s="3217" t="e">
        <f>'Notes- SK Template'!#REF!</f>
        <v>#REF!</v>
      </c>
      <c r="Y1242" s="3217" t="e">
        <f>'Notes- SK Template'!#REF!</f>
        <v>#REF!</v>
      </c>
      <c r="Z1242" s="3107" t="e">
        <f>'Notes- SK Template'!#REF!</f>
        <v>#REF!</v>
      </c>
      <c r="AA1242" s="3107" t="e">
        <f>'Notes- SK Template'!#REF!</f>
        <v>#REF!</v>
      </c>
      <c r="AB1242" s="3107" t="e">
        <f>'Notes- SK Template'!#REF!</f>
        <v>#REF!</v>
      </c>
      <c r="AC1242" s="3107" t="e">
        <f>'Notes- SK Template'!#REF!</f>
        <v>#REF!</v>
      </c>
      <c r="AD1242" s="3107" t="e">
        <f>'Notes- SK Template'!#REF!</f>
        <v>#REF!</v>
      </c>
      <c r="AE1242" s="3107" t="e">
        <f>'Notes- SK Template'!#REF!</f>
        <v>#REF!</v>
      </c>
      <c r="AF1242" s="3107" t="e">
        <f>'Notes- SK Template'!#REF!</f>
        <v>#REF!</v>
      </c>
      <c r="AG1242" s="3107" t="e">
        <f>'Notes- SK Template'!#REF!</f>
        <v>#REF!</v>
      </c>
    </row>
    <row r="1245" spans="4:33" ht="14.25" customHeight="1">
      <c r="D1245" s="2013" t="s">
        <v>2656</v>
      </c>
      <c r="E1245" s="2013"/>
      <c r="F1245" s="2013"/>
      <c r="G1245" s="2013"/>
      <c r="H1245" s="2013"/>
      <c r="I1245" s="2013"/>
      <c r="J1245" s="2013"/>
      <c r="K1245" s="2013"/>
      <c r="L1245" s="2013"/>
      <c r="M1245" s="2013"/>
      <c r="N1245" s="2013"/>
      <c r="O1245" s="2013"/>
      <c r="P1245" s="2013"/>
      <c r="Q1245" s="2013"/>
      <c r="R1245" s="2013"/>
      <c r="S1245" s="2013"/>
      <c r="T1245" s="2013"/>
      <c r="U1245" s="2013"/>
      <c r="V1245" s="2013"/>
      <c r="W1245" s="2013"/>
      <c r="X1245" s="2013"/>
      <c r="Y1245" s="2013"/>
      <c r="Z1245" s="2013"/>
      <c r="AA1245" s="2013"/>
      <c r="AB1245" s="2013"/>
      <c r="AC1245" s="2013"/>
      <c r="AD1245" s="2013"/>
      <c r="AE1245" s="2013"/>
      <c r="AF1245" s="2013"/>
      <c r="AG1245" s="2013"/>
    </row>
    <row r="1247" spans="4:33" ht="14.25" customHeight="1">
      <c r="D1247" s="1996" t="s">
        <v>2317</v>
      </c>
      <c r="E1247" s="3198"/>
      <c r="F1247" s="3198"/>
      <c r="G1247" s="3198"/>
      <c r="H1247" s="3198"/>
      <c r="I1247" s="3198"/>
      <c r="J1247" s="3198"/>
      <c r="K1247" s="3198"/>
      <c r="L1247" s="3198"/>
      <c r="M1247" s="3198"/>
      <c r="N1247" s="3198"/>
      <c r="O1247" s="3198"/>
      <c r="P1247" s="3198"/>
      <c r="Q1247" s="3198"/>
      <c r="R1247" s="3198"/>
      <c r="S1247" s="3198"/>
      <c r="T1247" s="3198"/>
      <c r="U1247" s="3198"/>
      <c r="V1247" s="3198"/>
      <c r="W1247" s="3198"/>
      <c r="X1247" s="3198"/>
      <c r="Y1247" s="3198"/>
      <c r="Z1247" s="3198"/>
      <c r="AA1247" s="3198"/>
      <c r="AB1247" s="3198"/>
      <c r="AC1247" s="3198"/>
      <c r="AD1247" s="3198"/>
      <c r="AE1247" s="3198"/>
      <c r="AF1247" s="3198"/>
      <c r="AG1247" s="3198"/>
    </row>
    <row r="1248" spans="4:33" ht="14.25" customHeight="1">
      <c r="D1248" s="3198"/>
      <c r="E1248" s="3198"/>
      <c r="F1248" s="3198"/>
      <c r="G1248" s="3198"/>
      <c r="H1248" s="3198"/>
      <c r="I1248" s="3198"/>
      <c r="J1248" s="3198"/>
      <c r="K1248" s="3198"/>
      <c r="L1248" s="3198"/>
      <c r="M1248" s="3198"/>
      <c r="N1248" s="3198"/>
      <c r="O1248" s="3198"/>
      <c r="P1248" s="3198"/>
      <c r="Q1248" s="3198"/>
      <c r="R1248" s="3198"/>
      <c r="S1248" s="3198"/>
      <c r="T1248" s="3198"/>
      <c r="U1248" s="3198"/>
      <c r="V1248" s="3198"/>
      <c r="W1248" s="3198"/>
      <c r="X1248" s="3198"/>
      <c r="Y1248" s="3198"/>
      <c r="Z1248" s="3198"/>
      <c r="AA1248" s="3198"/>
      <c r="AB1248" s="3198"/>
      <c r="AC1248" s="3198"/>
      <c r="AD1248" s="3198"/>
      <c r="AE1248" s="3198"/>
      <c r="AF1248" s="3198"/>
      <c r="AG1248" s="3198"/>
    </row>
    <row r="1249" spans="1:33" ht="14.25" customHeight="1" thickBot="1"/>
    <row r="1250" spans="1:33" ht="14.25" customHeight="1" thickBot="1">
      <c r="A1250" s="606">
        <v>37</v>
      </c>
      <c r="D1250" s="1973" t="s">
        <v>1828</v>
      </c>
      <c r="E1250" s="1974"/>
      <c r="F1250" s="1974"/>
      <c r="G1250" s="1974"/>
      <c r="H1250" s="1974"/>
      <c r="I1250" s="1974"/>
      <c r="J1250" s="1974"/>
      <c r="K1250" s="1974"/>
      <c r="L1250" s="1974"/>
      <c r="M1250" s="1975"/>
      <c r="N1250" s="2133" t="s">
        <v>1829</v>
      </c>
      <c r="O1250" s="2134"/>
      <c r="P1250" s="2134"/>
      <c r="Q1250" s="2134"/>
      <c r="R1250" s="2134"/>
      <c r="S1250" s="2134"/>
      <c r="T1250" s="2134"/>
      <c r="U1250" s="2134"/>
      <c r="V1250" s="2134"/>
      <c r="W1250" s="2134"/>
      <c r="X1250" s="2133" t="s">
        <v>2113</v>
      </c>
      <c r="Y1250" s="2134"/>
      <c r="Z1250" s="2134"/>
      <c r="AA1250" s="2134"/>
      <c r="AB1250" s="2134"/>
      <c r="AC1250" s="2134"/>
      <c r="AD1250" s="2134"/>
      <c r="AE1250" s="2134"/>
      <c r="AF1250" s="2134"/>
      <c r="AG1250" s="2137"/>
    </row>
    <row r="1251" spans="1:33" ht="14.25" customHeight="1" thickBot="1">
      <c r="D1251" s="1973"/>
      <c r="E1251" s="1974"/>
      <c r="F1251" s="1974"/>
      <c r="G1251" s="1974"/>
      <c r="H1251" s="1974"/>
      <c r="I1251" s="1974"/>
      <c r="J1251" s="1974"/>
      <c r="K1251" s="1974"/>
      <c r="L1251" s="1974"/>
      <c r="M1251" s="1975"/>
      <c r="N1251" s="2135"/>
      <c r="O1251" s="2136"/>
      <c r="P1251" s="2136"/>
      <c r="Q1251" s="2136"/>
      <c r="R1251" s="2136"/>
      <c r="S1251" s="2136"/>
      <c r="T1251" s="2136"/>
      <c r="U1251" s="2136"/>
      <c r="V1251" s="2136"/>
      <c r="W1251" s="2136"/>
      <c r="X1251" s="2135"/>
      <c r="Y1251" s="2136"/>
      <c r="Z1251" s="2136"/>
      <c r="AA1251" s="2136"/>
      <c r="AB1251" s="2136"/>
      <c r="AC1251" s="2136"/>
      <c r="AD1251" s="2136"/>
      <c r="AE1251" s="2136"/>
      <c r="AF1251" s="2136"/>
      <c r="AG1251" s="2138"/>
    </row>
    <row r="1252" spans="1:33" s="597" customFormat="1" ht="27" customHeight="1">
      <c r="A1252" s="640"/>
      <c r="D1252" s="3213" t="s">
        <v>2318</v>
      </c>
      <c r="E1252" s="3214"/>
      <c r="F1252" s="3214"/>
      <c r="G1252" s="3214"/>
      <c r="H1252" s="3214"/>
      <c r="I1252" s="3214"/>
      <c r="J1252" s="3214"/>
      <c r="K1252" s="3214"/>
      <c r="L1252" s="3214"/>
      <c r="M1252" s="3215"/>
      <c r="N1252" s="3216">
        <f>'Notes- SK Template'!N1046</f>
        <v>0</v>
      </c>
      <c r="O1252" s="3216">
        <f>'Notes- SK Template'!O1046</f>
        <v>0</v>
      </c>
      <c r="P1252" s="3216">
        <f>'Notes- SK Template'!P1046</f>
        <v>0</v>
      </c>
      <c r="Q1252" s="3216">
        <f>'Notes- SK Template'!Q1046</f>
        <v>0</v>
      </c>
      <c r="R1252" s="3216">
        <f>'Notes- SK Template'!R1046</f>
        <v>0</v>
      </c>
      <c r="S1252" s="3216">
        <f>'Notes- SK Template'!S1046</f>
        <v>0</v>
      </c>
      <c r="T1252" s="3216">
        <f>'Notes- SK Template'!T1046</f>
        <v>0</v>
      </c>
      <c r="U1252" s="3216">
        <f>'Notes- SK Template'!U1046</f>
        <v>0</v>
      </c>
      <c r="V1252" s="3216">
        <f>'Notes- SK Template'!V1046</f>
        <v>0</v>
      </c>
      <c r="W1252" s="3216">
        <f>'Notes- SK Template'!W1046</f>
        <v>0</v>
      </c>
      <c r="X1252" s="3216">
        <f>'Notes- SK Template'!X1046</f>
        <v>0</v>
      </c>
      <c r="Y1252" s="3216">
        <f>'Notes- SK Template'!Y1046</f>
        <v>0</v>
      </c>
      <c r="Z1252" s="3216">
        <f>'Notes- SK Template'!Z1046</f>
        <v>0</v>
      </c>
      <c r="AA1252" s="3216">
        <f>'Notes- SK Template'!AA1046</f>
        <v>0</v>
      </c>
      <c r="AB1252" s="3216">
        <f>'Notes- SK Template'!AB1046</f>
        <v>0</v>
      </c>
      <c r="AC1252" s="3216">
        <f>'Notes- SK Template'!AC1046</f>
        <v>0</v>
      </c>
      <c r="AD1252" s="3216">
        <f>'Notes- SK Template'!AD1046</f>
        <v>0</v>
      </c>
      <c r="AE1252" s="3216">
        <f>'Notes- SK Template'!AE1046</f>
        <v>0</v>
      </c>
      <c r="AF1252" s="3216">
        <f>'Notes- SK Template'!AF1046</f>
        <v>0</v>
      </c>
      <c r="AG1252" s="3216">
        <f>'Notes- SK Template'!AG1046</f>
        <v>0</v>
      </c>
    </row>
    <row r="1253" spans="1:33" s="597" customFormat="1" ht="27" customHeight="1">
      <c r="A1253" s="640"/>
      <c r="D1253" s="1898">
        <f>'Notes- SK Template'!D1047</f>
        <v>0</v>
      </c>
      <c r="E1253" s="1898">
        <f>'Notes- SK Template'!E1047</f>
        <v>0</v>
      </c>
      <c r="F1253" s="1898">
        <f>'Notes- SK Template'!F1047</f>
        <v>0</v>
      </c>
      <c r="G1253" s="1898">
        <f>'Notes- SK Template'!G1047</f>
        <v>0</v>
      </c>
      <c r="H1253" s="1898">
        <f>'Notes- SK Template'!H1047</f>
        <v>0</v>
      </c>
      <c r="I1253" s="1898">
        <f>'Notes- SK Template'!I1047</f>
        <v>0</v>
      </c>
      <c r="J1253" s="1898">
        <f>'Notes- SK Template'!J1047</f>
        <v>0</v>
      </c>
      <c r="K1253" s="1898">
        <f>'Notes- SK Template'!K1047</f>
        <v>0</v>
      </c>
      <c r="L1253" s="1898">
        <f>'Notes- SK Template'!L1047</f>
        <v>0</v>
      </c>
      <c r="M1253" s="1898">
        <f>'Notes- SK Template'!M1047</f>
        <v>0</v>
      </c>
      <c r="N1253" s="2014">
        <f>'Notes- SK Template'!N1047</f>
        <v>0</v>
      </c>
      <c r="O1253" s="2014">
        <f>'Notes- SK Template'!O1047</f>
        <v>0</v>
      </c>
      <c r="P1253" s="2014">
        <f>'Notes- SK Template'!P1047</f>
        <v>0</v>
      </c>
      <c r="Q1253" s="2014">
        <f>'Notes- SK Template'!Q1047</f>
        <v>0</v>
      </c>
      <c r="R1253" s="2014">
        <f>'Notes- SK Template'!R1047</f>
        <v>0</v>
      </c>
      <c r="S1253" s="2014">
        <f>'Notes- SK Template'!S1047</f>
        <v>0</v>
      </c>
      <c r="T1253" s="2014">
        <f>'Notes- SK Template'!T1047</f>
        <v>0</v>
      </c>
      <c r="U1253" s="2014">
        <f>'Notes- SK Template'!U1047</f>
        <v>0</v>
      </c>
      <c r="V1253" s="2014">
        <f>'Notes- SK Template'!V1047</f>
        <v>0</v>
      </c>
      <c r="W1253" s="2014">
        <f>'Notes- SK Template'!W1047</f>
        <v>0</v>
      </c>
      <c r="X1253" s="2014">
        <f>'Notes- SK Template'!X1047</f>
        <v>42248</v>
      </c>
      <c r="Y1253" s="2014">
        <f>'Notes- SK Template'!Y1047</f>
        <v>0</v>
      </c>
      <c r="Z1253" s="2014">
        <f>'Notes- SK Template'!Z1047</f>
        <v>0</v>
      </c>
      <c r="AA1253" s="2014">
        <f>'Notes- SK Template'!AA1047</f>
        <v>0</v>
      </c>
      <c r="AB1253" s="2014">
        <f>'Notes- SK Template'!AB1047</f>
        <v>0</v>
      </c>
      <c r="AC1253" s="2014">
        <f>'Notes- SK Template'!AC1047</f>
        <v>0</v>
      </c>
      <c r="AD1253" s="2014">
        <f>'Notes- SK Template'!AD1047</f>
        <v>0</v>
      </c>
      <c r="AE1253" s="2014">
        <f>'Notes- SK Template'!AE1047</f>
        <v>0</v>
      </c>
      <c r="AF1253" s="2014">
        <f>'Notes- SK Template'!AF1047</f>
        <v>0</v>
      </c>
      <c r="AG1253" s="2014">
        <f>'Notes- SK Template'!AG1047</f>
        <v>0</v>
      </c>
    </row>
    <row r="1254" spans="1:33" s="597" customFormat="1" ht="27" customHeight="1">
      <c r="A1254" s="640"/>
      <c r="D1254" s="1898" t="e">
        <f>'Notes- SK Template'!#REF!</f>
        <v>#REF!</v>
      </c>
      <c r="E1254" s="1898" t="e">
        <f>'Notes- SK Template'!#REF!</f>
        <v>#REF!</v>
      </c>
      <c r="F1254" s="1898" t="e">
        <f>'Notes- SK Template'!#REF!</f>
        <v>#REF!</v>
      </c>
      <c r="G1254" s="1898" t="e">
        <f>'Notes- SK Template'!#REF!</f>
        <v>#REF!</v>
      </c>
      <c r="H1254" s="1898" t="e">
        <f>'Notes- SK Template'!#REF!</f>
        <v>#REF!</v>
      </c>
      <c r="I1254" s="1898" t="e">
        <f>'Notes- SK Template'!#REF!</f>
        <v>#REF!</v>
      </c>
      <c r="J1254" s="1898" t="e">
        <f>'Notes- SK Template'!#REF!</f>
        <v>#REF!</v>
      </c>
      <c r="K1254" s="1898" t="e">
        <f>'Notes- SK Template'!#REF!</f>
        <v>#REF!</v>
      </c>
      <c r="L1254" s="1898" t="e">
        <f>'Notes- SK Template'!#REF!</f>
        <v>#REF!</v>
      </c>
      <c r="M1254" s="1898" t="e">
        <f>'Notes- SK Template'!#REF!</f>
        <v>#REF!</v>
      </c>
      <c r="N1254" s="2014" t="e">
        <f>'Notes- SK Template'!#REF!</f>
        <v>#REF!</v>
      </c>
      <c r="O1254" s="2014" t="e">
        <f>'Notes- SK Template'!#REF!</f>
        <v>#REF!</v>
      </c>
      <c r="P1254" s="2014" t="e">
        <f>'Notes- SK Template'!#REF!</f>
        <v>#REF!</v>
      </c>
      <c r="Q1254" s="2014" t="e">
        <f>'Notes- SK Template'!#REF!</f>
        <v>#REF!</v>
      </c>
      <c r="R1254" s="2014" t="e">
        <f>'Notes- SK Template'!#REF!</f>
        <v>#REF!</v>
      </c>
      <c r="S1254" s="2014" t="e">
        <f>'Notes- SK Template'!#REF!</f>
        <v>#REF!</v>
      </c>
      <c r="T1254" s="2014" t="e">
        <f>'Notes- SK Template'!#REF!</f>
        <v>#REF!</v>
      </c>
      <c r="U1254" s="2014" t="e">
        <f>'Notes- SK Template'!#REF!</f>
        <v>#REF!</v>
      </c>
      <c r="V1254" s="2014" t="e">
        <f>'Notes- SK Template'!#REF!</f>
        <v>#REF!</v>
      </c>
      <c r="W1254" s="2014" t="e">
        <f>'Notes- SK Template'!#REF!</f>
        <v>#REF!</v>
      </c>
      <c r="X1254" s="2014" t="e">
        <f>'Notes- SK Template'!#REF!</f>
        <v>#REF!</v>
      </c>
      <c r="Y1254" s="2014" t="e">
        <f>'Notes- SK Template'!#REF!</f>
        <v>#REF!</v>
      </c>
      <c r="Z1254" s="2014" t="e">
        <f>'Notes- SK Template'!#REF!</f>
        <v>#REF!</v>
      </c>
      <c r="AA1254" s="2014" t="e">
        <f>'Notes- SK Template'!#REF!</f>
        <v>#REF!</v>
      </c>
      <c r="AB1254" s="2014" t="e">
        <f>'Notes- SK Template'!#REF!</f>
        <v>#REF!</v>
      </c>
      <c r="AC1254" s="2014" t="e">
        <f>'Notes- SK Template'!#REF!</f>
        <v>#REF!</v>
      </c>
      <c r="AD1254" s="2014" t="e">
        <f>'Notes- SK Template'!#REF!</f>
        <v>#REF!</v>
      </c>
      <c r="AE1254" s="2014" t="e">
        <f>'Notes- SK Template'!#REF!</f>
        <v>#REF!</v>
      </c>
      <c r="AF1254" s="2014" t="e">
        <f>'Notes- SK Template'!#REF!</f>
        <v>#REF!</v>
      </c>
      <c r="AG1254" s="2014" t="e">
        <f>'Notes- SK Template'!#REF!</f>
        <v>#REF!</v>
      </c>
    </row>
    <row r="1255" spans="1:33" s="597" customFormat="1" ht="27" customHeight="1">
      <c r="A1255" s="640"/>
      <c r="D1255" s="2081" t="s">
        <v>2319</v>
      </c>
      <c r="E1255" s="2081"/>
      <c r="F1255" s="2081"/>
      <c r="G1255" s="2081"/>
      <c r="H1255" s="2081"/>
      <c r="I1255" s="2081"/>
      <c r="J1255" s="2081"/>
      <c r="K1255" s="2081"/>
      <c r="L1255" s="2081"/>
      <c r="M1255" s="2081"/>
      <c r="N1255" s="2082" t="e">
        <f>'Notes- SK Template'!#REF!</f>
        <v>#REF!</v>
      </c>
      <c r="O1255" s="2082" t="e">
        <f>'Notes- SK Template'!#REF!</f>
        <v>#REF!</v>
      </c>
      <c r="P1255" s="2082" t="e">
        <f>'Notes- SK Template'!#REF!</f>
        <v>#REF!</v>
      </c>
      <c r="Q1255" s="2082" t="e">
        <f>'Notes- SK Template'!#REF!</f>
        <v>#REF!</v>
      </c>
      <c r="R1255" s="2082" t="e">
        <f>'Notes- SK Template'!#REF!</f>
        <v>#REF!</v>
      </c>
      <c r="S1255" s="2082" t="e">
        <f>'Notes- SK Template'!#REF!</f>
        <v>#REF!</v>
      </c>
      <c r="T1255" s="2082" t="e">
        <f>'Notes- SK Template'!#REF!</f>
        <v>#REF!</v>
      </c>
      <c r="U1255" s="2082" t="e">
        <f>'Notes- SK Template'!#REF!</f>
        <v>#REF!</v>
      </c>
      <c r="V1255" s="2082" t="e">
        <f>'Notes- SK Template'!#REF!</f>
        <v>#REF!</v>
      </c>
      <c r="W1255" s="2082" t="e">
        <f>'Notes- SK Template'!#REF!</f>
        <v>#REF!</v>
      </c>
      <c r="X1255" s="2082">
        <f>'Notes- SK Template'!X1048</f>
        <v>31149</v>
      </c>
      <c r="Y1255" s="2082">
        <f>'Notes- SK Template'!Y1048</f>
        <v>0</v>
      </c>
      <c r="Z1255" s="2082">
        <f>'Notes- SK Template'!Z1048</f>
        <v>0</v>
      </c>
      <c r="AA1255" s="2082">
        <f>'Notes- SK Template'!AA1048</f>
        <v>0</v>
      </c>
      <c r="AB1255" s="2082">
        <f>'Notes- SK Template'!AB1048</f>
        <v>0</v>
      </c>
      <c r="AC1255" s="2082">
        <f>'Notes- SK Template'!AC1048</f>
        <v>0</v>
      </c>
      <c r="AD1255" s="2082">
        <f>'Notes- SK Template'!AD1048</f>
        <v>0</v>
      </c>
      <c r="AE1255" s="2082">
        <f>'Notes- SK Template'!AE1048</f>
        <v>0</v>
      </c>
      <c r="AF1255" s="2082">
        <f>'Notes- SK Template'!AF1048</f>
        <v>0</v>
      </c>
      <c r="AG1255" s="2082">
        <f>'Notes- SK Template'!AG1048</f>
        <v>0</v>
      </c>
    </row>
    <row r="1256" spans="1:33" s="597" customFormat="1" ht="27" customHeight="1">
      <c r="A1256" s="640"/>
      <c r="D1256" s="1898" t="str">
        <f>'Notes- SK Template'!D1049</f>
        <v>Predaj Ekologických obalov</v>
      </c>
      <c r="E1256" s="1898">
        <f>'Notes- SK Template'!E1049</f>
        <v>0</v>
      </c>
      <c r="F1256" s="1898">
        <f>'Notes- SK Template'!F1049</f>
        <v>0</v>
      </c>
      <c r="G1256" s="1898">
        <f>'Notes- SK Template'!G1049</f>
        <v>0</v>
      </c>
      <c r="H1256" s="1898">
        <f>'Notes- SK Template'!H1049</f>
        <v>0</v>
      </c>
      <c r="I1256" s="1898">
        <f>'Notes- SK Template'!I1049</f>
        <v>0</v>
      </c>
      <c r="J1256" s="1898">
        <f>'Notes- SK Template'!J1049</f>
        <v>0</v>
      </c>
      <c r="K1256" s="1898">
        <f>'Notes- SK Template'!K1049</f>
        <v>0</v>
      </c>
      <c r="L1256" s="1898">
        <f>'Notes- SK Template'!L1049</f>
        <v>0</v>
      </c>
      <c r="M1256" s="1898">
        <f>'Notes- SK Template'!M1049</f>
        <v>0</v>
      </c>
      <c r="N1256" s="2014">
        <f>'Notes- SK Template'!N1048</f>
        <v>34447</v>
      </c>
      <c r="O1256" s="2014">
        <f>'Notes- SK Template'!O1048</f>
        <v>0</v>
      </c>
      <c r="P1256" s="2014">
        <f>'Notes- SK Template'!P1048</f>
        <v>0</v>
      </c>
      <c r="Q1256" s="2014">
        <f>'Notes- SK Template'!Q1048</f>
        <v>0</v>
      </c>
      <c r="R1256" s="2014">
        <f>'Notes- SK Template'!R1048</f>
        <v>0</v>
      </c>
      <c r="S1256" s="2014">
        <f>'Notes- SK Template'!S1048</f>
        <v>0</v>
      </c>
      <c r="T1256" s="2014">
        <f>'Notes- SK Template'!T1048</f>
        <v>0</v>
      </c>
      <c r="U1256" s="2014">
        <f>'Notes- SK Template'!U1048</f>
        <v>0</v>
      </c>
      <c r="V1256" s="2014">
        <f>'Notes- SK Template'!V1048</f>
        <v>0</v>
      </c>
      <c r="W1256" s="2014">
        <f>'Notes- SK Template'!W1048</f>
        <v>0</v>
      </c>
      <c r="X1256" s="2014">
        <f>'Notes- SK Template'!X1049</f>
        <v>0</v>
      </c>
      <c r="Y1256" s="2014">
        <f>'Notes- SK Template'!Y1049</f>
        <v>0</v>
      </c>
      <c r="Z1256" s="2014">
        <f>'Notes- SK Template'!Z1049</f>
        <v>0</v>
      </c>
      <c r="AA1256" s="2014">
        <f>'Notes- SK Template'!AA1049</f>
        <v>0</v>
      </c>
      <c r="AB1256" s="2014">
        <f>'Notes- SK Template'!AB1049</f>
        <v>0</v>
      </c>
      <c r="AC1256" s="2014">
        <f>'Notes- SK Template'!AC1049</f>
        <v>0</v>
      </c>
      <c r="AD1256" s="2014">
        <f>'Notes- SK Template'!AD1049</f>
        <v>0</v>
      </c>
      <c r="AE1256" s="2014">
        <f>'Notes- SK Template'!AE1049</f>
        <v>0</v>
      </c>
      <c r="AF1256" s="2014">
        <f>'Notes- SK Template'!AF1049</f>
        <v>0</v>
      </c>
      <c r="AG1256" s="2014">
        <f>'Notes- SK Template'!AG1049</f>
        <v>0</v>
      </c>
    </row>
    <row r="1257" spans="1:33" s="597" customFormat="1" ht="27" customHeight="1">
      <c r="A1257" s="640"/>
      <c r="D1257" s="1898" t="str">
        <f>'Notes- SK Template'!D1050</f>
        <v>Úhrady za škody od poisťovní, rozdiely z FI</v>
      </c>
      <c r="E1257" s="1898">
        <f>'Notes- SK Template'!E1050</f>
        <v>0</v>
      </c>
      <c r="F1257" s="1898">
        <f>'Notes- SK Template'!F1050</f>
        <v>0</v>
      </c>
      <c r="G1257" s="1898">
        <f>'Notes- SK Template'!G1050</f>
        <v>0</v>
      </c>
      <c r="H1257" s="1898">
        <f>'Notes- SK Template'!H1050</f>
        <v>0</v>
      </c>
      <c r="I1257" s="1898">
        <f>'Notes- SK Template'!I1050</f>
        <v>0</v>
      </c>
      <c r="J1257" s="1898">
        <f>'Notes- SK Template'!J1050</f>
        <v>0</v>
      </c>
      <c r="K1257" s="1898">
        <f>'Notes- SK Template'!K1050</f>
        <v>0</v>
      </c>
      <c r="L1257" s="1898">
        <f>'Notes- SK Template'!L1050</f>
        <v>0</v>
      </c>
      <c r="M1257" s="1898">
        <f>'Notes- SK Template'!M1050</f>
        <v>0</v>
      </c>
      <c r="N1257" s="2082">
        <f>'Notes- SK Template'!N1050</f>
        <v>21444</v>
      </c>
      <c r="O1257" s="2082">
        <f>'Notes- SK Template'!O1050</f>
        <v>0</v>
      </c>
      <c r="P1257" s="2082">
        <f>'Notes- SK Template'!P1050</f>
        <v>0</v>
      </c>
      <c r="Q1257" s="2082">
        <f>'Notes- SK Template'!Q1050</f>
        <v>0</v>
      </c>
      <c r="R1257" s="2082">
        <f>'Notes- SK Template'!R1050</f>
        <v>0</v>
      </c>
      <c r="S1257" s="2082">
        <f>'Notes- SK Template'!S1050</f>
        <v>0</v>
      </c>
      <c r="T1257" s="2082">
        <f>'Notes- SK Template'!T1050</f>
        <v>0</v>
      </c>
      <c r="U1257" s="2082">
        <f>'Notes- SK Template'!U1050</f>
        <v>0</v>
      </c>
      <c r="V1257" s="2082">
        <f>'Notes- SK Template'!V1050</f>
        <v>0</v>
      </c>
      <c r="W1257" s="2082">
        <f>'Notes- SK Template'!W1050</f>
        <v>0</v>
      </c>
      <c r="X1257" s="2082">
        <f>'Notes- SK Template'!X1050</f>
        <v>28467</v>
      </c>
      <c r="Y1257" s="2082">
        <f>'Notes- SK Template'!Y1050</f>
        <v>0</v>
      </c>
      <c r="Z1257" s="2082">
        <f>'Notes- SK Template'!Z1050</f>
        <v>0</v>
      </c>
      <c r="AA1257" s="2082">
        <f>'Notes- SK Template'!AA1050</f>
        <v>0</v>
      </c>
      <c r="AB1257" s="2082">
        <f>'Notes- SK Template'!AB1050</f>
        <v>0</v>
      </c>
      <c r="AC1257" s="2082">
        <f>'Notes- SK Template'!AC1050</f>
        <v>0</v>
      </c>
      <c r="AD1257" s="2082">
        <f>'Notes- SK Template'!AD1050</f>
        <v>0</v>
      </c>
      <c r="AE1257" s="2082">
        <f>'Notes- SK Template'!AE1050</f>
        <v>0</v>
      </c>
      <c r="AF1257" s="2082">
        <f>'Notes- SK Template'!AF1050</f>
        <v>0</v>
      </c>
      <c r="AG1257" s="2082">
        <f>'Notes- SK Template'!AG1050</f>
        <v>0</v>
      </c>
    </row>
    <row r="1258" spans="1:33" s="597" customFormat="1" ht="27" customHeight="1">
      <c r="A1258" s="640"/>
      <c r="D1258" s="1898" t="str">
        <f>'Notes- SK Template'!D1052</f>
        <v>Predaj vyradeného DHM, iné</v>
      </c>
      <c r="E1258" s="1898">
        <f>'Notes- SK Template'!E1052</f>
        <v>0</v>
      </c>
      <c r="F1258" s="1898">
        <f>'Notes- SK Template'!F1052</f>
        <v>0</v>
      </c>
      <c r="G1258" s="1898">
        <f>'Notes- SK Template'!G1052</f>
        <v>0</v>
      </c>
      <c r="H1258" s="1898">
        <f>'Notes- SK Template'!H1052</f>
        <v>0</v>
      </c>
      <c r="I1258" s="1898">
        <f>'Notes- SK Template'!I1052</f>
        <v>0</v>
      </c>
      <c r="J1258" s="1898">
        <f>'Notes- SK Template'!J1052</f>
        <v>0</v>
      </c>
      <c r="K1258" s="1898">
        <f>'Notes- SK Template'!K1052</f>
        <v>0</v>
      </c>
      <c r="L1258" s="1898">
        <f>'Notes- SK Template'!L1052</f>
        <v>0</v>
      </c>
      <c r="M1258" s="1898">
        <f>'Notes- SK Template'!M1052</f>
        <v>0</v>
      </c>
      <c r="N1258" s="2014">
        <f>'Notes- SK Template'!N1052</f>
        <v>11617</v>
      </c>
      <c r="O1258" s="2014">
        <f>'Notes- SK Template'!O1052</f>
        <v>0</v>
      </c>
      <c r="P1258" s="2014">
        <f>'Notes- SK Template'!P1052</f>
        <v>0</v>
      </c>
      <c r="Q1258" s="2014">
        <f>'Notes- SK Template'!Q1052</f>
        <v>0</v>
      </c>
      <c r="R1258" s="2014">
        <f>'Notes- SK Template'!R1052</f>
        <v>0</v>
      </c>
      <c r="S1258" s="2014">
        <f>'Notes- SK Template'!S1052</f>
        <v>0</v>
      </c>
      <c r="T1258" s="2014">
        <f>'Notes- SK Template'!T1052</f>
        <v>0</v>
      </c>
      <c r="U1258" s="2014">
        <f>'Notes- SK Template'!U1052</f>
        <v>0</v>
      </c>
      <c r="V1258" s="2014">
        <f>'Notes- SK Template'!V1052</f>
        <v>0</v>
      </c>
      <c r="W1258" s="2014">
        <f>'Notes- SK Template'!W1052</f>
        <v>0</v>
      </c>
      <c r="X1258" s="2014">
        <f>'Notes- SK Template'!X1052</f>
        <v>2039</v>
      </c>
      <c r="Y1258" s="2014">
        <f>'Notes- SK Template'!Y1052</f>
        <v>0</v>
      </c>
      <c r="Z1258" s="2014">
        <f>'Notes- SK Template'!Z1052</f>
        <v>0</v>
      </c>
      <c r="AA1258" s="2014">
        <f>'Notes- SK Template'!AA1052</f>
        <v>0</v>
      </c>
      <c r="AB1258" s="2014">
        <f>'Notes- SK Template'!AB1052</f>
        <v>0</v>
      </c>
      <c r="AC1258" s="2014">
        <f>'Notes- SK Template'!AC1052</f>
        <v>0</v>
      </c>
      <c r="AD1258" s="2014">
        <f>'Notes- SK Template'!AD1052</f>
        <v>0</v>
      </c>
      <c r="AE1258" s="2014">
        <f>'Notes- SK Template'!AE1052</f>
        <v>0</v>
      </c>
      <c r="AF1258" s="2014">
        <f>'Notes- SK Template'!AF1052</f>
        <v>0</v>
      </c>
      <c r="AG1258" s="2014">
        <f>'Notes- SK Template'!AG1052</f>
        <v>0</v>
      </c>
    </row>
    <row r="1259" spans="1:33" s="597" customFormat="1" ht="27" customHeight="1">
      <c r="A1259" s="640"/>
      <c r="D1259" s="2081" t="s">
        <v>2320</v>
      </c>
      <c r="E1259" s="2081"/>
      <c r="F1259" s="2081"/>
      <c r="G1259" s="2081"/>
      <c r="H1259" s="2081"/>
      <c r="I1259" s="2081"/>
      <c r="J1259" s="2081"/>
      <c r="K1259" s="2081"/>
      <c r="L1259" s="2081"/>
      <c r="M1259" s="2081"/>
      <c r="N1259" s="2014">
        <f>'Notes- SK Template'!N1053</f>
        <v>13055</v>
      </c>
      <c r="O1259" s="2014">
        <f>'Notes- SK Template'!O1053</f>
        <v>0</v>
      </c>
      <c r="P1259" s="2014">
        <f>'Notes- SK Template'!P1053</f>
        <v>0</v>
      </c>
      <c r="Q1259" s="2014">
        <f>'Notes- SK Template'!Q1053</f>
        <v>0</v>
      </c>
      <c r="R1259" s="2014">
        <f>'Notes- SK Template'!R1053</f>
        <v>0</v>
      </c>
      <c r="S1259" s="2014">
        <f>'Notes- SK Template'!S1053</f>
        <v>0</v>
      </c>
      <c r="T1259" s="2014">
        <f>'Notes- SK Template'!T1053</f>
        <v>0</v>
      </c>
      <c r="U1259" s="2014">
        <f>'Notes- SK Template'!U1053</f>
        <v>0</v>
      </c>
      <c r="V1259" s="2014">
        <f>'Notes- SK Template'!V1053</f>
        <v>0</v>
      </c>
      <c r="W1259" s="2014">
        <f>'Notes- SK Template'!W1053</f>
        <v>0</v>
      </c>
      <c r="X1259" s="2014">
        <f>'Notes- SK Template'!X1053</f>
        <v>12399</v>
      </c>
      <c r="Y1259" s="2014">
        <f>'Notes- SK Template'!Y1053</f>
        <v>0</v>
      </c>
      <c r="Z1259" s="2014">
        <f>'Notes- SK Template'!Z1053</f>
        <v>0</v>
      </c>
      <c r="AA1259" s="2014">
        <f>'Notes- SK Template'!AA1053</f>
        <v>0</v>
      </c>
      <c r="AB1259" s="2014">
        <f>'Notes- SK Template'!AB1053</f>
        <v>0</v>
      </c>
      <c r="AC1259" s="2014">
        <f>'Notes- SK Template'!AC1053</f>
        <v>0</v>
      </c>
      <c r="AD1259" s="2014">
        <f>'Notes- SK Template'!AD1053</f>
        <v>0</v>
      </c>
      <c r="AE1259" s="2014">
        <f>'Notes- SK Template'!AE1053</f>
        <v>0</v>
      </c>
      <c r="AF1259" s="2014">
        <f>'Notes- SK Template'!AF1053</f>
        <v>0</v>
      </c>
      <c r="AG1259" s="2014">
        <f>'Notes- SK Template'!AG1053</f>
        <v>0</v>
      </c>
    </row>
    <row r="1260" spans="1:33" s="597" customFormat="1" ht="27" customHeight="1">
      <c r="A1260" s="640"/>
      <c r="D1260" s="3225" t="s">
        <v>2321</v>
      </c>
      <c r="E1260" s="3225"/>
      <c r="F1260" s="3225"/>
      <c r="G1260" s="3225"/>
      <c r="H1260" s="3225"/>
      <c r="I1260" s="3225"/>
      <c r="J1260" s="3225"/>
      <c r="K1260" s="3225"/>
      <c r="L1260" s="3225"/>
      <c r="M1260" s="3225"/>
      <c r="N1260" s="2014">
        <f>'Notes- SK Template'!N1054</f>
        <v>0</v>
      </c>
      <c r="O1260" s="2014">
        <f>'Notes- SK Template'!O1054</f>
        <v>0</v>
      </c>
      <c r="P1260" s="2014">
        <f>'Notes- SK Template'!P1054</f>
        <v>0</v>
      </c>
      <c r="Q1260" s="2014">
        <f>'Notes- SK Template'!Q1054</f>
        <v>0</v>
      </c>
      <c r="R1260" s="2014">
        <f>'Notes- SK Template'!R1054</f>
        <v>0</v>
      </c>
      <c r="S1260" s="2014">
        <f>'Notes- SK Template'!S1054</f>
        <v>0</v>
      </c>
      <c r="T1260" s="2014">
        <f>'Notes- SK Template'!T1054</f>
        <v>0</v>
      </c>
      <c r="U1260" s="2014">
        <f>'Notes- SK Template'!U1054</f>
        <v>0</v>
      </c>
      <c r="V1260" s="2014">
        <f>'Notes- SK Template'!V1054</f>
        <v>0</v>
      </c>
      <c r="W1260" s="2014">
        <f>'Notes- SK Template'!W1054</f>
        <v>0</v>
      </c>
      <c r="X1260" s="2014">
        <f>'Notes- SK Template'!X1054</f>
        <v>0</v>
      </c>
      <c r="Y1260" s="2014">
        <f>'Notes- SK Template'!Y1054</f>
        <v>0</v>
      </c>
      <c r="Z1260" s="2014">
        <f>'Notes- SK Template'!Z1054</f>
        <v>0</v>
      </c>
      <c r="AA1260" s="2014">
        <f>'Notes- SK Template'!AA1054</f>
        <v>0</v>
      </c>
      <c r="AB1260" s="2014">
        <f>'Notes- SK Template'!AB1054</f>
        <v>0</v>
      </c>
      <c r="AC1260" s="2014">
        <f>'Notes- SK Template'!AC1054</f>
        <v>0</v>
      </c>
      <c r="AD1260" s="2014">
        <f>'Notes- SK Template'!AD1054</f>
        <v>0</v>
      </c>
      <c r="AE1260" s="2014">
        <f>'Notes- SK Template'!AE1054</f>
        <v>0</v>
      </c>
      <c r="AF1260" s="2014">
        <f>'Notes- SK Template'!AF1054</f>
        <v>0</v>
      </c>
      <c r="AG1260" s="2014">
        <f>'Notes- SK Template'!AG1054</f>
        <v>0</v>
      </c>
    </row>
    <row r="1261" spans="1:33" s="597" customFormat="1" ht="27" customHeight="1">
      <c r="A1261" s="640"/>
      <c r="D1261" s="3064" t="s">
        <v>2322</v>
      </c>
      <c r="E1261" s="1898"/>
      <c r="F1261" s="1898"/>
      <c r="G1261" s="1898"/>
      <c r="H1261" s="1898"/>
      <c r="I1261" s="1898"/>
      <c r="J1261" s="1898"/>
      <c r="K1261" s="1898"/>
      <c r="L1261" s="1898"/>
      <c r="M1261" s="1898"/>
      <c r="N1261" s="2014">
        <f>'Notes- SK Template'!N1055</f>
        <v>13055</v>
      </c>
      <c r="O1261" s="2014">
        <f>'Notes- SK Template'!O1055</f>
        <v>0</v>
      </c>
      <c r="P1261" s="2014">
        <f>'Notes- SK Template'!P1055</f>
        <v>0</v>
      </c>
      <c r="Q1261" s="2014">
        <f>'Notes- SK Template'!Q1055</f>
        <v>0</v>
      </c>
      <c r="R1261" s="2014">
        <f>'Notes- SK Template'!R1055</f>
        <v>0</v>
      </c>
      <c r="S1261" s="2014">
        <f>'Notes- SK Template'!S1055</f>
        <v>0</v>
      </c>
      <c r="T1261" s="2014">
        <f>'Notes- SK Template'!T1055</f>
        <v>0</v>
      </c>
      <c r="U1261" s="2014">
        <f>'Notes- SK Template'!U1055</f>
        <v>0</v>
      </c>
      <c r="V1261" s="2014">
        <f>'Notes- SK Template'!V1055</f>
        <v>0</v>
      </c>
      <c r="W1261" s="2014">
        <f>'Notes- SK Template'!W1055</f>
        <v>0</v>
      </c>
      <c r="X1261" s="2014">
        <f>'Notes- SK Template'!X1055</f>
        <v>12399</v>
      </c>
      <c r="Y1261" s="2014">
        <f>'Notes- SK Template'!Y1055</f>
        <v>0</v>
      </c>
      <c r="Z1261" s="2014">
        <f>'Notes- SK Template'!Z1055</f>
        <v>0</v>
      </c>
      <c r="AA1261" s="2014">
        <f>'Notes- SK Template'!AA1055</f>
        <v>0</v>
      </c>
      <c r="AB1261" s="2014">
        <f>'Notes- SK Template'!AB1055</f>
        <v>0</v>
      </c>
      <c r="AC1261" s="2014">
        <f>'Notes- SK Template'!AC1055</f>
        <v>0</v>
      </c>
      <c r="AD1261" s="2014">
        <f>'Notes- SK Template'!AD1055</f>
        <v>0</v>
      </c>
      <c r="AE1261" s="2014">
        <f>'Notes- SK Template'!AE1055</f>
        <v>0</v>
      </c>
      <c r="AF1261" s="2014">
        <f>'Notes- SK Template'!AF1055</f>
        <v>0</v>
      </c>
      <c r="AG1261" s="2014">
        <f>'Notes- SK Template'!AG1055</f>
        <v>0</v>
      </c>
    </row>
    <row r="1262" spans="1:33" s="597" customFormat="1" ht="27" customHeight="1">
      <c r="A1262" s="640"/>
      <c r="D1262" s="3225" t="s">
        <v>2323</v>
      </c>
      <c r="E1262" s="3225"/>
      <c r="F1262" s="3225"/>
      <c r="G1262" s="3225"/>
      <c r="H1262" s="3225"/>
      <c r="I1262" s="3225"/>
      <c r="J1262" s="3225"/>
      <c r="K1262" s="3225"/>
      <c r="L1262" s="3225"/>
      <c r="M1262" s="3225"/>
      <c r="N1262" s="2014">
        <f>'Notes- SK Template'!N1056</f>
        <v>0</v>
      </c>
      <c r="O1262" s="2014">
        <f>'Notes- SK Template'!O1056</f>
        <v>0</v>
      </c>
      <c r="P1262" s="2014">
        <f>'Notes- SK Template'!P1056</f>
        <v>0</v>
      </c>
      <c r="Q1262" s="2014">
        <f>'Notes- SK Template'!Q1056</f>
        <v>0</v>
      </c>
      <c r="R1262" s="2014">
        <f>'Notes- SK Template'!R1056</f>
        <v>0</v>
      </c>
      <c r="S1262" s="2014">
        <f>'Notes- SK Template'!S1056</f>
        <v>0</v>
      </c>
      <c r="T1262" s="2014">
        <f>'Notes- SK Template'!T1056</f>
        <v>0</v>
      </c>
      <c r="U1262" s="2014">
        <f>'Notes- SK Template'!U1056</f>
        <v>0</v>
      </c>
      <c r="V1262" s="2014">
        <f>'Notes- SK Template'!V1056</f>
        <v>0</v>
      </c>
      <c r="W1262" s="2014">
        <f>'Notes- SK Template'!W1056</f>
        <v>0</v>
      </c>
      <c r="X1262" s="2014">
        <f>'Notes- SK Template'!X1056</f>
        <v>0</v>
      </c>
      <c r="Y1262" s="2014">
        <f>'Notes- SK Template'!Y1056</f>
        <v>0</v>
      </c>
      <c r="Z1262" s="2014">
        <f>'Notes- SK Template'!Z1056</f>
        <v>0</v>
      </c>
      <c r="AA1262" s="2014">
        <f>'Notes- SK Template'!AA1056</f>
        <v>0</v>
      </c>
      <c r="AB1262" s="2014">
        <f>'Notes- SK Template'!AB1056</f>
        <v>0</v>
      </c>
      <c r="AC1262" s="2014">
        <f>'Notes- SK Template'!AC1056</f>
        <v>0</v>
      </c>
      <c r="AD1262" s="2014">
        <f>'Notes- SK Template'!AD1056</f>
        <v>0</v>
      </c>
      <c r="AE1262" s="2014">
        <f>'Notes- SK Template'!AE1056</f>
        <v>0</v>
      </c>
      <c r="AF1262" s="2014">
        <f>'Notes- SK Template'!AF1056</f>
        <v>0</v>
      </c>
      <c r="AG1262" s="2014">
        <f>'Notes- SK Template'!AG1056</f>
        <v>0</v>
      </c>
    </row>
    <row r="1263" spans="1:33" s="597" customFormat="1" ht="27" customHeight="1">
      <c r="A1263" s="640"/>
      <c r="D1263" s="1898" t="e">
        <f>'Notes- SK Template'!#REF!</f>
        <v>#REF!</v>
      </c>
      <c r="E1263" s="1898" t="e">
        <f>'Notes- SK Template'!#REF!</f>
        <v>#REF!</v>
      </c>
      <c r="F1263" s="1898" t="e">
        <f>'Notes- SK Template'!#REF!</f>
        <v>#REF!</v>
      </c>
      <c r="G1263" s="1898" t="e">
        <f>'Notes- SK Template'!#REF!</f>
        <v>#REF!</v>
      </c>
      <c r="H1263" s="1898" t="e">
        <f>'Notes- SK Template'!#REF!</f>
        <v>#REF!</v>
      </c>
      <c r="I1263" s="1898" t="e">
        <f>'Notes- SK Template'!#REF!</f>
        <v>#REF!</v>
      </c>
      <c r="J1263" s="1898" t="e">
        <f>'Notes- SK Template'!#REF!</f>
        <v>#REF!</v>
      </c>
      <c r="K1263" s="1898" t="e">
        <f>'Notes- SK Template'!#REF!</f>
        <v>#REF!</v>
      </c>
      <c r="L1263" s="1898" t="e">
        <f>'Notes- SK Template'!#REF!</f>
        <v>#REF!</v>
      </c>
      <c r="M1263" s="1898" t="e">
        <f>'Notes- SK Template'!#REF!</f>
        <v>#REF!</v>
      </c>
      <c r="N1263" s="2014" t="e">
        <f>'Notes- SK Template'!#REF!</f>
        <v>#REF!</v>
      </c>
      <c r="O1263" s="2014" t="e">
        <f>'Notes- SK Template'!#REF!</f>
        <v>#REF!</v>
      </c>
      <c r="P1263" s="2014" t="e">
        <f>'Notes- SK Template'!#REF!</f>
        <v>#REF!</v>
      </c>
      <c r="Q1263" s="2014" t="e">
        <f>'Notes- SK Template'!#REF!</f>
        <v>#REF!</v>
      </c>
      <c r="R1263" s="2014" t="e">
        <f>'Notes- SK Template'!#REF!</f>
        <v>#REF!</v>
      </c>
      <c r="S1263" s="2014" t="e">
        <f>'Notes- SK Template'!#REF!</f>
        <v>#REF!</v>
      </c>
      <c r="T1263" s="2014" t="e">
        <f>'Notes- SK Template'!#REF!</f>
        <v>#REF!</v>
      </c>
      <c r="U1263" s="2014" t="e">
        <f>'Notes- SK Template'!#REF!</f>
        <v>#REF!</v>
      </c>
      <c r="V1263" s="2014" t="e">
        <f>'Notes- SK Template'!#REF!</f>
        <v>#REF!</v>
      </c>
      <c r="W1263" s="2014" t="e">
        <f>'Notes- SK Template'!#REF!</f>
        <v>#REF!</v>
      </c>
      <c r="X1263" s="2014" t="e">
        <f>'Notes- SK Template'!#REF!</f>
        <v>#REF!</v>
      </c>
      <c r="Y1263" s="2014" t="e">
        <f>'Notes- SK Template'!#REF!</f>
        <v>#REF!</v>
      </c>
      <c r="Z1263" s="2014" t="e">
        <f>'Notes- SK Template'!#REF!</f>
        <v>#REF!</v>
      </c>
      <c r="AA1263" s="2014" t="e">
        <f>'Notes- SK Template'!#REF!</f>
        <v>#REF!</v>
      </c>
      <c r="AB1263" s="2014" t="e">
        <f>'Notes- SK Template'!#REF!</f>
        <v>#REF!</v>
      </c>
      <c r="AC1263" s="2014" t="e">
        <f>'Notes- SK Template'!#REF!</f>
        <v>#REF!</v>
      </c>
      <c r="AD1263" s="2014" t="e">
        <f>'Notes- SK Template'!#REF!</f>
        <v>#REF!</v>
      </c>
      <c r="AE1263" s="2014" t="e">
        <f>'Notes- SK Template'!#REF!</f>
        <v>#REF!</v>
      </c>
      <c r="AF1263" s="2014" t="e">
        <f>'Notes- SK Template'!#REF!</f>
        <v>#REF!</v>
      </c>
      <c r="AG1263" s="2014" t="e">
        <f>'Notes- SK Template'!#REF!</f>
        <v>#REF!</v>
      </c>
    </row>
    <row r="1264" spans="1:33" s="597" customFormat="1" ht="27" customHeight="1">
      <c r="A1264" s="640"/>
      <c r="D1264" s="1898" t="e">
        <f>'Notes- SK Template'!#REF!</f>
        <v>#REF!</v>
      </c>
      <c r="E1264" s="1898" t="e">
        <f>'Notes- SK Template'!#REF!</f>
        <v>#REF!</v>
      </c>
      <c r="F1264" s="1898" t="e">
        <f>'Notes- SK Template'!#REF!</f>
        <v>#REF!</v>
      </c>
      <c r="G1264" s="1898" t="e">
        <f>'Notes- SK Template'!#REF!</f>
        <v>#REF!</v>
      </c>
      <c r="H1264" s="1898" t="e">
        <f>'Notes- SK Template'!#REF!</f>
        <v>#REF!</v>
      </c>
      <c r="I1264" s="1898" t="e">
        <f>'Notes- SK Template'!#REF!</f>
        <v>#REF!</v>
      </c>
      <c r="J1264" s="1898" t="e">
        <f>'Notes- SK Template'!#REF!</f>
        <v>#REF!</v>
      </c>
      <c r="K1264" s="1898" t="e">
        <f>'Notes- SK Template'!#REF!</f>
        <v>#REF!</v>
      </c>
      <c r="L1264" s="1898" t="e">
        <f>'Notes- SK Template'!#REF!</f>
        <v>#REF!</v>
      </c>
      <c r="M1264" s="1898" t="e">
        <f>'Notes- SK Template'!#REF!</f>
        <v>#REF!</v>
      </c>
      <c r="N1264" s="2014" t="e">
        <f>'Notes- SK Template'!#REF!</f>
        <v>#REF!</v>
      </c>
      <c r="O1264" s="2014" t="e">
        <f>'Notes- SK Template'!#REF!</f>
        <v>#REF!</v>
      </c>
      <c r="P1264" s="2014" t="e">
        <f>'Notes- SK Template'!#REF!</f>
        <v>#REF!</v>
      </c>
      <c r="Q1264" s="2014" t="e">
        <f>'Notes- SK Template'!#REF!</f>
        <v>#REF!</v>
      </c>
      <c r="R1264" s="2014" t="e">
        <f>'Notes- SK Template'!#REF!</f>
        <v>#REF!</v>
      </c>
      <c r="S1264" s="2014" t="e">
        <f>'Notes- SK Template'!#REF!</f>
        <v>#REF!</v>
      </c>
      <c r="T1264" s="2014" t="e">
        <f>'Notes- SK Template'!#REF!</f>
        <v>#REF!</v>
      </c>
      <c r="U1264" s="2014" t="e">
        <f>'Notes- SK Template'!#REF!</f>
        <v>#REF!</v>
      </c>
      <c r="V1264" s="2014" t="e">
        <f>'Notes- SK Template'!#REF!</f>
        <v>#REF!</v>
      </c>
      <c r="W1264" s="2014" t="e">
        <f>'Notes- SK Template'!#REF!</f>
        <v>#REF!</v>
      </c>
      <c r="X1264" s="2014" t="e">
        <f>'Notes- SK Template'!#REF!</f>
        <v>#REF!</v>
      </c>
      <c r="Y1264" s="2014" t="e">
        <f>'Notes- SK Template'!#REF!</f>
        <v>#REF!</v>
      </c>
      <c r="Z1264" s="2014" t="e">
        <f>'Notes- SK Template'!#REF!</f>
        <v>#REF!</v>
      </c>
      <c r="AA1264" s="2014" t="e">
        <f>'Notes- SK Template'!#REF!</f>
        <v>#REF!</v>
      </c>
      <c r="AB1264" s="2014" t="e">
        <f>'Notes- SK Template'!#REF!</f>
        <v>#REF!</v>
      </c>
      <c r="AC1264" s="2014" t="e">
        <f>'Notes- SK Template'!#REF!</f>
        <v>#REF!</v>
      </c>
      <c r="AD1264" s="2014" t="e">
        <f>'Notes- SK Template'!#REF!</f>
        <v>#REF!</v>
      </c>
      <c r="AE1264" s="2014" t="e">
        <f>'Notes- SK Template'!#REF!</f>
        <v>#REF!</v>
      </c>
      <c r="AF1264" s="2014" t="e">
        <f>'Notes- SK Template'!#REF!</f>
        <v>#REF!</v>
      </c>
      <c r="AG1264" s="2014" t="e">
        <f>'Notes- SK Template'!#REF!</f>
        <v>#REF!</v>
      </c>
    </row>
    <row r="1265" spans="1:33" s="597" customFormat="1" ht="27" customHeight="1">
      <c r="A1265" s="640"/>
      <c r="D1265" s="1898" t="e">
        <f>'Notes- SK Template'!#REF!</f>
        <v>#REF!</v>
      </c>
      <c r="E1265" s="1898" t="e">
        <f>'Notes- SK Template'!#REF!</f>
        <v>#REF!</v>
      </c>
      <c r="F1265" s="1898" t="e">
        <f>'Notes- SK Template'!#REF!</f>
        <v>#REF!</v>
      </c>
      <c r="G1265" s="1898" t="e">
        <f>'Notes- SK Template'!#REF!</f>
        <v>#REF!</v>
      </c>
      <c r="H1265" s="1898" t="e">
        <f>'Notes- SK Template'!#REF!</f>
        <v>#REF!</v>
      </c>
      <c r="I1265" s="1898" t="e">
        <f>'Notes- SK Template'!#REF!</f>
        <v>#REF!</v>
      </c>
      <c r="J1265" s="1898" t="e">
        <f>'Notes- SK Template'!#REF!</f>
        <v>#REF!</v>
      </c>
      <c r="K1265" s="1898" t="e">
        <f>'Notes- SK Template'!#REF!</f>
        <v>#REF!</v>
      </c>
      <c r="L1265" s="1898" t="e">
        <f>'Notes- SK Template'!#REF!</f>
        <v>#REF!</v>
      </c>
      <c r="M1265" s="1898" t="e">
        <f>'Notes- SK Template'!#REF!</f>
        <v>#REF!</v>
      </c>
      <c r="N1265" s="2014" t="e">
        <f>'Notes- SK Template'!#REF!</f>
        <v>#REF!</v>
      </c>
      <c r="O1265" s="2014" t="e">
        <f>'Notes- SK Template'!#REF!</f>
        <v>#REF!</v>
      </c>
      <c r="P1265" s="2014" t="e">
        <f>'Notes- SK Template'!#REF!</f>
        <v>#REF!</v>
      </c>
      <c r="Q1265" s="2014" t="e">
        <f>'Notes- SK Template'!#REF!</f>
        <v>#REF!</v>
      </c>
      <c r="R1265" s="2014" t="e">
        <f>'Notes- SK Template'!#REF!</f>
        <v>#REF!</v>
      </c>
      <c r="S1265" s="2014" t="e">
        <f>'Notes- SK Template'!#REF!</f>
        <v>#REF!</v>
      </c>
      <c r="T1265" s="2014" t="e">
        <f>'Notes- SK Template'!#REF!</f>
        <v>#REF!</v>
      </c>
      <c r="U1265" s="2014" t="e">
        <f>'Notes- SK Template'!#REF!</f>
        <v>#REF!</v>
      </c>
      <c r="V1265" s="2014" t="e">
        <f>'Notes- SK Template'!#REF!</f>
        <v>#REF!</v>
      </c>
      <c r="W1265" s="2014" t="e">
        <f>'Notes- SK Template'!#REF!</f>
        <v>#REF!</v>
      </c>
      <c r="X1265" s="2014" t="e">
        <f>'Notes- SK Template'!#REF!</f>
        <v>#REF!</v>
      </c>
      <c r="Y1265" s="2014" t="e">
        <f>'Notes- SK Template'!#REF!</f>
        <v>#REF!</v>
      </c>
      <c r="Z1265" s="2014" t="e">
        <f>'Notes- SK Template'!#REF!</f>
        <v>#REF!</v>
      </c>
      <c r="AA1265" s="2014" t="e">
        <f>'Notes- SK Template'!#REF!</f>
        <v>#REF!</v>
      </c>
      <c r="AB1265" s="2014" t="e">
        <f>'Notes- SK Template'!#REF!</f>
        <v>#REF!</v>
      </c>
      <c r="AC1265" s="2014" t="e">
        <f>'Notes- SK Template'!#REF!</f>
        <v>#REF!</v>
      </c>
      <c r="AD1265" s="2014" t="e">
        <f>'Notes- SK Template'!#REF!</f>
        <v>#REF!</v>
      </c>
      <c r="AE1265" s="2014" t="e">
        <f>'Notes- SK Template'!#REF!</f>
        <v>#REF!</v>
      </c>
      <c r="AF1265" s="2014" t="e">
        <f>'Notes- SK Template'!#REF!</f>
        <v>#REF!</v>
      </c>
      <c r="AG1265" s="2014" t="e">
        <f>'Notes- SK Template'!#REF!</f>
        <v>#REF!</v>
      </c>
    </row>
    <row r="1266" spans="1:33" s="597" customFormat="1" ht="27" customHeight="1">
      <c r="A1266" s="640"/>
      <c r="D1266" s="2081" t="s">
        <v>2324</v>
      </c>
      <c r="E1266" s="2081"/>
      <c r="F1266" s="2081"/>
      <c r="G1266" s="2081"/>
      <c r="H1266" s="2081"/>
      <c r="I1266" s="2081"/>
      <c r="J1266" s="2081"/>
      <c r="K1266" s="2081"/>
      <c r="L1266" s="2081"/>
      <c r="M1266" s="2081"/>
      <c r="N1266" s="2014" t="e">
        <f>'Notes- SK Template'!#REF!</f>
        <v>#REF!</v>
      </c>
      <c r="O1266" s="2014" t="e">
        <f>'Notes- SK Template'!#REF!</f>
        <v>#REF!</v>
      </c>
      <c r="P1266" s="2014" t="e">
        <f>'Notes- SK Template'!#REF!</f>
        <v>#REF!</v>
      </c>
      <c r="Q1266" s="2014" t="e">
        <f>'Notes- SK Template'!#REF!</f>
        <v>#REF!</v>
      </c>
      <c r="R1266" s="2014" t="e">
        <f>'Notes- SK Template'!#REF!</f>
        <v>#REF!</v>
      </c>
      <c r="S1266" s="2014" t="e">
        <f>'Notes- SK Template'!#REF!</f>
        <v>#REF!</v>
      </c>
      <c r="T1266" s="2014" t="e">
        <f>'Notes- SK Template'!#REF!</f>
        <v>#REF!</v>
      </c>
      <c r="U1266" s="2014" t="e">
        <f>'Notes- SK Template'!#REF!</f>
        <v>#REF!</v>
      </c>
      <c r="V1266" s="2014" t="e">
        <f>'Notes- SK Template'!#REF!</f>
        <v>#REF!</v>
      </c>
      <c r="W1266" s="2014" t="e">
        <f>'Notes- SK Template'!#REF!</f>
        <v>#REF!</v>
      </c>
      <c r="X1266" s="2014" t="e">
        <f>'Notes- SK Template'!#REF!</f>
        <v>#REF!</v>
      </c>
      <c r="Y1266" s="2014" t="e">
        <f>'Notes- SK Template'!#REF!</f>
        <v>#REF!</v>
      </c>
      <c r="Z1266" s="2014" t="e">
        <f>'Notes- SK Template'!#REF!</f>
        <v>#REF!</v>
      </c>
      <c r="AA1266" s="2014" t="e">
        <f>'Notes- SK Template'!#REF!</f>
        <v>#REF!</v>
      </c>
      <c r="AB1266" s="2014" t="e">
        <f>'Notes- SK Template'!#REF!</f>
        <v>#REF!</v>
      </c>
      <c r="AC1266" s="2014" t="e">
        <f>'Notes- SK Template'!#REF!</f>
        <v>#REF!</v>
      </c>
      <c r="AD1266" s="2014" t="e">
        <f>'Notes- SK Template'!#REF!</f>
        <v>#REF!</v>
      </c>
      <c r="AE1266" s="2014" t="e">
        <f>'Notes- SK Template'!#REF!</f>
        <v>#REF!</v>
      </c>
      <c r="AF1266" s="2014" t="e">
        <f>'Notes- SK Template'!#REF!</f>
        <v>#REF!</v>
      </c>
      <c r="AG1266" s="2014" t="e">
        <f>'Notes- SK Template'!#REF!</f>
        <v>#REF!</v>
      </c>
    </row>
    <row r="1267" spans="1:33" s="597" customFormat="1" ht="27" customHeight="1">
      <c r="A1267" s="640"/>
      <c r="D1267" s="1898" t="e">
        <f>'Notes- SK Template'!#REF!</f>
        <v>#REF!</v>
      </c>
      <c r="E1267" s="1898" t="e">
        <f>'Notes- SK Template'!#REF!</f>
        <v>#REF!</v>
      </c>
      <c r="F1267" s="1898" t="e">
        <f>'Notes- SK Template'!#REF!</f>
        <v>#REF!</v>
      </c>
      <c r="G1267" s="1898" t="e">
        <f>'Notes- SK Template'!#REF!</f>
        <v>#REF!</v>
      </c>
      <c r="H1267" s="1898" t="e">
        <f>'Notes- SK Template'!#REF!</f>
        <v>#REF!</v>
      </c>
      <c r="I1267" s="1898" t="e">
        <f>'Notes- SK Template'!#REF!</f>
        <v>#REF!</v>
      </c>
      <c r="J1267" s="1898" t="e">
        <f>'Notes- SK Template'!#REF!</f>
        <v>#REF!</v>
      </c>
      <c r="K1267" s="1898" t="e">
        <f>'Notes- SK Template'!#REF!</f>
        <v>#REF!</v>
      </c>
      <c r="L1267" s="1898" t="e">
        <f>'Notes- SK Template'!#REF!</f>
        <v>#REF!</v>
      </c>
      <c r="M1267" s="1898" t="e">
        <f>'Notes- SK Template'!#REF!</f>
        <v>#REF!</v>
      </c>
      <c r="N1267" s="2014" t="e">
        <f>'Notes- SK Template'!#REF!</f>
        <v>#REF!</v>
      </c>
      <c r="O1267" s="2014" t="e">
        <f>'Notes- SK Template'!#REF!</f>
        <v>#REF!</v>
      </c>
      <c r="P1267" s="2014" t="e">
        <f>'Notes- SK Template'!#REF!</f>
        <v>#REF!</v>
      </c>
      <c r="Q1267" s="2014" t="e">
        <f>'Notes- SK Template'!#REF!</f>
        <v>#REF!</v>
      </c>
      <c r="R1267" s="2014" t="e">
        <f>'Notes- SK Template'!#REF!</f>
        <v>#REF!</v>
      </c>
      <c r="S1267" s="2014" t="e">
        <f>'Notes- SK Template'!#REF!</f>
        <v>#REF!</v>
      </c>
      <c r="T1267" s="2014" t="e">
        <f>'Notes- SK Template'!#REF!</f>
        <v>#REF!</v>
      </c>
      <c r="U1267" s="2014" t="e">
        <f>'Notes- SK Template'!#REF!</f>
        <v>#REF!</v>
      </c>
      <c r="V1267" s="2014" t="e">
        <f>'Notes- SK Template'!#REF!</f>
        <v>#REF!</v>
      </c>
      <c r="W1267" s="2014" t="e">
        <f>'Notes- SK Template'!#REF!</f>
        <v>#REF!</v>
      </c>
      <c r="X1267" s="2014" t="e">
        <f>'Notes- SK Template'!#REF!</f>
        <v>#REF!</v>
      </c>
      <c r="Y1267" s="2014" t="e">
        <f>'Notes- SK Template'!#REF!</f>
        <v>#REF!</v>
      </c>
      <c r="Z1267" s="2014" t="e">
        <f>'Notes- SK Template'!#REF!</f>
        <v>#REF!</v>
      </c>
      <c r="AA1267" s="2014" t="e">
        <f>'Notes- SK Template'!#REF!</f>
        <v>#REF!</v>
      </c>
      <c r="AB1267" s="2014" t="e">
        <f>'Notes- SK Template'!#REF!</f>
        <v>#REF!</v>
      </c>
      <c r="AC1267" s="2014" t="e">
        <f>'Notes- SK Template'!#REF!</f>
        <v>#REF!</v>
      </c>
      <c r="AD1267" s="2014" t="e">
        <f>'Notes- SK Template'!#REF!</f>
        <v>#REF!</v>
      </c>
      <c r="AE1267" s="2014" t="e">
        <f>'Notes- SK Template'!#REF!</f>
        <v>#REF!</v>
      </c>
      <c r="AF1267" s="2014" t="e">
        <f>'Notes- SK Template'!#REF!</f>
        <v>#REF!</v>
      </c>
      <c r="AG1267" s="2014" t="e">
        <f>'Notes- SK Template'!#REF!</f>
        <v>#REF!</v>
      </c>
    </row>
    <row r="1268" spans="1:33" s="597" customFormat="1" ht="27" customHeight="1" thickBot="1">
      <c r="A1268" s="640"/>
      <c r="D1268" s="2659" t="e">
        <f>'Notes- SK Template'!#REF!</f>
        <v>#REF!</v>
      </c>
      <c r="E1268" s="2660" t="e">
        <f>'Notes- SK Template'!#REF!</f>
        <v>#REF!</v>
      </c>
      <c r="F1268" s="2660" t="e">
        <f>'Notes- SK Template'!#REF!</f>
        <v>#REF!</v>
      </c>
      <c r="G1268" s="2660" t="e">
        <f>'Notes- SK Template'!#REF!</f>
        <v>#REF!</v>
      </c>
      <c r="H1268" s="2660" t="e">
        <f>'Notes- SK Template'!#REF!</f>
        <v>#REF!</v>
      </c>
      <c r="I1268" s="2660" t="e">
        <f>'Notes- SK Template'!#REF!</f>
        <v>#REF!</v>
      </c>
      <c r="J1268" s="2660" t="e">
        <f>'Notes- SK Template'!#REF!</f>
        <v>#REF!</v>
      </c>
      <c r="K1268" s="2660" t="e">
        <f>'Notes- SK Template'!#REF!</f>
        <v>#REF!</v>
      </c>
      <c r="L1268" s="2660" t="e">
        <f>'Notes- SK Template'!#REF!</f>
        <v>#REF!</v>
      </c>
      <c r="M1268" s="2661" t="e">
        <f>'Notes- SK Template'!#REF!</f>
        <v>#REF!</v>
      </c>
      <c r="N1268" s="3229" t="e">
        <f>'Notes- SK Template'!#REF!</f>
        <v>#REF!</v>
      </c>
      <c r="O1268" s="3229" t="e">
        <f>'Notes- SK Template'!#REF!</f>
        <v>#REF!</v>
      </c>
      <c r="P1268" s="3229" t="e">
        <f>'Notes- SK Template'!#REF!</f>
        <v>#REF!</v>
      </c>
      <c r="Q1268" s="3229" t="e">
        <f>'Notes- SK Template'!#REF!</f>
        <v>#REF!</v>
      </c>
      <c r="R1268" s="3229" t="e">
        <f>'Notes- SK Template'!#REF!</f>
        <v>#REF!</v>
      </c>
      <c r="S1268" s="3229" t="e">
        <f>'Notes- SK Template'!#REF!</f>
        <v>#REF!</v>
      </c>
      <c r="T1268" s="3229" t="e">
        <f>'Notes- SK Template'!#REF!</f>
        <v>#REF!</v>
      </c>
      <c r="U1268" s="3229" t="e">
        <f>'Notes- SK Template'!#REF!</f>
        <v>#REF!</v>
      </c>
      <c r="V1268" s="3229" t="e">
        <f>'Notes- SK Template'!#REF!</f>
        <v>#REF!</v>
      </c>
      <c r="W1268" s="3229" t="e">
        <f>'Notes- SK Template'!#REF!</f>
        <v>#REF!</v>
      </c>
      <c r="X1268" s="2930" t="e">
        <f>'Notes- SK Template'!#REF!</f>
        <v>#REF!</v>
      </c>
      <c r="Y1268" s="3229" t="e">
        <f>'Notes- SK Template'!#REF!</f>
        <v>#REF!</v>
      </c>
      <c r="Z1268" s="3229" t="e">
        <f>'Notes- SK Template'!#REF!</f>
        <v>#REF!</v>
      </c>
      <c r="AA1268" s="3229" t="e">
        <f>'Notes- SK Template'!#REF!</f>
        <v>#REF!</v>
      </c>
      <c r="AB1268" s="3229" t="e">
        <f>'Notes- SK Template'!#REF!</f>
        <v>#REF!</v>
      </c>
      <c r="AC1268" s="3229" t="e">
        <f>'Notes- SK Template'!#REF!</f>
        <v>#REF!</v>
      </c>
      <c r="AD1268" s="3229" t="e">
        <f>'Notes- SK Template'!#REF!</f>
        <v>#REF!</v>
      </c>
      <c r="AE1268" s="3229" t="e">
        <f>'Notes- SK Template'!#REF!</f>
        <v>#REF!</v>
      </c>
      <c r="AF1268" s="3229" t="e">
        <f>'Notes- SK Template'!#REF!</f>
        <v>#REF!</v>
      </c>
      <c r="AG1268" s="3229" t="e">
        <f>'Notes- SK Template'!#REF!</f>
        <v>#REF!</v>
      </c>
    </row>
    <row r="1269" spans="1:33" ht="14.25" customHeight="1">
      <c r="D1269" s="672"/>
      <c r="E1269" s="672"/>
      <c r="F1269" s="672"/>
      <c r="G1269" s="672"/>
      <c r="H1269" s="672"/>
      <c r="I1269" s="672"/>
      <c r="J1269" s="672"/>
      <c r="K1269" s="672"/>
      <c r="L1269" s="672"/>
      <c r="M1269" s="672"/>
    </row>
    <row r="1270" spans="1:33" ht="14.25" customHeight="1">
      <c r="D1270" s="2059" t="s">
        <v>2325</v>
      </c>
      <c r="E1270" s="2546"/>
      <c r="F1270" s="2546"/>
      <c r="G1270" s="2546"/>
      <c r="H1270" s="2546"/>
      <c r="I1270" s="2546"/>
      <c r="J1270" s="2546"/>
      <c r="K1270" s="2546"/>
      <c r="L1270" s="2546"/>
      <c r="M1270" s="2546"/>
      <c r="N1270" s="2546"/>
      <c r="O1270" s="2546"/>
      <c r="P1270" s="2546"/>
      <c r="Q1270" s="2546"/>
      <c r="R1270" s="2546"/>
      <c r="S1270" s="2546"/>
      <c r="T1270" s="2546"/>
      <c r="U1270" s="2546"/>
      <c r="V1270" s="2546"/>
      <c r="W1270" s="2546"/>
      <c r="X1270" s="2546"/>
      <c r="Y1270" s="2546"/>
      <c r="Z1270" s="2546"/>
      <c r="AA1270" s="2546"/>
      <c r="AB1270" s="2546"/>
      <c r="AC1270" s="2546"/>
      <c r="AD1270" s="2546"/>
      <c r="AE1270" s="2546"/>
      <c r="AF1270" s="2546"/>
      <c r="AG1270" s="2546"/>
    </row>
    <row r="1271" spans="1:33" ht="14.25" customHeight="1" thickBot="1">
      <c r="D1271" s="672"/>
      <c r="E1271" s="672"/>
      <c r="F1271" s="672"/>
      <c r="G1271" s="672"/>
      <c r="H1271" s="672"/>
      <c r="I1271" s="672"/>
      <c r="J1271" s="672"/>
      <c r="K1271" s="672"/>
      <c r="L1271" s="672"/>
      <c r="M1271" s="672"/>
    </row>
    <row r="1272" spans="1:33" ht="14.25" customHeight="1" thickBot="1">
      <c r="A1272" s="606">
        <v>38</v>
      </c>
      <c r="D1272" s="1973" t="s">
        <v>1828</v>
      </c>
      <c r="E1272" s="1974"/>
      <c r="F1272" s="1974"/>
      <c r="G1272" s="1974"/>
      <c r="H1272" s="1974"/>
      <c r="I1272" s="1974"/>
      <c r="J1272" s="1974"/>
      <c r="K1272" s="1974"/>
      <c r="L1272" s="1974"/>
      <c r="M1272" s="1975"/>
      <c r="N1272" s="2133" t="s">
        <v>1829</v>
      </c>
      <c r="O1272" s="2134"/>
      <c r="P1272" s="2134"/>
      <c r="Q1272" s="2134"/>
      <c r="R1272" s="2134"/>
      <c r="S1272" s="2134"/>
      <c r="T1272" s="2134"/>
      <c r="U1272" s="2134"/>
      <c r="V1272" s="2134"/>
      <c r="W1272" s="2134"/>
      <c r="X1272" s="2133" t="s">
        <v>2113</v>
      </c>
      <c r="Y1272" s="2134"/>
      <c r="Z1272" s="2134"/>
      <c r="AA1272" s="2134"/>
      <c r="AB1272" s="2134"/>
      <c r="AC1272" s="2134"/>
      <c r="AD1272" s="2134"/>
      <c r="AE1272" s="2134"/>
      <c r="AF1272" s="2134"/>
      <c r="AG1272" s="2137"/>
    </row>
    <row r="1273" spans="1:33" ht="14.25" customHeight="1" thickBot="1">
      <c r="D1273" s="1973"/>
      <c r="E1273" s="1974"/>
      <c r="F1273" s="1974"/>
      <c r="G1273" s="1974"/>
      <c r="H1273" s="1974"/>
      <c r="I1273" s="1974"/>
      <c r="J1273" s="1974"/>
      <c r="K1273" s="1974"/>
      <c r="L1273" s="1974"/>
      <c r="M1273" s="1975"/>
      <c r="N1273" s="2135"/>
      <c r="O1273" s="2136"/>
      <c r="P1273" s="2136"/>
      <c r="Q1273" s="2136"/>
      <c r="R1273" s="2136"/>
      <c r="S1273" s="2136"/>
      <c r="T1273" s="2136"/>
      <c r="U1273" s="2136"/>
      <c r="V1273" s="2136"/>
      <c r="W1273" s="2136"/>
      <c r="X1273" s="2135"/>
      <c r="Y1273" s="2136"/>
      <c r="Z1273" s="2136"/>
      <c r="AA1273" s="2136"/>
      <c r="AB1273" s="2136"/>
      <c r="AC1273" s="2136"/>
      <c r="AD1273" s="2136"/>
      <c r="AE1273" s="2136"/>
      <c r="AF1273" s="2136"/>
      <c r="AG1273" s="2138"/>
    </row>
    <row r="1274" spans="1:33" ht="26.25" customHeight="1">
      <c r="D1274" s="3226" t="s">
        <v>2326</v>
      </c>
      <c r="E1274" s="3227"/>
      <c r="F1274" s="3227"/>
      <c r="G1274" s="3227"/>
      <c r="H1274" s="3227"/>
      <c r="I1274" s="3227"/>
      <c r="J1274" s="3227"/>
      <c r="K1274" s="3227"/>
      <c r="L1274" s="3227"/>
      <c r="M1274" s="3228"/>
      <c r="N1274" s="3216">
        <f>'Notes- SK Template'!N1062</f>
        <v>0</v>
      </c>
      <c r="O1274" s="3216">
        <f>'Notes- SK Template'!O1062</f>
        <v>0</v>
      </c>
      <c r="P1274" s="3216">
        <f>'Notes- SK Template'!P1062</f>
        <v>0</v>
      </c>
      <c r="Q1274" s="3216">
        <f>'Notes- SK Template'!Q1062</f>
        <v>0</v>
      </c>
      <c r="R1274" s="3216">
        <f>'Notes- SK Template'!R1062</f>
        <v>0</v>
      </c>
      <c r="S1274" s="3216">
        <f>'Notes- SK Template'!S1062</f>
        <v>0</v>
      </c>
      <c r="T1274" s="3216">
        <f>'Notes- SK Template'!T1062</f>
        <v>0</v>
      </c>
      <c r="U1274" s="3216">
        <f>'Notes- SK Template'!U1062</f>
        <v>0</v>
      </c>
      <c r="V1274" s="3216">
        <f>'Notes- SK Template'!V1062</f>
        <v>0</v>
      </c>
      <c r="W1274" s="3216">
        <f>'Notes- SK Template'!W1062</f>
        <v>0</v>
      </c>
      <c r="X1274" s="3216">
        <f>'Notes- SK Template'!X1062</f>
        <v>0</v>
      </c>
      <c r="Y1274" s="3216">
        <f>'Notes- SK Template'!Y1062</f>
        <v>0</v>
      </c>
      <c r="Z1274" s="3216">
        <f>'Notes- SK Template'!Z1062</f>
        <v>0</v>
      </c>
      <c r="AA1274" s="3216">
        <f>'Notes- SK Template'!AA1062</f>
        <v>0</v>
      </c>
      <c r="AB1274" s="3216">
        <f>'Notes- SK Template'!AB1062</f>
        <v>0</v>
      </c>
      <c r="AC1274" s="3216">
        <f>'Notes- SK Template'!AC1062</f>
        <v>0</v>
      </c>
      <c r="AD1274" s="3216">
        <f>'Notes- SK Template'!AD1062</f>
        <v>0</v>
      </c>
      <c r="AE1274" s="3216">
        <f>'Notes- SK Template'!AE1062</f>
        <v>0</v>
      </c>
      <c r="AF1274" s="3216">
        <f>'Notes- SK Template'!AF1062</f>
        <v>0</v>
      </c>
      <c r="AG1274" s="3216">
        <f>'Notes- SK Template'!AG1062</f>
        <v>0</v>
      </c>
    </row>
    <row r="1275" spans="1:33" ht="26.25" customHeight="1">
      <c r="D1275" s="3067" t="s">
        <v>2327</v>
      </c>
      <c r="E1275" s="2069"/>
      <c r="F1275" s="2069"/>
      <c r="G1275" s="2069"/>
      <c r="H1275" s="2069"/>
      <c r="I1275" s="2069"/>
      <c r="J1275" s="2069"/>
      <c r="K1275" s="2069"/>
      <c r="L1275" s="2069"/>
      <c r="M1275" s="2070"/>
      <c r="N1275" s="2014">
        <f>'Notes- SK Template'!N1063</f>
        <v>5608</v>
      </c>
      <c r="O1275" s="2014">
        <f>'Notes- SK Template'!O1063</f>
        <v>0</v>
      </c>
      <c r="P1275" s="2014">
        <f>'Notes- SK Template'!P1063</f>
        <v>0</v>
      </c>
      <c r="Q1275" s="2014">
        <f>'Notes- SK Template'!Q1063</f>
        <v>0</v>
      </c>
      <c r="R1275" s="2014">
        <f>'Notes- SK Template'!R1063</f>
        <v>0</v>
      </c>
      <c r="S1275" s="2014">
        <f>'Notes- SK Template'!S1063</f>
        <v>0</v>
      </c>
      <c r="T1275" s="2014">
        <f>'Notes- SK Template'!T1063</f>
        <v>0</v>
      </c>
      <c r="U1275" s="2014">
        <f>'Notes- SK Template'!U1063</f>
        <v>0</v>
      </c>
      <c r="V1275" s="2014">
        <f>'Notes- SK Template'!V1063</f>
        <v>0</v>
      </c>
      <c r="W1275" s="2014">
        <f>'Notes- SK Template'!W1063</f>
        <v>0</v>
      </c>
      <c r="X1275" s="2014">
        <f>'Notes- SK Template'!X1063</f>
        <v>2670</v>
      </c>
      <c r="Y1275" s="2014">
        <f>'Notes- SK Template'!Y1063</f>
        <v>0</v>
      </c>
      <c r="Z1275" s="2014">
        <f>'Notes- SK Template'!Z1063</f>
        <v>0</v>
      </c>
      <c r="AA1275" s="2014">
        <f>'Notes- SK Template'!AA1063</f>
        <v>0</v>
      </c>
      <c r="AB1275" s="2014">
        <f>'Notes- SK Template'!AB1063</f>
        <v>0</v>
      </c>
      <c r="AC1275" s="2014">
        <f>'Notes- SK Template'!AC1063</f>
        <v>0</v>
      </c>
      <c r="AD1275" s="2014">
        <f>'Notes- SK Template'!AD1063</f>
        <v>0</v>
      </c>
      <c r="AE1275" s="2014">
        <f>'Notes- SK Template'!AE1063</f>
        <v>0</v>
      </c>
      <c r="AF1275" s="2014">
        <f>'Notes- SK Template'!AF1063</f>
        <v>0</v>
      </c>
      <c r="AG1275" s="2014">
        <f>'Notes- SK Template'!AG1063</f>
        <v>0</v>
      </c>
    </row>
    <row r="1276" spans="1:33" ht="26.25" customHeight="1">
      <c r="D1276" s="3067" t="s">
        <v>2328</v>
      </c>
      <c r="E1276" s="2069"/>
      <c r="F1276" s="2069"/>
      <c r="G1276" s="2069"/>
      <c r="H1276" s="2069"/>
      <c r="I1276" s="2069"/>
      <c r="J1276" s="2069"/>
      <c r="K1276" s="2069"/>
      <c r="L1276" s="2069"/>
      <c r="M1276" s="2070"/>
      <c r="N1276" s="2014">
        <f>'Notes- SK Template'!N1064</f>
        <v>25144612</v>
      </c>
      <c r="O1276" s="2014">
        <f>'Notes- SK Template'!O1064</f>
        <v>0</v>
      </c>
      <c r="P1276" s="2014">
        <f>'Notes- SK Template'!P1064</f>
        <v>0</v>
      </c>
      <c r="Q1276" s="2014">
        <f>'Notes- SK Template'!Q1064</f>
        <v>0</v>
      </c>
      <c r="R1276" s="2014">
        <f>'Notes- SK Template'!R1064</f>
        <v>0</v>
      </c>
      <c r="S1276" s="2014">
        <f>'Notes- SK Template'!S1064</f>
        <v>0</v>
      </c>
      <c r="T1276" s="2014">
        <f>'Notes- SK Template'!T1064</f>
        <v>0</v>
      </c>
      <c r="U1276" s="2014">
        <f>'Notes- SK Template'!U1064</f>
        <v>0</v>
      </c>
      <c r="V1276" s="2014">
        <f>'Notes- SK Template'!V1064</f>
        <v>0</v>
      </c>
      <c r="W1276" s="2014">
        <f>'Notes- SK Template'!W1064</f>
        <v>0</v>
      </c>
      <c r="X1276" s="2014">
        <f>'Notes- SK Template'!X1064</f>
        <v>24143548</v>
      </c>
      <c r="Y1276" s="2014">
        <f>'Notes- SK Template'!Y1064</f>
        <v>0</v>
      </c>
      <c r="Z1276" s="2014">
        <f>'Notes- SK Template'!Z1064</f>
        <v>0</v>
      </c>
      <c r="AA1276" s="2014">
        <f>'Notes- SK Template'!AA1064</f>
        <v>0</v>
      </c>
      <c r="AB1276" s="2014">
        <f>'Notes- SK Template'!AB1064</f>
        <v>0</v>
      </c>
      <c r="AC1276" s="2014">
        <f>'Notes- SK Template'!AC1064</f>
        <v>0</v>
      </c>
      <c r="AD1276" s="2014">
        <f>'Notes- SK Template'!AD1064</f>
        <v>0</v>
      </c>
      <c r="AE1276" s="2014">
        <f>'Notes- SK Template'!AE1064</f>
        <v>0</v>
      </c>
      <c r="AF1276" s="2014">
        <f>'Notes- SK Template'!AF1064</f>
        <v>0</v>
      </c>
      <c r="AG1276" s="2014">
        <f>'Notes- SK Template'!AG1064</f>
        <v>0</v>
      </c>
    </row>
    <row r="1277" spans="1:33" ht="26.25" customHeight="1">
      <c r="D1277" s="3067" t="s">
        <v>2329</v>
      </c>
      <c r="E1277" s="2069"/>
      <c r="F1277" s="2069"/>
      <c r="G1277" s="2069"/>
      <c r="H1277" s="2069"/>
      <c r="I1277" s="2069"/>
      <c r="J1277" s="2069"/>
      <c r="K1277" s="2069"/>
      <c r="L1277" s="2069"/>
      <c r="M1277" s="2070"/>
      <c r="N1277" s="3230">
        <f>'Notes- SK Template'!N1065</f>
        <v>0</v>
      </c>
      <c r="O1277" s="3230">
        <f>'Notes- SK Template'!O1065</f>
        <v>0</v>
      </c>
      <c r="P1277" s="3230">
        <f>'Notes- SK Template'!P1065</f>
        <v>0</v>
      </c>
      <c r="Q1277" s="3230">
        <f>'Notes- SK Template'!Q1065</f>
        <v>0</v>
      </c>
      <c r="R1277" s="3230">
        <f>'Notes- SK Template'!R1065</f>
        <v>0</v>
      </c>
      <c r="S1277" s="3230">
        <f>'Notes- SK Template'!S1065</f>
        <v>0</v>
      </c>
      <c r="T1277" s="3230">
        <f>'Notes- SK Template'!T1065</f>
        <v>0</v>
      </c>
      <c r="U1277" s="3230">
        <f>'Notes- SK Template'!U1065</f>
        <v>0</v>
      </c>
      <c r="V1277" s="3230">
        <f>'Notes- SK Template'!V1065</f>
        <v>0</v>
      </c>
      <c r="W1277" s="3230">
        <f>'Notes- SK Template'!W1065</f>
        <v>0</v>
      </c>
      <c r="X1277" s="3230">
        <f>'Notes- SK Template'!X1065</f>
        <v>0</v>
      </c>
      <c r="Y1277" s="3230">
        <f>'Notes- SK Template'!Y1065</f>
        <v>0</v>
      </c>
      <c r="Z1277" s="3230">
        <f>'Notes- SK Template'!Z1065</f>
        <v>0</v>
      </c>
      <c r="AA1277" s="3230">
        <f>'Notes- SK Template'!AA1065</f>
        <v>0</v>
      </c>
      <c r="AB1277" s="3230">
        <f>'Notes- SK Template'!AB1065</f>
        <v>0</v>
      </c>
      <c r="AC1277" s="3230">
        <f>'Notes- SK Template'!AC1065</f>
        <v>0</v>
      </c>
      <c r="AD1277" s="3230">
        <f>'Notes- SK Template'!AD1065</f>
        <v>0</v>
      </c>
      <c r="AE1277" s="3230">
        <f>'Notes- SK Template'!AE1065</f>
        <v>0</v>
      </c>
      <c r="AF1277" s="3230">
        <f>'Notes- SK Template'!AF1065</f>
        <v>0</v>
      </c>
      <c r="AG1277" s="3230">
        <f>'Notes- SK Template'!AG1065</f>
        <v>0</v>
      </c>
    </row>
    <row r="1278" spans="1:33" ht="26.25" customHeight="1">
      <c r="D1278" s="3067" t="s">
        <v>2330</v>
      </c>
      <c r="E1278" s="2069"/>
      <c r="F1278" s="2069"/>
      <c r="G1278" s="2069"/>
      <c r="H1278" s="2069"/>
      <c r="I1278" s="2069"/>
      <c r="J1278" s="2069"/>
      <c r="K1278" s="2069"/>
      <c r="L1278" s="2069"/>
      <c r="M1278" s="2070"/>
      <c r="N1278" s="3231">
        <f>'Notes- SK Template'!N1066</f>
        <v>0</v>
      </c>
      <c r="O1278" s="3231">
        <f>'Notes- SK Template'!O1066</f>
        <v>0</v>
      </c>
      <c r="P1278" s="3231">
        <f>'Notes- SK Template'!P1066</f>
        <v>0</v>
      </c>
      <c r="Q1278" s="3231">
        <f>'Notes- SK Template'!Q1066</f>
        <v>0</v>
      </c>
      <c r="R1278" s="3231">
        <f>'Notes- SK Template'!R1066</f>
        <v>0</v>
      </c>
      <c r="S1278" s="3231">
        <f>'Notes- SK Template'!S1066</f>
        <v>0</v>
      </c>
      <c r="T1278" s="3231">
        <f>'Notes- SK Template'!T1066</f>
        <v>0</v>
      </c>
      <c r="U1278" s="3231">
        <f>'Notes- SK Template'!U1066</f>
        <v>0</v>
      </c>
      <c r="V1278" s="3231">
        <f>'Notes- SK Template'!V1066</f>
        <v>0</v>
      </c>
      <c r="W1278" s="3231">
        <f>'Notes- SK Template'!W1066</f>
        <v>0</v>
      </c>
      <c r="X1278" s="3231">
        <f>'Notes- SK Template'!X1066</f>
        <v>0</v>
      </c>
      <c r="Y1278" s="3231">
        <f>'Notes- SK Template'!Y1066</f>
        <v>0</v>
      </c>
      <c r="Z1278" s="3231">
        <f>'Notes- SK Template'!Z1066</f>
        <v>0</v>
      </c>
      <c r="AA1278" s="3231">
        <f>'Notes- SK Template'!AA1066</f>
        <v>0</v>
      </c>
      <c r="AB1278" s="3231">
        <f>'Notes- SK Template'!AB1066</f>
        <v>0</v>
      </c>
      <c r="AC1278" s="3231">
        <f>'Notes- SK Template'!AC1066</f>
        <v>0</v>
      </c>
      <c r="AD1278" s="3231">
        <f>'Notes- SK Template'!AD1066</f>
        <v>0</v>
      </c>
      <c r="AE1278" s="3231">
        <f>'Notes- SK Template'!AE1066</f>
        <v>0</v>
      </c>
      <c r="AF1278" s="3231">
        <f>'Notes- SK Template'!AF1066</f>
        <v>0</v>
      </c>
      <c r="AG1278" s="3231">
        <f>'Notes- SK Template'!AG1066</f>
        <v>0</v>
      </c>
    </row>
    <row r="1279" spans="1:33" ht="26.25" customHeight="1">
      <c r="D1279" s="3067" t="s">
        <v>2331</v>
      </c>
      <c r="E1279" s="2069"/>
      <c r="F1279" s="2069"/>
      <c r="G1279" s="2069"/>
      <c r="H1279" s="2069"/>
      <c r="I1279" s="2069"/>
      <c r="J1279" s="2069"/>
      <c r="K1279" s="2069"/>
      <c r="L1279" s="2069"/>
      <c r="M1279" s="2070"/>
      <c r="N1279" s="2082">
        <f>'Notes- SK Template'!N1067</f>
        <v>0</v>
      </c>
      <c r="O1279" s="2082">
        <f>'Notes- SK Template'!O1067</f>
        <v>0</v>
      </c>
      <c r="P1279" s="2082">
        <f>'Notes- SK Template'!P1067</f>
        <v>0</v>
      </c>
      <c r="Q1279" s="2082">
        <f>'Notes- SK Template'!Q1067</f>
        <v>0</v>
      </c>
      <c r="R1279" s="2082">
        <f>'Notes- SK Template'!R1067</f>
        <v>0</v>
      </c>
      <c r="S1279" s="2082">
        <f>'Notes- SK Template'!S1067</f>
        <v>0</v>
      </c>
      <c r="T1279" s="2082">
        <f>'Notes- SK Template'!T1067</f>
        <v>0</v>
      </c>
      <c r="U1279" s="2082">
        <f>'Notes- SK Template'!U1067</f>
        <v>0</v>
      </c>
      <c r="V1279" s="2082">
        <f>'Notes- SK Template'!V1067</f>
        <v>0</v>
      </c>
      <c r="W1279" s="2082">
        <f>'Notes- SK Template'!W1067</f>
        <v>0</v>
      </c>
      <c r="X1279" s="2082">
        <f>'Notes- SK Template'!X1067</f>
        <v>0</v>
      </c>
      <c r="Y1279" s="2082">
        <f>'Notes- SK Template'!Y1067</f>
        <v>0</v>
      </c>
      <c r="Z1279" s="2082">
        <f>'Notes- SK Template'!Z1067</f>
        <v>0</v>
      </c>
      <c r="AA1279" s="2082">
        <f>'Notes- SK Template'!AA1067</f>
        <v>0</v>
      </c>
      <c r="AB1279" s="2082">
        <f>'Notes- SK Template'!AB1067</f>
        <v>0</v>
      </c>
      <c r="AC1279" s="2082">
        <f>'Notes- SK Template'!AC1067</f>
        <v>0</v>
      </c>
      <c r="AD1279" s="2082">
        <f>'Notes- SK Template'!AD1067</f>
        <v>0</v>
      </c>
      <c r="AE1279" s="2082">
        <f>'Notes- SK Template'!AE1067</f>
        <v>0</v>
      </c>
      <c r="AF1279" s="2082">
        <f>'Notes- SK Template'!AF1067</f>
        <v>0</v>
      </c>
      <c r="AG1279" s="2082">
        <f>'Notes- SK Template'!AG1067</f>
        <v>0</v>
      </c>
    </row>
    <row r="1280" spans="1:33" ht="26.25" customHeight="1" thickBot="1">
      <c r="D1280" s="2659" t="s">
        <v>2332</v>
      </c>
      <c r="E1280" s="2660"/>
      <c r="F1280" s="2660"/>
      <c r="G1280" s="2660"/>
      <c r="H1280" s="2660"/>
      <c r="I1280" s="2660"/>
      <c r="J1280" s="2660"/>
      <c r="K1280" s="2660"/>
      <c r="L1280" s="2660"/>
      <c r="M1280" s="2661"/>
      <c r="N1280" s="2572">
        <f>'Notes- SK Template'!N1068</f>
        <v>25150220</v>
      </c>
      <c r="O1280" s="2572">
        <f>'Notes- SK Template'!O1068</f>
        <v>0</v>
      </c>
      <c r="P1280" s="2572">
        <f>'Notes- SK Template'!P1068</f>
        <v>0</v>
      </c>
      <c r="Q1280" s="2572">
        <f>'Notes- SK Template'!Q1068</f>
        <v>0</v>
      </c>
      <c r="R1280" s="2572">
        <f>'Notes- SK Template'!R1068</f>
        <v>0</v>
      </c>
      <c r="S1280" s="2572">
        <f>'Notes- SK Template'!S1068</f>
        <v>0</v>
      </c>
      <c r="T1280" s="2572">
        <f>'Notes- SK Template'!T1068</f>
        <v>0</v>
      </c>
      <c r="U1280" s="2572">
        <f>'Notes- SK Template'!U1068</f>
        <v>0</v>
      </c>
      <c r="V1280" s="2572">
        <f>'Notes- SK Template'!V1068</f>
        <v>0</v>
      </c>
      <c r="W1280" s="2572">
        <f>'Notes- SK Template'!W1068</f>
        <v>0</v>
      </c>
      <c r="X1280" s="2572">
        <f>'Notes- SK Template'!X1068</f>
        <v>24146218</v>
      </c>
      <c r="Y1280" s="2572">
        <f>'Notes- SK Template'!Y1068</f>
        <v>0</v>
      </c>
      <c r="Z1280" s="2572">
        <f>'Notes- SK Template'!Z1068</f>
        <v>0</v>
      </c>
      <c r="AA1280" s="2572">
        <f>'Notes- SK Template'!AA1068</f>
        <v>0</v>
      </c>
      <c r="AB1280" s="2572">
        <f>'Notes- SK Template'!AB1068</f>
        <v>0</v>
      </c>
      <c r="AC1280" s="2572">
        <f>'Notes- SK Template'!AC1068</f>
        <v>0</v>
      </c>
      <c r="AD1280" s="2572">
        <f>'Notes- SK Template'!AD1068</f>
        <v>0</v>
      </c>
      <c r="AE1280" s="2572">
        <f>'Notes- SK Template'!AE1068</f>
        <v>0</v>
      </c>
      <c r="AF1280" s="2572">
        <f>'Notes- SK Template'!AF1068</f>
        <v>0</v>
      </c>
      <c r="AG1280" s="2572">
        <f>'Notes- SK Template'!AG1068</f>
        <v>0</v>
      </c>
    </row>
    <row r="1283" spans="1:33" ht="14.25" customHeight="1">
      <c r="D1283" s="2013" t="s">
        <v>2333</v>
      </c>
      <c r="E1283" s="2013"/>
      <c r="F1283" s="2013"/>
      <c r="G1283" s="2013"/>
      <c r="H1283" s="2013"/>
      <c r="I1283" s="2013"/>
      <c r="J1283" s="2013"/>
      <c r="K1283" s="2013"/>
      <c r="L1283" s="2013"/>
      <c r="M1283" s="2013"/>
      <c r="N1283" s="2013"/>
      <c r="O1283" s="2013"/>
      <c r="P1283" s="2013"/>
      <c r="Q1283" s="2013"/>
      <c r="R1283" s="2013"/>
      <c r="S1283" s="2013"/>
      <c r="T1283" s="2013"/>
      <c r="U1283" s="2013"/>
      <c r="V1283" s="2013"/>
      <c r="W1283" s="2013"/>
      <c r="X1283" s="2013"/>
      <c r="Y1283" s="2013"/>
      <c r="Z1283" s="2013"/>
      <c r="AA1283" s="2013"/>
      <c r="AB1283" s="2013"/>
      <c r="AC1283" s="2013"/>
      <c r="AD1283" s="2013"/>
      <c r="AE1283" s="2013"/>
      <c r="AF1283" s="2013"/>
      <c r="AG1283" s="2013"/>
    </row>
    <row r="1285" spans="1:33" ht="14.25" customHeight="1">
      <c r="D1285" s="2059" t="s">
        <v>2334</v>
      </c>
      <c r="E1285" s="2546"/>
      <c r="F1285" s="2546"/>
      <c r="G1285" s="2546"/>
      <c r="H1285" s="2546"/>
      <c r="I1285" s="2546"/>
      <c r="J1285" s="2546"/>
      <c r="K1285" s="2546"/>
      <c r="L1285" s="2546"/>
      <c r="M1285" s="2546"/>
      <c r="N1285" s="2546"/>
      <c r="O1285" s="2546"/>
      <c r="P1285" s="2546"/>
      <c r="Q1285" s="2546"/>
      <c r="R1285" s="2546"/>
      <c r="S1285" s="2546"/>
      <c r="T1285" s="2546"/>
      <c r="U1285" s="2546"/>
      <c r="V1285" s="2546"/>
      <c r="W1285" s="2546"/>
      <c r="X1285" s="2546"/>
      <c r="Y1285" s="2546"/>
      <c r="Z1285" s="2546"/>
      <c r="AA1285" s="2546"/>
      <c r="AB1285" s="2546"/>
      <c r="AC1285" s="2546"/>
      <c r="AD1285" s="2546"/>
      <c r="AE1285" s="2546"/>
      <c r="AF1285" s="2546"/>
      <c r="AG1285" s="2546"/>
    </row>
    <row r="1286" spans="1:33" ht="14.25" customHeight="1" thickBot="1"/>
    <row r="1287" spans="1:33" ht="14.25" customHeight="1">
      <c r="A1287" s="606">
        <v>39</v>
      </c>
      <c r="D1287" s="2127" t="s">
        <v>1828</v>
      </c>
      <c r="E1287" s="2128"/>
      <c r="F1287" s="2128"/>
      <c r="G1287" s="2128"/>
      <c r="H1287" s="2128"/>
      <c r="I1287" s="2128"/>
      <c r="J1287" s="2128"/>
      <c r="K1287" s="2128"/>
      <c r="L1287" s="2128"/>
      <c r="M1287" s="2129"/>
      <c r="N1287" s="2133" t="s">
        <v>1829</v>
      </c>
      <c r="O1287" s="2134"/>
      <c r="P1287" s="2134"/>
      <c r="Q1287" s="2134"/>
      <c r="R1287" s="2134"/>
      <c r="S1287" s="2134"/>
      <c r="T1287" s="2134"/>
      <c r="U1287" s="2134"/>
      <c r="V1287" s="2134"/>
      <c r="W1287" s="2134"/>
      <c r="X1287" s="2133" t="s">
        <v>2113</v>
      </c>
      <c r="Y1287" s="2134"/>
      <c r="Z1287" s="2134"/>
      <c r="AA1287" s="2134"/>
      <c r="AB1287" s="2134"/>
      <c r="AC1287" s="2134"/>
      <c r="AD1287" s="2134"/>
      <c r="AE1287" s="2134"/>
      <c r="AF1287" s="2134"/>
      <c r="AG1287" s="2137"/>
    </row>
    <row r="1288" spans="1:33" ht="14.25" customHeight="1" thickBot="1">
      <c r="D1288" s="2130"/>
      <c r="E1288" s="2131"/>
      <c r="F1288" s="2131"/>
      <c r="G1288" s="2131"/>
      <c r="H1288" s="2131"/>
      <c r="I1288" s="2131"/>
      <c r="J1288" s="2131"/>
      <c r="K1288" s="2131"/>
      <c r="L1288" s="2131"/>
      <c r="M1288" s="2132"/>
      <c r="N1288" s="2135"/>
      <c r="O1288" s="2136"/>
      <c r="P1288" s="2136"/>
      <c r="Q1288" s="2136"/>
      <c r="R1288" s="2136"/>
      <c r="S1288" s="2136"/>
      <c r="T1288" s="2136"/>
      <c r="U1288" s="2136"/>
      <c r="V1288" s="2136"/>
      <c r="W1288" s="2136"/>
      <c r="X1288" s="2135"/>
      <c r="Y1288" s="2136"/>
      <c r="Z1288" s="2136"/>
      <c r="AA1288" s="2136"/>
      <c r="AB1288" s="2136"/>
      <c r="AC1288" s="2136"/>
      <c r="AD1288" s="2136"/>
      <c r="AE1288" s="2136"/>
      <c r="AF1288" s="2136"/>
      <c r="AG1288" s="2138"/>
    </row>
    <row r="1289" spans="1:33" s="20" customFormat="1" ht="29.25" customHeight="1">
      <c r="A1289" s="930"/>
      <c r="D1289" s="2139" t="s">
        <v>2335</v>
      </c>
      <c r="E1289" s="2140"/>
      <c r="F1289" s="2140"/>
      <c r="G1289" s="2140"/>
      <c r="H1289" s="2140"/>
      <c r="I1289" s="2140"/>
      <c r="J1289" s="2140"/>
      <c r="K1289" s="2140"/>
      <c r="L1289" s="2140"/>
      <c r="M1289" s="2141"/>
      <c r="N1289" s="2014">
        <f>'Notes- SK Template'!N1077</f>
        <v>1528668</v>
      </c>
      <c r="O1289" s="2014">
        <f>'Notes- SK Template'!O1077</f>
        <v>0</v>
      </c>
      <c r="P1289" s="2014">
        <f>'Notes- SK Template'!P1077</f>
        <v>0</v>
      </c>
      <c r="Q1289" s="2014">
        <f>'Notes- SK Template'!Q1077</f>
        <v>0</v>
      </c>
      <c r="R1289" s="2014">
        <f>'Notes- SK Template'!R1077</f>
        <v>0</v>
      </c>
      <c r="S1289" s="2014">
        <f>'Notes- SK Template'!S1077</f>
        <v>0</v>
      </c>
      <c r="T1289" s="2014">
        <f>'Notes- SK Template'!T1077</f>
        <v>0</v>
      </c>
      <c r="U1289" s="2014">
        <f>'Notes- SK Template'!U1077</f>
        <v>0</v>
      </c>
      <c r="V1289" s="2014">
        <f>'Notes- SK Template'!V1077</f>
        <v>0</v>
      </c>
      <c r="W1289" s="2014">
        <f>'Notes- SK Template'!W1077</f>
        <v>0</v>
      </c>
      <c r="X1289" s="2014">
        <f>'Notes- SK Template'!X1077</f>
        <v>1396188</v>
      </c>
      <c r="Y1289" s="2014">
        <f>'Notes- SK Template'!Y1077</f>
        <v>0</v>
      </c>
      <c r="Z1289" s="2014">
        <f>'Notes- SK Template'!Z1077</f>
        <v>0</v>
      </c>
      <c r="AA1289" s="2014">
        <f>'Notes- SK Template'!AA1077</f>
        <v>0</v>
      </c>
      <c r="AB1289" s="2014">
        <f>'Notes- SK Template'!AB1077</f>
        <v>0</v>
      </c>
      <c r="AC1289" s="2014">
        <f>'Notes- SK Template'!AC1077</f>
        <v>0</v>
      </c>
      <c r="AD1289" s="2014">
        <f>'Notes- SK Template'!AD1077</f>
        <v>0</v>
      </c>
      <c r="AE1289" s="2014">
        <f>'Notes- SK Template'!AE1077</f>
        <v>0</v>
      </c>
      <c r="AF1289" s="2014">
        <f>'Notes- SK Template'!AF1077</f>
        <v>0</v>
      </c>
      <c r="AG1289" s="2014">
        <f>'Notes- SK Template'!AG1077</f>
        <v>0</v>
      </c>
    </row>
    <row r="1290" spans="1:33" s="20" customFormat="1" ht="29.25" customHeight="1">
      <c r="A1290" s="930"/>
      <c r="D1290" s="3067" t="s">
        <v>2336</v>
      </c>
      <c r="E1290" s="2069"/>
      <c r="F1290" s="2069"/>
      <c r="G1290" s="2069"/>
      <c r="H1290" s="2069"/>
      <c r="I1290" s="2069"/>
      <c r="J1290" s="2069"/>
      <c r="K1290" s="2069"/>
      <c r="L1290" s="2069"/>
      <c r="M1290" s="2070"/>
      <c r="N1290" s="2014">
        <f>'Notes- SK Template'!N1078</f>
        <v>9319</v>
      </c>
      <c r="O1290" s="2014">
        <f>'Notes- SK Template'!O1078</f>
        <v>0</v>
      </c>
      <c r="P1290" s="2014">
        <f>'Notes- SK Template'!P1078</f>
        <v>0</v>
      </c>
      <c r="Q1290" s="2014">
        <f>'Notes- SK Template'!Q1078</f>
        <v>0</v>
      </c>
      <c r="R1290" s="2014">
        <f>'Notes- SK Template'!R1078</f>
        <v>0</v>
      </c>
      <c r="S1290" s="2014">
        <f>'Notes- SK Template'!S1078</f>
        <v>0</v>
      </c>
      <c r="T1290" s="2014">
        <f>'Notes- SK Template'!T1078</f>
        <v>0</v>
      </c>
      <c r="U1290" s="2014">
        <f>'Notes- SK Template'!U1078</f>
        <v>0</v>
      </c>
      <c r="V1290" s="2014">
        <f>'Notes- SK Template'!V1078</f>
        <v>0</v>
      </c>
      <c r="W1290" s="2014">
        <f>'Notes- SK Template'!W1078</f>
        <v>0</v>
      </c>
      <c r="X1290" s="2014">
        <f>'Notes- SK Template'!X1078</f>
        <v>8472</v>
      </c>
      <c r="Y1290" s="2014">
        <f>'Notes- SK Template'!Y1078</f>
        <v>0</v>
      </c>
      <c r="Z1290" s="2014">
        <f>'Notes- SK Template'!Z1078</f>
        <v>0</v>
      </c>
      <c r="AA1290" s="2014">
        <f>'Notes- SK Template'!AA1078</f>
        <v>0</v>
      </c>
      <c r="AB1290" s="2014">
        <f>'Notes- SK Template'!AB1078</f>
        <v>0</v>
      </c>
      <c r="AC1290" s="2014">
        <f>'Notes- SK Template'!AC1078</f>
        <v>0</v>
      </c>
      <c r="AD1290" s="2014">
        <f>'Notes- SK Template'!AD1078</f>
        <v>0</v>
      </c>
      <c r="AE1290" s="2014">
        <f>'Notes- SK Template'!AE1078</f>
        <v>0</v>
      </c>
      <c r="AF1290" s="2014">
        <f>'Notes- SK Template'!AF1078</f>
        <v>0</v>
      </c>
      <c r="AG1290" s="2014">
        <f>'Notes- SK Template'!AG1078</f>
        <v>0</v>
      </c>
    </row>
    <row r="1291" spans="1:33" s="20" customFormat="1" ht="29.25" customHeight="1">
      <c r="A1291" s="930"/>
      <c r="D1291" s="2068" t="s">
        <v>2343</v>
      </c>
      <c r="E1291" s="2069"/>
      <c r="F1291" s="2069"/>
      <c r="G1291" s="2069"/>
      <c r="H1291" s="2069"/>
      <c r="I1291" s="2069"/>
      <c r="J1291" s="2069"/>
      <c r="K1291" s="2069"/>
      <c r="L1291" s="2069"/>
      <c r="M1291" s="2070"/>
      <c r="N1291" s="3232">
        <f>'Notes- SK Template'!N1079</f>
        <v>9319</v>
      </c>
      <c r="O1291" s="3233">
        <f>'Notes- SK Template'!O1079</f>
        <v>0</v>
      </c>
      <c r="P1291" s="3233">
        <f>'Notes- SK Template'!P1079</f>
        <v>0</v>
      </c>
      <c r="Q1291" s="3233">
        <f>'Notes- SK Template'!Q1079</f>
        <v>0</v>
      </c>
      <c r="R1291" s="3233">
        <f>'Notes- SK Template'!R1079</f>
        <v>0</v>
      </c>
      <c r="S1291" s="3233">
        <f>'Notes- SK Template'!S1079</f>
        <v>0</v>
      </c>
      <c r="T1291" s="3233">
        <f>'Notes- SK Template'!T1079</f>
        <v>0</v>
      </c>
      <c r="U1291" s="3233">
        <f>'Notes- SK Template'!U1079</f>
        <v>0</v>
      </c>
      <c r="V1291" s="3233">
        <f>'Notes- SK Template'!V1079</f>
        <v>0</v>
      </c>
      <c r="W1291" s="3234">
        <f>'Notes- SK Template'!W1079</f>
        <v>0</v>
      </c>
      <c r="X1291" s="3232">
        <f>'Notes- SK Template'!X1079</f>
        <v>8472</v>
      </c>
      <c r="Y1291" s="3233">
        <f>'Notes- SK Template'!Y1079</f>
        <v>0</v>
      </c>
      <c r="Z1291" s="3233">
        <f>'Notes- SK Template'!Z1079</f>
        <v>0</v>
      </c>
      <c r="AA1291" s="3233">
        <f>'Notes- SK Template'!AA1079</f>
        <v>0</v>
      </c>
      <c r="AB1291" s="3233">
        <f>'Notes- SK Template'!AB1079</f>
        <v>0</v>
      </c>
      <c r="AC1291" s="3233">
        <f>'Notes- SK Template'!AC1079</f>
        <v>0</v>
      </c>
      <c r="AD1291" s="3233">
        <f>'Notes- SK Template'!AD1079</f>
        <v>0</v>
      </c>
      <c r="AE1291" s="3233">
        <f>'Notes- SK Template'!AE1079</f>
        <v>0</v>
      </c>
      <c r="AF1291" s="3233">
        <f>'Notes- SK Template'!AF1079</f>
        <v>0</v>
      </c>
      <c r="AG1291" s="3234">
        <f>'Notes- SK Template'!AG1079</f>
        <v>0</v>
      </c>
    </row>
    <row r="1292" spans="1:33" s="20" customFormat="1" ht="29.25" customHeight="1">
      <c r="A1292" s="930"/>
      <c r="D1292" s="2068" t="s">
        <v>2344</v>
      </c>
      <c r="E1292" s="2069"/>
      <c r="F1292" s="2069"/>
      <c r="G1292" s="2069"/>
      <c r="H1292" s="2069"/>
      <c r="I1292" s="2069"/>
      <c r="J1292" s="2069"/>
      <c r="K1292" s="2069"/>
      <c r="L1292" s="2069"/>
      <c r="M1292" s="2070"/>
      <c r="N1292" s="2936">
        <f>'Notes- SK Template'!N1080</f>
        <v>0</v>
      </c>
      <c r="O1292" s="2937">
        <f>'Notes- SK Template'!O1080</f>
        <v>0</v>
      </c>
      <c r="P1292" s="2937">
        <f>'Notes- SK Template'!P1080</f>
        <v>0</v>
      </c>
      <c r="Q1292" s="2937">
        <f>'Notes- SK Template'!Q1080</f>
        <v>0</v>
      </c>
      <c r="R1292" s="2937">
        <f>'Notes- SK Template'!R1080</f>
        <v>0</v>
      </c>
      <c r="S1292" s="2937">
        <f>'Notes- SK Template'!S1080</f>
        <v>0</v>
      </c>
      <c r="T1292" s="2937">
        <f>'Notes- SK Template'!T1080</f>
        <v>0</v>
      </c>
      <c r="U1292" s="2937">
        <f>'Notes- SK Template'!U1080</f>
        <v>0</v>
      </c>
      <c r="V1292" s="2937">
        <f>'Notes- SK Template'!V1080</f>
        <v>0</v>
      </c>
      <c r="W1292" s="2938">
        <f>'Notes- SK Template'!W1080</f>
        <v>0</v>
      </c>
      <c r="X1292" s="2936">
        <f>'Notes- SK Template'!X1080</f>
        <v>0</v>
      </c>
      <c r="Y1292" s="2937">
        <f>'Notes- SK Template'!Y1080</f>
        <v>0</v>
      </c>
      <c r="Z1292" s="2937">
        <f>'Notes- SK Template'!Z1080</f>
        <v>0</v>
      </c>
      <c r="AA1292" s="2937">
        <f>'Notes- SK Template'!AA1080</f>
        <v>0</v>
      </c>
      <c r="AB1292" s="2937">
        <f>'Notes- SK Template'!AB1080</f>
        <v>0</v>
      </c>
      <c r="AC1292" s="2937">
        <f>'Notes- SK Template'!AC1080</f>
        <v>0</v>
      </c>
      <c r="AD1292" s="2937">
        <f>'Notes- SK Template'!AD1080</f>
        <v>0</v>
      </c>
      <c r="AE1292" s="2937">
        <f>'Notes- SK Template'!AE1080</f>
        <v>0</v>
      </c>
      <c r="AF1292" s="2937">
        <f>'Notes- SK Template'!AF1080</f>
        <v>0</v>
      </c>
      <c r="AG1292" s="2938">
        <f>'Notes- SK Template'!AG1080</f>
        <v>0</v>
      </c>
    </row>
    <row r="1293" spans="1:33" s="20" customFormat="1" ht="29.25" customHeight="1">
      <c r="A1293" s="930"/>
      <c r="D1293" s="2068" t="s">
        <v>2345</v>
      </c>
      <c r="E1293" s="2069"/>
      <c r="F1293" s="2069"/>
      <c r="G1293" s="2069"/>
      <c r="H1293" s="2069"/>
      <c r="I1293" s="2069"/>
      <c r="J1293" s="2069"/>
      <c r="K1293" s="2069"/>
      <c r="L1293" s="2069"/>
      <c r="M1293" s="2070"/>
      <c r="N1293" s="2936">
        <f>'Notes- SK Template'!N1081</f>
        <v>0</v>
      </c>
      <c r="O1293" s="2937">
        <f>'Notes- SK Template'!O1081</f>
        <v>0</v>
      </c>
      <c r="P1293" s="2937">
        <f>'Notes- SK Template'!P1081</f>
        <v>0</v>
      </c>
      <c r="Q1293" s="2937">
        <f>'Notes- SK Template'!Q1081</f>
        <v>0</v>
      </c>
      <c r="R1293" s="2937">
        <f>'Notes- SK Template'!R1081</f>
        <v>0</v>
      </c>
      <c r="S1293" s="2937">
        <f>'Notes- SK Template'!S1081</f>
        <v>0</v>
      </c>
      <c r="T1293" s="2937">
        <f>'Notes- SK Template'!T1081</f>
        <v>0</v>
      </c>
      <c r="U1293" s="2937">
        <f>'Notes- SK Template'!U1081</f>
        <v>0</v>
      </c>
      <c r="V1293" s="2937">
        <f>'Notes- SK Template'!V1081</f>
        <v>0</v>
      </c>
      <c r="W1293" s="2938">
        <f>'Notes- SK Template'!W1081</f>
        <v>0</v>
      </c>
      <c r="X1293" s="2936">
        <f>'Notes- SK Template'!X1081</f>
        <v>0</v>
      </c>
      <c r="Y1293" s="2937">
        <f>'Notes- SK Template'!Y1081</f>
        <v>0</v>
      </c>
      <c r="Z1293" s="2937">
        <f>'Notes- SK Template'!Z1081</f>
        <v>0</v>
      </c>
      <c r="AA1293" s="2937">
        <f>'Notes- SK Template'!AA1081</f>
        <v>0</v>
      </c>
      <c r="AB1293" s="2937">
        <f>'Notes- SK Template'!AB1081</f>
        <v>0</v>
      </c>
      <c r="AC1293" s="2937">
        <f>'Notes- SK Template'!AC1081</f>
        <v>0</v>
      </c>
      <c r="AD1293" s="2937">
        <f>'Notes- SK Template'!AD1081</f>
        <v>0</v>
      </c>
      <c r="AE1293" s="2937">
        <f>'Notes- SK Template'!AE1081</f>
        <v>0</v>
      </c>
      <c r="AF1293" s="2937">
        <f>'Notes- SK Template'!AF1081</f>
        <v>0</v>
      </c>
      <c r="AG1293" s="2938">
        <f>'Notes- SK Template'!AG1081</f>
        <v>0</v>
      </c>
    </row>
    <row r="1294" spans="1:33" s="20" customFormat="1" ht="29.25" customHeight="1">
      <c r="A1294" s="930"/>
      <c r="D1294" s="2068" t="s">
        <v>2346</v>
      </c>
      <c r="E1294" s="2069"/>
      <c r="F1294" s="2069"/>
      <c r="G1294" s="2069"/>
      <c r="H1294" s="2069"/>
      <c r="I1294" s="2069"/>
      <c r="J1294" s="2069"/>
      <c r="K1294" s="2069"/>
      <c r="L1294" s="2069"/>
      <c r="M1294" s="2070"/>
      <c r="N1294" s="2936">
        <f>'Notes- SK Template'!N1082</f>
        <v>0</v>
      </c>
      <c r="O1294" s="2937">
        <f>'Notes- SK Template'!O1082</f>
        <v>0</v>
      </c>
      <c r="P1294" s="2937">
        <f>'Notes- SK Template'!P1082</f>
        <v>0</v>
      </c>
      <c r="Q1294" s="2937">
        <f>'Notes- SK Template'!Q1082</f>
        <v>0</v>
      </c>
      <c r="R1294" s="2937">
        <f>'Notes- SK Template'!R1082</f>
        <v>0</v>
      </c>
      <c r="S1294" s="2937">
        <f>'Notes- SK Template'!S1082</f>
        <v>0</v>
      </c>
      <c r="T1294" s="2937">
        <f>'Notes- SK Template'!T1082</f>
        <v>0</v>
      </c>
      <c r="U1294" s="2937">
        <f>'Notes- SK Template'!U1082</f>
        <v>0</v>
      </c>
      <c r="V1294" s="2937">
        <f>'Notes- SK Template'!V1082</f>
        <v>0</v>
      </c>
      <c r="W1294" s="2938">
        <f>'Notes- SK Template'!W1082</f>
        <v>0</v>
      </c>
      <c r="X1294" s="2936">
        <f>'Notes- SK Template'!X1082</f>
        <v>0</v>
      </c>
      <c r="Y1294" s="2937">
        <f>'Notes- SK Template'!Y1082</f>
        <v>0</v>
      </c>
      <c r="Z1294" s="2937">
        <f>'Notes- SK Template'!Z1082</f>
        <v>0</v>
      </c>
      <c r="AA1294" s="2937">
        <f>'Notes- SK Template'!AA1082</f>
        <v>0</v>
      </c>
      <c r="AB1294" s="2937">
        <f>'Notes- SK Template'!AB1082</f>
        <v>0</v>
      </c>
      <c r="AC1294" s="2937">
        <f>'Notes- SK Template'!AC1082</f>
        <v>0</v>
      </c>
      <c r="AD1294" s="2937">
        <f>'Notes- SK Template'!AD1082</f>
        <v>0</v>
      </c>
      <c r="AE1294" s="2937">
        <f>'Notes- SK Template'!AE1082</f>
        <v>0</v>
      </c>
      <c r="AF1294" s="2937">
        <f>'Notes- SK Template'!AF1082</f>
        <v>0</v>
      </c>
      <c r="AG1294" s="2938">
        <f>'Notes- SK Template'!AG1082</f>
        <v>0</v>
      </c>
    </row>
    <row r="1295" spans="1:33" s="20" customFormat="1" ht="29.25" customHeight="1">
      <c r="A1295" s="930"/>
      <c r="D1295" s="2068" t="s">
        <v>2347</v>
      </c>
      <c r="E1295" s="2069"/>
      <c r="F1295" s="2069"/>
      <c r="G1295" s="2069"/>
      <c r="H1295" s="2069"/>
      <c r="I1295" s="2069"/>
      <c r="J1295" s="2069"/>
      <c r="K1295" s="2069"/>
      <c r="L1295" s="2069"/>
      <c r="M1295" s="2070"/>
      <c r="N1295" s="2936">
        <f>'Notes- SK Template'!N1083</f>
        <v>0</v>
      </c>
      <c r="O1295" s="2937">
        <f>'Notes- SK Template'!O1083</f>
        <v>0</v>
      </c>
      <c r="P1295" s="2937">
        <f>'Notes- SK Template'!P1083</f>
        <v>0</v>
      </c>
      <c r="Q1295" s="2937">
        <f>'Notes- SK Template'!Q1083</f>
        <v>0</v>
      </c>
      <c r="R1295" s="2937">
        <f>'Notes- SK Template'!R1083</f>
        <v>0</v>
      </c>
      <c r="S1295" s="2937">
        <f>'Notes- SK Template'!S1083</f>
        <v>0</v>
      </c>
      <c r="T1295" s="2937">
        <f>'Notes- SK Template'!T1083</f>
        <v>0</v>
      </c>
      <c r="U1295" s="2937">
        <f>'Notes- SK Template'!U1083</f>
        <v>0</v>
      </c>
      <c r="V1295" s="2937">
        <f>'Notes- SK Template'!V1083</f>
        <v>0</v>
      </c>
      <c r="W1295" s="2938">
        <f>'Notes- SK Template'!W1083</f>
        <v>0</v>
      </c>
      <c r="X1295" s="2936">
        <f>'Notes- SK Template'!X1083</f>
        <v>0</v>
      </c>
      <c r="Y1295" s="2937">
        <f>'Notes- SK Template'!Y1083</f>
        <v>0</v>
      </c>
      <c r="Z1295" s="2937">
        <f>'Notes- SK Template'!Z1083</f>
        <v>0</v>
      </c>
      <c r="AA1295" s="2937">
        <f>'Notes- SK Template'!AA1083</f>
        <v>0</v>
      </c>
      <c r="AB1295" s="2937">
        <f>'Notes- SK Template'!AB1083</f>
        <v>0</v>
      </c>
      <c r="AC1295" s="2937">
        <f>'Notes- SK Template'!AC1083</f>
        <v>0</v>
      </c>
      <c r="AD1295" s="2937">
        <f>'Notes- SK Template'!AD1083</f>
        <v>0</v>
      </c>
      <c r="AE1295" s="2937">
        <f>'Notes- SK Template'!AE1083</f>
        <v>0</v>
      </c>
      <c r="AF1295" s="2937">
        <f>'Notes- SK Template'!AF1083</f>
        <v>0</v>
      </c>
      <c r="AG1295" s="2938">
        <f>'Notes- SK Template'!AG1083</f>
        <v>0</v>
      </c>
    </row>
    <row r="1296" spans="1:33" s="20" customFormat="1" ht="29.25" customHeight="1">
      <c r="A1296" s="930"/>
      <c r="D1296" s="3235" t="str">
        <f>'Notes- SK Template'!D1084</f>
        <v>Ostatné významné položky nákladov za poskytnuté služby , z toho:</v>
      </c>
      <c r="E1296" s="3236">
        <f>'Notes- SK Template'!E1084</f>
        <v>0</v>
      </c>
      <c r="F1296" s="3236">
        <f>'Notes- SK Template'!F1084</f>
        <v>0</v>
      </c>
      <c r="G1296" s="3236">
        <f>'Notes- SK Template'!G1084</f>
        <v>0</v>
      </c>
      <c r="H1296" s="3236">
        <f>'Notes- SK Template'!H1084</f>
        <v>0</v>
      </c>
      <c r="I1296" s="3236">
        <f>'Notes- SK Template'!I1084</f>
        <v>0</v>
      </c>
      <c r="J1296" s="3236">
        <f>'Notes- SK Template'!J1084</f>
        <v>0</v>
      </c>
      <c r="K1296" s="3236">
        <f>'Notes- SK Template'!K1084</f>
        <v>0</v>
      </c>
      <c r="L1296" s="3236">
        <f>'Notes- SK Template'!L1084</f>
        <v>0</v>
      </c>
      <c r="M1296" s="3237">
        <f>'Notes- SK Template'!M1084</f>
        <v>0</v>
      </c>
      <c r="N1296" s="2936">
        <f>'Notes- SK Template'!N1084</f>
        <v>1519349</v>
      </c>
      <c r="O1296" s="2937">
        <f>'Notes- SK Template'!O1084</f>
        <v>0</v>
      </c>
      <c r="P1296" s="2937">
        <f>'Notes- SK Template'!P1084</f>
        <v>0</v>
      </c>
      <c r="Q1296" s="2937">
        <f>'Notes- SK Template'!Q1084</f>
        <v>0</v>
      </c>
      <c r="R1296" s="2937">
        <f>'Notes- SK Template'!R1084</f>
        <v>0</v>
      </c>
      <c r="S1296" s="2937">
        <f>'Notes- SK Template'!S1084</f>
        <v>0</v>
      </c>
      <c r="T1296" s="2937">
        <f>'Notes- SK Template'!T1084</f>
        <v>0</v>
      </c>
      <c r="U1296" s="2937">
        <f>'Notes- SK Template'!U1084</f>
        <v>0</v>
      </c>
      <c r="V1296" s="2937">
        <f>'Notes- SK Template'!V1084</f>
        <v>0</v>
      </c>
      <c r="W1296" s="2938">
        <f>'Notes- SK Template'!W1084</f>
        <v>0</v>
      </c>
      <c r="X1296" s="2936">
        <f>'Notes- SK Template'!X1084</f>
        <v>1387716</v>
      </c>
      <c r="Y1296" s="2937">
        <f>'Notes- SK Template'!Y1084</f>
        <v>0</v>
      </c>
      <c r="Z1296" s="2937">
        <f>'Notes- SK Template'!Z1084</f>
        <v>0</v>
      </c>
      <c r="AA1296" s="2937">
        <f>'Notes- SK Template'!AA1084</f>
        <v>0</v>
      </c>
      <c r="AB1296" s="2937">
        <f>'Notes- SK Template'!AB1084</f>
        <v>0</v>
      </c>
      <c r="AC1296" s="2937">
        <f>'Notes- SK Template'!AC1084</f>
        <v>0</v>
      </c>
      <c r="AD1296" s="2937">
        <f>'Notes- SK Template'!AD1084</f>
        <v>0</v>
      </c>
      <c r="AE1296" s="2937">
        <f>'Notes- SK Template'!AE1084</f>
        <v>0</v>
      </c>
      <c r="AF1296" s="2937">
        <f>'Notes- SK Template'!AF1084</f>
        <v>0</v>
      </c>
      <c r="AG1296" s="2938">
        <f>'Notes- SK Template'!AG1084</f>
        <v>0</v>
      </c>
    </row>
    <row r="1297" spans="1:33" s="20" customFormat="1" ht="29.25" customHeight="1">
      <c r="A1297" s="930"/>
      <c r="D1297" s="2081" t="str">
        <f>'Notes- SK Template'!D1085</f>
        <v>Preprava tovaru na strediská</v>
      </c>
      <c r="E1297" s="2081">
        <f>'Notes- SK Template'!E1085</f>
        <v>0</v>
      </c>
      <c r="F1297" s="2081">
        <f>'Notes- SK Template'!F1085</f>
        <v>0</v>
      </c>
      <c r="G1297" s="2081">
        <f>'Notes- SK Template'!G1085</f>
        <v>0</v>
      </c>
      <c r="H1297" s="2081">
        <f>'Notes- SK Template'!H1085</f>
        <v>0</v>
      </c>
      <c r="I1297" s="2081">
        <f>'Notes- SK Template'!I1085</f>
        <v>0</v>
      </c>
      <c r="J1297" s="2081">
        <f>'Notes- SK Template'!J1085</f>
        <v>0</v>
      </c>
      <c r="K1297" s="2081">
        <f>'Notes- SK Template'!K1085</f>
        <v>0</v>
      </c>
      <c r="L1297" s="2081">
        <f>'Notes- SK Template'!L1085</f>
        <v>0</v>
      </c>
      <c r="M1297" s="2081">
        <f>'Notes- SK Template'!M1085</f>
        <v>0</v>
      </c>
      <c r="N1297" s="2014">
        <f>'Notes- SK Template'!N1085</f>
        <v>95712</v>
      </c>
      <c r="O1297" s="2014">
        <f>'Notes- SK Template'!O1085</f>
        <v>0</v>
      </c>
      <c r="P1297" s="2014">
        <f>'Notes- SK Template'!P1085</f>
        <v>0</v>
      </c>
      <c r="Q1297" s="2014">
        <f>'Notes- SK Template'!Q1085</f>
        <v>0</v>
      </c>
      <c r="R1297" s="2014">
        <f>'Notes- SK Template'!R1085</f>
        <v>0</v>
      </c>
      <c r="S1297" s="2014">
        <f>'Notes- SK Template'!S1085</f>
        <v>0</v>
      </c>
      <c r="T1297" s="2014">
        <f>'Notes- SK Template'!T1085</f>
        <v>0</v>
      </c>
      <c r="U1297" s="2014">
        <f>'Notes- SK Template'!U1085</f>
        <v>0</v>
      </c>
      <c r="V1297" s="2014">
        <f>'Notes- SK Template'!V1085</f>
        <v>0</v>
      </c>
      <c r="W1297" s="2014">
        <f>'Notes- SK Template'!W1085</f>
        <v>0</v>
      </c>
      <c r="X1297" s="2014">
        <f>'Notes- SK Template'!X1085</f>
        <v>96887</v>
      </c>
      <c r="Y1297" s="2014">
        <f>'Notes- SK Template'!Y1085</f>
        <v>0</v>
      </c>
      <c r="Z1297" s="2014">
        <f>'Notes- SK Template'!Z1085</f>
        <v>0</v>
      </c>
      <c r="AA1297" s="2014">
        <f>'Notes- SK Template'!AA1085</f>
        <v>0</v>
      </c>
      <c r="AB1297" s="2014">
        <f>'Notes- SK Template'!AB1085</f>
        <v>0</v>
      </c>
      <c r="AC1297" s="2014">
        <f>'Notes- SK Template'!AC1085</f>
        <v>0</v>
      </c>
      <c r="AD1297" s="2014">
        <f>'Notes- SK Template'!AD1085</f>
        <v>0</v>
      </c>
      <c r="AE1297" s="2014">
        <f>'Notes- SK Template'!AE1085</f>
        <v>0</v>
      </c>
      <c r="AF1297" s="2014">
        <f>'Notes- SK Template'!AF1085</f>
        <v>0</v>
      </c>
      <c r="AG1297" s="2014">
        <f>'Notes- SK Template'!AG1085</f>
        <v>0</v>
      </c>
    </row>
    <row r="1298" spans="1:33" s="20" customFormat="1" ht="29.25" customHeight="1">
      <c r="A1298" s="930"/>
      <c r="D1298" s="1898" t="str">
        <f>'Notes- SK Template'!D1086</f>
        <v>Preprava odberateľom</v>
      </c>
      <c r="E1298" s="1898">
        <f>'Notes- SK Template'!E1086</f>
        <v>0</v>
      </c>
      <c r="F1298" s="1898">
        <f>'Notes- SK Template'!F1086</f>
        <v>0</v>
      </c>
      <c r="G1298" s="1898">
        <f>'Notes- SK Template'!G1086</f>
        <v>0</v>
      </c>
      <c r="H1298" s="1898">
        <f>'Notes- SK Template'!H1086</f>
        <v>0</v>
      </c>
      <c r="I1298" s="1898">
        <f>'Notes- SK Template'!I1086</f>
        <v>0</v>
      </c>
      <c r="J1298" s="1898">
        <f>'Notes- SK Template'!J1086</f>
        <v>0</v>
      </c>
      <c r="K1298" s="1898">
        <f>'Notes- SK Template'!K1086</f>
        <v>0</v>
      </c>
      <c r="L1298" s="1898">
        <f>'Notes- SK Template'!L1086</f>
        <v>0</v>
      </c>
      <c r="M1298" s="1898">
        <f>'Notes- SK Template'!M1086</f>
        <v>0</v>
      </c>
      <c r="N1298" s="2014">
        <f>'Notes- SK Template'!N1086</f>
        <v>888476</v>
      </c>
      <c r="O1298" s="2014">
        <f>'Notes- SK Template'!O1086</f>
        <v>0</v>
      </c>
      <c r="P1298" s="2014">
        <f>'Notes- SK Template'!P1086</f>
        <v>0</v>
      </c>
      <c r="Q1298" s="2014">
        <f>'Notes- SK Template'!Q1086</f>
        <v>0</v>
      </c>
      <c r="R1298" s="2014">
        <f>'Notes- SK Template'!R1086</f>
        <v>0</v>
      </c>
      <c r="S1298" s="2014">
        <f>'Notes- SK Template'!S1086</f>
        <v>0</v>
      </c>
      <c r="T1298" s="2014">
        <f>'Notes- SK Template'!T1086</f>
        <v>0</v>
      </c>
      <c r="U1298" s="2014">
        <f>'Notes- SK Template'!U1086</f>
        <v>0</v>
      </c>
      <c r="V1298" s="2014">
        <f>'Notes- SK Template'!V1086</f>
        <v>0</v>
      </c>
      <c r="W1298" s="2014">
        <f>'Notes- SK Template'!W1086</f>
        <v>0</v>
      </c>
      <c r="X1298" s="2014">
        <f>'Notes- SK Template'!X1086</f>
        <v>784992</v>
      </c>
      <c r="Y1298" s="2014">
        <f>'Notes- SK Template'!Y1086</f>
        <v>0</v>
      </c>
      <c r="Z1298" s="2014">
        <f>'Notes- SK Template'!Z1086</f>
        <v>0</v>
      </c>
      <c r="AA1298" s="2014">
        <f>'Notes- SK Template'!AA1086</f>
        <v>0</v>
      </c>
      <c r="AB1298" s="2014">
        <f>'Notes- SK Template'!AB1086</f>
        <v>0</v>
      </c>
      <c r="AC1298" s="2014">
        <f>'Notes- SK Template'!AC1086</f>
        <v>0</v>
      </c>
      <c r="AD1298" s="2014">
        <f>'Notes- SK Template'!AD1086</f>
        <v>0</v>
      </c>
      <c r="AE1298" s="2014">
        <f>'Notes- SK Template'!AE1086</f>
        <v>0</v>
      </c>
      <c r="AF1298" s="2014">
        <f>'Notes- SK Template'!AF1086</f>
        <v>0</v>
      </c>
      <c r="AG1298" s="2014">
        <f>'Notes- SK Template'!AG1086</f>
        <v>0</v>
      </c>
    </row>
    <row r="1299" spans="1:33" s="20" customFormat="1" ht="29.25" customHeight="1">
      <c r="A1299" s="930"/>
      <c r="D1299" s="1898" t="str">
        <f>'Notes- SK Template'!D1087</f>
        <v>Iné - IT, vzdelávanie, reklama, ostatné služby</v>
      </c>
      <c r="E1299" s="1898">
        <f>'Notes- SK Template'!E1087</f>
        <v>0</v>
      </c>
      <c r="F1299" s="1898">
        <f>'Notes- SK Template'!F1087</f>
        <v>0</v>
      </c>
      <c r="G1299" s="1898">
        <f>'Notes- SK Template'!G1087</f>
        <v>0</v>
      </c>
      <c r="H1299" s="1898">
        <f>'Notes- SK Template'!H1087</f>
        <v>0</v>
      </c>
      <c r="I1299" s="1898">
        <f>'Notes- SK Template'!I1087</f>
        <v>0</v>
      </c>
      <c r="J1299" s="1898">
        <f>'Notes- SK Template'!J1087</f>
        <v>0</v>
      </c>
      <c r="K1299" s="1898">
        <f>'Notes- SK Template'!K1087</f>
        <v>0</v>
      </c>
      <c r="L1299" s="1898">
        <f>'Notes- SK Template'!L1087</f>
        <v>0</v>
      </c>
      <c r="M1299" s="1898">
        <f>'Notes- SK Template'!M1087</f>
        <v>0</v>
      </c>
      <c r="N1299" s="2014">
        <f>'Notes- SK Template'!N1087</f>
        <v>535161</v>
      </c>
      <c r="O1299" s="2014">
        <f>'Notes- SK Template'!O1087</f>
        <v>0</v>
      </c>
      <c r="P1299" s="2014">
        <f>'Notes- SK Template'!P1087</f>
        <v>0</v>
      </c>
      <c r="Q1299" s="2014">
        <f>'Notes- SK Template'!Q1087</f>
        <v>0</v>
      </c>
      <c r="R1299" s="2014">
        <f>'Notes- SK Template'!R1087</f>
        <v>0</v>
      </c>
      <c r="S1299" s="2014">
        <f>'Notes- SK Template'!S1087</f>
        <v>0</v>
      </c>
      <c r="T1299" s="2014">
        <f>'Notes- SK Template'!T1087</f>
        <v>0</v>
      </c>
      <c r="U1299" s="2014">
        <f>'Notes- SK Template'!U1087</f>
        <v>0</v>
      </c>
      <c r="V1299" s="2014">
        <f>'Notes- SK Template'!V1087</f>
        <v>0</v>
      </c>
      <c r="W1299" s="2014">
        <f>'Notes- SK Template'!W1087</f>
        <v>0</v>
      </c>
      <c r="X1299" s="2014">
        <f>'Notes- SK Template'!X1087</f>
        <v>505837</v>
      </c>
      <c r="Y1299" s="2014">
        <f>'Notes- SK Template'!Y1087</f>
        <v>0</v>
      </c>
      <c r="Z1299" s="2014">
        <f>'Notes- SK Template'!Z1087</f>
        <v>0</v>
      </c>
      <c r="AA1299" s="2014">
        <f>'Notes- SK Template'!AA1087</f>
        <v>0</v>
      </c>
      <c r="AB1299" s="2014">
        <f>'Notes- SK Template'!AB1087</f>
        <v>0</v>
      </c>
      <c r="AC1299" s="2014">
        <f>'Notes- SK Template'!AC1087</f>
        <v>0</v>
      </c>
      <c r="AD1299" s="2014">
        <f>'Notes- SK Template'!AD1087</f>
        <v>0</v>
      </c>
      <c r="AE1299" s="2014">
        <f>'Notes- SK Template'!AE1087</f>
        <v>0</v>
      </c>
      <c r="AF1299" s="2014">
        <f>'Notes- SK Template'!AF1087</f>
        <v>0</v>
      </c>
      <c r="AG1299" s="2014">
        <f>'Notes- SK Template'!AG1087</f>
        <v>0</v>
      </c>
    </row>
    <row r="1300" spans="1:33" s="20" customFormat="1" ht="29.25" customHeight="1">
      <c r="A1300" s="930"/>
      <c r="D1300" s="2081" t="s">
        <v>2337</v>
      </c>
      <c r="E1300" s="2081"/>
      <c r="F1300" s="2081"/>
      <c r="G1300" s="2081"/>
      <c r="H1300" s="2081"/>
      <c r="I1300" s="2081"/>
      <c r="J1300" s="2081"/>
      <c r="K1300" s="2081"/>
      <c r="L1300" s="2081"/>
      <c r="M1300" s="2081"/>
      <c r="N1300" s="2014">
        <f>'Notes- SK Template'!N1088</f>
        <v>44554</v>
      </c>
      <c r="O1300" s="2014">
        <f>'Notes- SK Template'!O1088</f>
        <v>0</v>
      </c>
      <c r="P1300" s="2014">
        <f>'Notes- SK Template'!P1088</f>
        <v>0</v>
      </c>
      <c r="Q1300" s="2014">
        <f>'Notes- SK Template'!Q1088</f>
        <v>0</v>
      </c>
      <c r="R1300" s="2014">
        <f>'Notes- SK Template'!R1088</f>
        <v>0</v>
      </c>
      <c r="S1300" s="2014">
        <f>'Notes- SK Template'!S1088</f>
        <v>0</v>
      </c>
      <c r="T1300" s="2014">
        <f>'Notes- SK Template'!T1088</f>
        <v>0</v>
      </c>
      <c r="U1300" s="2014">
        <f>'Notes- SK Template'!U1088</f>
        <v>0</v>
      </c>
      <c r="V1300" s="2014">
        <f>'Notes- SK Template'!V1088</f>
        <v>0</v>
      </c>
      <c r="W1300" s="2014">
        <f>'Notes- SK Template'!W1088</f>
        <v>0</v>
      </c>
      <c r="X1300" s="2014">
        <f>'Notes- SK Template'!X1088</f>
        <v>42248</v>
      </c>
      <c r="Y1300" s="2014">
        <f>'Notes- SK Template'!Y1088</f>
        <v>0</v>
      </c>
      <c r="Z1300" s="2014">
        <f>'Notes- SK Template'!Z1088</f>
        <v>0</v>
      </c>
      <c r="AA1300" s="2014">
        <f>'Notes- SK Template'!AA1088</f>
        <v>0</v>
      </c>
      <c r="AB1300" s="2014">
        <f>'Notes- SK Template'!AB1088</f>
        <v>0</v>
      </c>
      <c r="AC1300" s="2014">
        <f>'Notes- SK Template'!AC1088</f>
        <v>0</v>
      </c>
      <c r="AD1300" s="2014">
        <f>'Notes- SK Template'!AD1088</f>
        <v>0</v>
      </c>
      <c r="AE1300" s="2014">
        <f>'Notes- SK Template'!AE1088</f>
        <v>0</v>
      </c>
      <c r="AF1300" s="2014">
        <f>'Notes- SK Template'!AF1088</f>
        <v>0</v>
      </c>
      <c r="AG1300" s="2014">
        <f>'Notes- SK Template'!AG1088</f>
        <v>0</v>
      </c>
    </row>
    <row r="1301" spans="1:33" s="20" customFormat="1" ht="29.25" customHeight="1">
      <c r="A1301" s="930"/>
      <c r="D1301" s="1898" t="str">
        <f>'Notes- SK Template'!D1089</f>
        <v>Poistenie majetku</v>
      </c>
      <c r="E1301" s="1898">
        <f>'Notes- SK Template'!E1089</f>
        <v>0</v>
      </c>
      <c r="F1301" s="1898">
        <f>'Notes- SK Template'!F1089</f>
        <v>0</v>
      </c>
      <c r="G1301" s="1898">
        <f>'Notes- SK Template'!G1089</f>
        <v>0</v>
      </c>
      <c r="H1301" s="1898">
        <f>'Notes- SK Template'!H1089</f>
        <v>0</v>
      </c>
      <c r="I1301" s="1898">
        <f>'Notes- SK Template'!I1089</f>
        <v>0</v>
      </c>
      <c r="J1301" s="1898">
        <f>'Notes- SK Template'!J1089</f>
        <v>0</v>
      </c>
      <c r="K1301" s="1898">
        <f>'Notes- SK Template'!K1089</f>
        <v>0</v>
      </c>
      <c r="L1301" s="1898">
        <f>'Notes- SK Template'!L1089</f>
        <v>0</v>
      </c>
      <c r="M1301" s="1898">
        <f>'Notes- SK Template'!M1089</f>
        <v>0</v>
      </c>
      <c r="N1301" s="2014">
        <f>'Notes- SK Template'!N1089</f>
        <v>38053</v>
      </c>
      <c r="O1301" s="2014">
        <f>'Notes- SK Template'!O1089</f>
        <v>0</v>
      </c>
      <c r="P1301" s="2014">
        <f>'Notes- SK Template'!P1089</f>
        <v>0</v>
      </c>
      <c r="Q1301" s="2014">
        <f>'Notes- SK Template'!Q1089</f>
        <v>0</v>
      </c>
      <c r="R1301" s="2014">
        <f>'Notes- SK Template'!R1089</f>
        <v>0</v>
      </c>
      <c r="S1301" s="2014">
        <f>'Notes- SK Template'!S1089</f>
        <v>0</v>
      </c>
      <c r="T1301" s="2014">
        <f>'Notes- SK Template'!T1089</f>
        <v>0</v>
      </c>
      <c r="U1301" s="2014">
        <f>'Notes- SK Template'!U1089</f>
        <v>0</v>
      </c>
      <c r="V1301" s="2014">
        <f>'Notes- SK Template'!V1089</f>
        <v>0</v>
      </c>
      <c r="W1301" s="2014">
        <f>'Notes- SK Template'!W1089</f>
        <v>0</v>
      </c>
      <c r="X1301" s="2014">
        <f>'Notes- SK Template'!X1089</f>
        <v>35173</v>
      </c>
      <c r="Y1301" s="2014">
        <f>'Notes- SK Template'!Y1089</f>
        <v>0</v>
      </c>
      <c r="Z1301" s="2014">
        <f>'Notes- SK Template'!Z1089</f>
        <v>0</v>
      </c>
      <c r="AA1301" s="2014">
        <f>'Notes- SK Template'!AA1089</f>
        <v>0</v>
      </c>
      <c r="AB1301" s="2014">
        <f>'Notes- SK Template'!AB1089</f>
        <v>0</v>
      </c>
      <c r="AC1301" s="2014">
        <f>'Notes- SK Template'!AC1089</f>
        <v>0</v>
      </c>
      <c r="AD1301" s="2014">
        <f>'Notes- SK Template'!AD1089</f>
        <v>0</v>
      </c>
      <c r="AE1301" s="2014">
        <f>'Notes- SK Template'!AE1089</f>
        <v>0</v>
      </c>
      <c r="AF1301" s="2014">
        <f>'Notes- SK Template'!AF1089</f>
        <v>0</v>
      </c>
      <c r="AG1301" s="2014">
        <f>'Notes- SK Template'!AG1089</f>
        <v>0</v>
      </c>
    </row>
    <row r="1302" spans="1:33" s="20" customFormat="1" ht="29.25" customHeight="1">
      <c r="A1302" s="930"/>
      <c r="D1302" s="1898" t="str">
        <f>'Notes- SK Template'!D1090</f>
        <v>iné</v>
      </c>
      <c r="E1302" s="1898">
        <f>'Notes- SK Template'!E1090</f>
        <v>0</v>
      </c>
      <c r="F1302" s="1898">
        <f>'Notes- SK Template'!F1090</f>
        <v>0</v>
      </c>
      <c r="G1302" s="1898">
        <f>'Notes- SK Template'!G1090</f>
        <v>0</v>
      </c>
      <c r="H1302" s="1898">
        <f>'Notes- SK Template'!H1090</f>
        <v>0</v>
      </c>
      <c r="I1302" s="1898">
        <f>'Notes- SK Template'!I1090</f>
        <v>0</v>
      </c>
      <c r="J1302" s="1898">
        <f>'Notes- SK Template'!J1090</f>
        <v>0</v>
      </c>
      <c r="K1302" s="1898">
        <f>'Notes- SK Template'!K1090</f>
        <v>0</v>
      </c>
      <c r="L1302" s="1898">
        <f>'Notes- SK Template'!L1090</f>
        <v>0</v>
      </c>
      <c r="M1302" s="1898">
        <f>'Notes- SK Template'!M1090</f>
        <v>0</v>
      </c>
      <c r="N1302" s="2014">
        <f>'Notes- SK Template'!N1090</f>
        <v>6501</v>
      </c>
      <c r="O1302" s="2014">
        <f>'Notes- SK Template'!O1090</f>
        <v>0</v>
      </c>
      <c r="P1302" s="2014">
        <f>'Notes- SK Template'!P1090</f>
        <v>0</v>
      </c>
      <c r="Q1302" s="2014">
        <f>'Notes- SK Template'!Q1090</f>
        <v>0</v>
      </c>
      <c r="R1302" s="2014">
        <f>'Notes- SK Template'!R1090</f>
        <v>0</v>
      </c>
      <c r="S1302" s="2014">
        <f>'Notes- SK Template'!S1090</f>
        <v>0</v>
      </c>
      <c r="T1302" s="2014">
        <f>'Notes- SK Template'!T1090</f>
        <v>0</v>
      </c>
      <c r="U1302" s="2014">
        <f>'Notes- SK Template'!U1090</f>
        <v>0</v>
      </c>
      <c r="V1302" s="2014">
        <f>'Notes- SK Template'!V1090</f>
        <v>0</v>
      </c>
      <c r="W1302" s="2014">
        <f>'Notes- SK Template'!W1090</f>
        <v>0</v>
      </c>
      <c r="X1302" s="2014">
        <f>'Notes- SK Template'!X1090</f>
        <v>7075</v>
      </c>
      <c r="Y1302" s="2014">
        <f>'Notes- SK Template'!Y1090</f>
        <v>0</v>
      </c>
      <c r="Z1302" s="2014">
        <f>'Notes- SK Template'!Z1090</f>
        <v>0</v>
      </c>
      <c r="AA1302" s="2014">
        <f>'Notes- SK Template'!AA1090</f>
        <v>0</v>
      </c>
      <c r="AB1302" s="2014">
        <f>'Notes- SK Template'!AB1090</f>
        <v>0</v>
      </c>
      <c r="AC1302" s="2014">
        <f>'Notes- SK Template'!AC1090</f>
        <v>0</v>
      </c>
      <c r="AD1302" s="2014">
        <f>'Notes- SK Template'!AD1090</f>
        <v>0</v>
      </c>
      <c r="AE1302" s="2014">
        <f>'Notes- SK Template'!AE1090</f>
        <v>0</v>
      </c>
      <c r="AF1302" s="2014">
        <f>'Notes- SK Template'!AF1090</f>
        <v>0</v>
      </c>
      <c r="AG1302" s="2014">
        <f>'Notes- SK Template'!AG1090</f>
        <v>0</v>
      </c>
    </row>
    <row r="1303" spans="1:33" s="20" customFormat="1" ht="29.25" customHeight="1">
      <c r="A1303" s="930"/>
      <c r="D1303" s="1898" t="e">
        <f>'Notes- SK Template'!#REF!</f>
        <v>#REF!</v>
      </c>
      <c r="E1303" s="1898" t="e">
        <f>'Notes- SK Template'!#REF!</f>
        <v>#REF!</v>
      </c>
      <c r="F1303" s="1898" t="e">
        <f>'Notes- SK Template'!#REF!</f>
        <v>#REF!</v>
      </c>
      <c r="G1303" s="1898" t="e">
        <f>'Notes- SK Template'!#REF!</f>
        <v>#REF!</v>
      </c>
      <c r="H1303" s="1898" t="e">
        <f>'Notes- SK Template'!#REF!</f>
        <v>#REF!</v>
      </c>
      <c r="I1303" s="1898" t="e">
        <f>'Notes- SK Template'!#REF!</f>
        <v>#REF!</v>
      </c>
      <c r="J1303" s="1898" t="e">
        <f>'Notes- SK Template'!#REF!</f>
        <v>#REF!</v>
      </c>
      <c r="K1303" s="1898" t="e">
        <f>'Notes- SK Template'!#REF!</f>
        <v>#REF!</v>
      </c>
      <c r="L1303" s="1898" t="e">
        <f>'Notes- SK Template'!#REF!</f>
        <v>#REF!</v>
      </c>
      <c r="M1303" s="1898" t="e">
        <f>'Notes- SK Template'!#REF!</f>
        <v>#REF!</v>
      </c>
      <c r="N1303" s="2014" t="e">
        <f>'Notes- SK Template'!#REF!</f>
        <v>#REF!</v>
      </c>
      <c r="O1303" s="2014" t="e">
        <f>'Notes- SK Template'!#REF!</f>
        <v>#REF!</v>
      </c>
      <c r="P1303" s="2014" t="e">
        <f>'Notes- SK Template'!#REF!</f>
        <v>#REF!</v>
      </c>
      <c r="Q1303" s="2014" t="e">
        <f>'Notes- SK Template'!#REF!</f>
        <v>#REF!</v>
      </c>
      <c r="R1303" s="2014" t="e">
        <f>'Notes- SK Template'!#REF!</f>
        <v>#REF!</v>
      </c>
      <c r="S1303" s="2014" t="e">
        <f>'Notes- SK Template'!#REF!</f>
        <v>#REF!</v>
      </c>
      <c r="T1303" s="2014" t="e">
        <f>'Notes- SK Template'!#REF!</f>
        <v>#REF!</v>
      </c>
      <c r="U1303" s="2014" t="e">
        <f>'Notes- SK Template'!#REF!</f>
        <v>#REF!</v>
      </c>
      <c r="V1303" s="2014" t="e">
        <f>'Notes- SK Template'!#REF!</f>
        <v>#REF!</v>
      </c>
      <c r="W1303" s="2014" t="e">
        <f>'Notes- SK Template'!#REF!</f>
        <v>#REF!</v>
      </c>
      <c r="X1303" s="2014" t="e">
        <f>'Notes- SK Template'!#REF!</f>
        <v>#REF!</v>
      </c>
      <c r="Y1303" s="2014" t="e">
        <f>'Notes- SK Template'!#REF!</f>
        <v>#REF!</v>
      </c>
      <c r="Z1303" s="2014" t="e">
        <f>'Notes- SK Template'!#REF!</f>
        <v>#REF!</v>
      </c>
      <c r="AA1303" s="2014" t="e">
        <f>'Notes- SK Template'!#REF!</f>
        <v>#REF!</v>
      </c>
      <c r="AB1303" s="2014" t="e">
        <f>'Notes- SK Template'!#REF!</f>
        <v>#REF!</v>
      </c>
      <c r="AC1303" s="2014" t="e">
        <f>'Notes- SK Template'!#REF!</f>
        <v>#REF!</v>
      </c>
      <c r="AD1303" s="2014" t="e">
        <f>'Notes- SK Template'!#REF!</f>
        <v>#REF!</v>
      </c>
      <c r="AE1303" s="2014" t="e">
        <f>'Notes- SK Template'!#REF!</f>
        <v>#REF!</v>
      </c>
      <c r="AF1303" s="2014" t="e">
        <f>'Notes- SK Template'!#REF!</f>
        <v>#REF!</v>
      </c>
      <c r="AG1303" s="2014" t="e">
        <f>'Notes- SK Template'!#REF!</f>
        <v>#REF!</v>
      </c>
    </row>
    <row r="1304" spans="1:33" s="20" customFormat="1" ht="29.25" customHeight="1">
      <c r="A1304" s="930"/>
      <c r="D1304" s="2081" t="e">
        <f>'Notes- SK Template'!#REF!</f>
        <v>#REF!</v>
      </c>
      <c r="E1304" s="2081" t="e">
        <f>'Notes- SK Template'!#REF!</f>
        <v>#REF!</v>
      </c>
      <c r="F1304" s="2081" t="e">
        <f>'Notes- SK Template'!#REF!</f>
        <v>#REF!</v>
      </c>
      <c r="G1304" s="2081" t="e">
        <f>'Notes- SK Template'!#REF!</f>
        <v>#REF!</v>
      </c>
      <c r="H1304" s="2081" t="e">
        <f>'Notes- SK Template'!#REF!</f>
        <v>#REF!</v>
      </c>
      <c r="I1304" s="2081" t="e">
        <f>'Notes- SK Template'!#REF!</f>
        <v>#REF!</v>
      </c>
      <c r="J1304" s="2081" t="e">
        <f>'Notes- SK Template'!#REF!</f>
        <v>#REF!</v>
      </c>
      <c r="K1304" s="2081" t="e">
        <f>'Notes- SK Template'!#REF!</f>
        <v>#REF!</v>
      </c>
      <c r="L1304" s="2081" t="e">
        <f>'Notes- SK Template'!#REF!</f>
        <v>#REF!</v>
      </c>
      <c r="M1304" s="2081" t="e">
        <f>'Notes- SK Template'!#REF!</f>
        <v>#REF!</v>
      </c>
      <c r="N1304" s="2014" t="e">
        <f>'Notes- SK Template'!#REF!</f>
        <v>#REF!</v>
      </c>
      <c r="O1304" s="2014" t="e">
        <f>'Notes- SK Template'!#REF!</f>
        <v>#REF!</v>
      </c>
      <c r="P1304" s="2014" t="e">
        <f>'Notes- SK Template'!#REF!</f>
        <v>#REF!</v>
      </c>
      <c r="Q1304" s="2014" t="e">
        <f>'Notes- SK Template'!#REF!</f>
        <v>#REF!</v>
      </c>
      <c r="R1304" s="2014" t="e">
        <f>'Notes- SK Template'!#REF!</f>
        <v>#REF!</v>
      </c>
      <c r="S1304" s="2014" t="e">
        <f>'Notes- SK Template'!#REF!</f>
        <v>#REF!</v>
      </c>
      <c r="T1304" s="2014" t="e">
        <f>'Notes- SK Template'!#REF!</f>
        <v>#REF!</v>
      </c>
      <c r="U1304" s="2014" t="e">
        <f>'Notes- SK Template'!#REF!</f>
        <v>#REF!</v>
      </c>
      <c r="V1304" s="2014" t="e">
        <f>'Notes- SK Template'!#REF!</f>
        <v>#REF!</v>
      </c>
      <c r="W1304" s="2014" t="e">
        <f>'Notes- SK Template'!#REF!</f>
        <v>#REF!</v>
      </c>
      <c r="X1304" s="2014" t="e">
        <f>'Notes- SK Template'!#REF!</f>
        <v>#REF!</v>
      </c>
      <c r="Y1304" s="2014" t="e">
        <f>'Notes- SK Template'!#REF!</f>
        <v>#REF!</v>
      </c>
      <c r="Z1304" s="2014" t="e">
        <f>'Notes- SK Template'!#REF!</f>
        <v>#REF!</v>
      </c>
      <c r="AA1304" s="2014" t="e">
        <f>'Notes- SK Template'!#REF!</f>
        <v>#REF!</v>
      </c>
      <c r="AB1304" s="2014" t="e">
        <f>'Notes- SK Template'!#REF!</f>
        <v>#REF!</v>
      </c>
      <c r="AC1304" s="2014" t="e">
        <f>'Notes- SK Template'!#REF!</f>
        <v>#REF!</v>
      </c>
      <c r="AD1304" s="2014" t="e">
        <f>'Notes- SK Template'!#REF!</f>
        <v>#REF!</v>
      </c>
      <c r="AE1304" s="2014" t="e">
        <f>'Notes- SK Template'!#REF!</f>
        <v>#REF!</v>
      </c>
      <c r="AF1304" s="2014" t="e">
        <f>'Notes- SK Template'!#REF!</f>
        <v>#REF!</v>
      </c>
      <c r="AG1304" s="2014" t="e">
        <f>'Notes- SK Template'!#REF!</f>
        <v>#REF!</v>
      </c>
    </row>
    <row r="1305" spans="1:33" s="20" customFormat="1" ht="29.25" customHeight="1">
      <c r="A1305" s="930"/>
      <c r="D1305" s="2078" t="s">
        <v>2338</v>
      </c>
      <c r="E1305" s="2079"/>
      <c r="F1305" s="2079"/>
      <c r="G1305" s="2079"/>
      <c r="H1305" s="2079"/>
      <c r="I1305" s="2079"/>
      <c r="J1305" s="2079"/>
      <c r="K1305" s="2079"/>
      <c r="L1305" s="2079"/>
      <c r="M1305" s="2080"/>
      <c r="N1305" s="2014">
        <f>'Notes- SK Template'!N1091</f>
        <v>32110</v>
      </c>
      <c r="O1305" s="2014">
        <f>'Notes- SK Template'!O1091</f>
        <v>0</v>
      </c>
      <c r="P1305" s="2014">
        <f>'Notes- SK Template'!P1091</f>
        <v>0</v>
      </c>
      <c r="Q1305" s="2014">
        <f>'Notes- SK Template'!Q1091</f>
        <v>0</v>
      </c>
      <c r="R1305" s="2014">
        <f>'Notes- SK Template'!R1091</f>
        <v>0</v>
      </c>
      <c r="S1305" s="2014">
        <f>'Notes- SK Template'!S1091</f>
        <v>0</v>
      </c>
      <c r="T1305" s="2014">
        <f>'Notes- SK Template'!T1091</f>
        <v>0</v>
      </c>
      <c r="U1305" s="2014">
        <f>'Notes- SK Template'!U1091</f>
        <v>0</v>
      </c>
      <c r="V1305" s="2014">
        <f>'Notes- SK Template'!V1091</f>
        <v>0</v>
      </c>
      <c r="W1305" s="2014">
        <f>'Notes- SK Template'!W1091</f>
        <v>0</v>
      </c>
      <c r="X1305" s="2014">
        <f>'Notes- SK Template'!X1091</f>
        <v>40541</v>
      </c>
      <c r="Y1305" s="2014">
        <f>'Notes- SK Template'!Y1091</f>
        <v>0</v>
      </c>
      <c r="Z1305" s="2014">
        <f>'Notes- SK Template'!Z1091</f>
        <v>0</v>
      </c>
      <c r="AA1305" s="2014">
        <f>'Notes- SK Template'!AA1091</f>
        <v>0</v>
      </c>
      <c r="AB1305" s="2014">
        <f>'Notes- SK Template'!AB1091</f>
        <v>0</v>
      </c>
      <c r="AC1305" s="2014">
        <f>'Notes- SK Template'!AC1091</f>
        <v>0</v>
      </c>
      <c r="AD1305" s="2014">
        <f>'Notes- SK Template'!AD1091</f>
        <v>0</v>
      </c>
      <c r="AE1305" s="2014">
        <f>'Notes- SK Template'!AE1091</f>
        <v>0</v>
      </c>
      <c r="AF1305" s="2014">
        <f>'Notes- SK Template'!AF1091</f>
        <v>0</v>
      </c>
      <c r="AG1305" s="2014">
        <f>'Notes- SK Template'!AG1091</f>
        <v>0</v>
      </c>
    </row>
    <row r="1306" spans="1:33" s="20" customFormat="1" ht="29.25" customHeight="1">
      <c r="A1306" s="930"/>
      <c r="D1306" s="3235" t="s">
        <v>2339</v>
      </c>
      <c r="E1306" s="3236"/>
      <c r="F1306" s="3236"/>
      <c r="G1306" s="3236"/>
      <c r="H1306" s="3236"/>
      <c r="I1306" s="3236"/>
      <c r="J1306" s="3236"/>
      <c r="K1306" s="3236"/>
      <c r="L1306" s="3236"/>
      <c r="M1306" s="3237"/>
      <c r="N1306" s="2014">
        <f>'Notes- SK Template'!N1092</f>
        <v>9466</v>
      </c>
      <c r="O1306" s="2014">
        <f>'Notes- SK Template'!O1092</f>
        <v>0</v>
      </c>
      <c r="P1306" s="2014">
        <f>'Notes- SK Template'!P1092</f>
        <v>0</v>
      </c>
      <c r="Q1306" s="2014">
        <f>'Notes- SK Template'!Q1092</f>
        <v>0</v>
      </c>
      <c r="R1306" s="2014">
        <f>'Notes- SK Template'!R1092</f>
        <v>0</v>
      </c>
      <c r="S1306" s="2014">
        <f>'Notes- SK Template'!S1092</f>
        <v>0</v>
      </c>
      <c r="T1306" s="2014">
        <f>'Notes- SK Template'!T1092</f>
        <v>0</v>
      </c>
      <c r="U1306" s="2014">
        <f>'Notes- SK Template'!U1092</f>
        <v>0</v>
      </c>
      <c r="V1306" s="2014">
        <f>'Notes- SK Template'!V1092</f>
        <v>0</v>
      </c>
      <c r="W1306" s="2014">
        <f>'Notes- SK Template'!W1092</f>
        <v>0</v>
      </c>
      <c r="X1306" s="2014">
        <f>'Notes- SK Template'!X1092</f>
        <v>17451</v>
      </c>
      <c r="Y1306" s="2014">
        <f>'Notes- SK Template'!Y1092</f>
        <v>0</v>
      </c>
      <c r="Z1306" s="2014">
        <f>'Notes- SK Template'!Z1092</f>
        <v>0</v>
      </c>
      <c r="AA1306" s="2014">
        <f>'Notes- SK Template'!AA1092</f>
        <v>0</v>
      </c>
      <c r="AB1306" s="2014">
        <f>'Notes- SK Template'!AB1092</f>
        <v>0</v>
      </c>
      <c r="AC1306" s="2014">
        <f>'Notes- SK Template'!AC1092</f>
        <v>0</v>
      </c>
      <c r="AD1306" s="2014">
        <f>'Notes- SK Template'!AD1092</f>
        <v>0</v>
      </c>
      <c r="AE1306" s="2014">
        <f>'Notes- SK Template'!AE1092</f>
        <v>0</v>
      </c>
      <c r="AF1306" s="2014">
        <f>'Notes- SK Template'!AF1092</f>
        <v>0</v>
      </c>
      <c r="AG1306" s="2014">
        <f>'Notes- SK Template'!AG1092</f>
        <v>0</v>
      </c>
    </row>
    <row r="1307" spans="1:33" s="20" customFormat="1" ht="29.25" customHeight="1">
      <c r="A1307" s="930"/>
      <c r="D1307" s="3067" t="s">
        <v>2340</v>
      </c>
      <c r="E1307" s="2069"/>
      <c r="F1307" s="2069"/>
      <c r="G1307" s="2069"/>
      <c r="H1307" s="2069"/>
      <c r="I1307" s="2069"/>
      <c r="J1307" s="2069"/>
      <c r="K1307" s="2069"/>
      <c r="L1307" s="2069"/>
      <c r="M1307" s="2070"/>
      <c r="N1307" s="2014">
        <f>'Notes- SK Template'!N1093</f>
        <v>0</v>
      </c>
      <c r="O1307" s="2014">
        <f>'Notes- SK Template'!O1093</f>
        <v>0</v>
      </c>
      <c r="P1307" s="2014">
        <f>'Notes- SK Template'!P1093</f>
        <v>0</v>
      </c>
      <c r="Q1307" s="2014">
        <f>'Notes- SK Template'!Q1093</f>
        <v>0</v>
      </c>
      <c r="R1307" s="2014">
        <f>'Notes- SK Template'!R1093</f>
        <v>0</v>
      </c>
      <c r="S1307" s="2014">
        <f>'Notes- SK Template'!S1093</f>
        <v>0</v>
      </c>
      <c r="T1307" s="2014">
        <f>'Notes- SK Template'!T1093</f>
        <v>0</v>
      </c>
      <c r="U1307" s="2014">
        <f>'Notes- SK Template'!U1093</f>
        <v>0</v>
      </c>
      <c r="V1307" s="2014">
        <f>'Notes- SK Template'!V1093</f>
        <v>0</v>
      </c>
      <c r="W1307" s="2014">
        <f>'Notes- SK Template'!W1093</f>
        <v>0</v>
      </c>
      <c r="X1307" s="2014">
        <f>'Notes- SK Template'!X1093</f>
        <v>0</v>
      </c>
      <c r="Y1307" s="2014">
        <f>'Notes- SK Template'!Y1093</f>
        <v>0</v>
      </c>
      <c r="Z1307" s="2014">
        <f>'Notes- SK Template'!Z1093</f>
        <v>0</v>
      </c>
      <c r="AA1307" s="2014">
        <f>'Notes- SK Template'!AA1093</f>
        <v>0</v>
      </c>
      <c r="AB1307" s="2014">
        <f>'Notes- SK Template'!AB1093</f>
        <v>0</v>
      </c>
      <c r="AC1307" s="2014">
        <f>'Notes- SK Template'!AC1093</f>
        <v>0</v>
      </c>
      <c r="AD1307" s="2014">
        <f>'Notes- SK Template'!AD1093</f>
        <v>0</v>
      </c>
      <c r="AE1307" s="2014">
        <f>'Notes- SK Template'!AE1093</f>
        <v>0</v>
      </c>
      <c r="AF1307" s="2014">
        <f>'Notes- SK Template'!AF1093</f>
        <v>0</v>
      </c>
      <c r="AG1307" s="2014">
        <f>'Notes- SK Template'!AG1093</f>
        <v>0</v>
      </c>
    </row>
    <row r="1308" spans="1:33" s="20" customFormat="1" ht="29.25" customHeight="1">
      <c r="A1308" s="930"/>
      <c r="D1308" s="3235" t="s">
        <v>2341</v>
      </c>
      <c r="E1308" s="3236"/>
      <c r="F1308" s="3236"/>
      <c r="G1308" s="3236"/>
      <c r="H1308" s="3236"/>
      <c r="I1308" s="3236"/>
      <c r="J1308" s="3236"/>
      <c r="K1308" s="3236"/>
      <c r="L1308" s="3236"/>
      <c r="M1308" s="3237"/>
      <c r="N1308" s="2014">
        <f>'Notes- SK Template'!N1094</f>
        <v>22644</v>
      </c>
      <c r="O1308" s="2014">
        <f>'Notes- SK Template'!O1094</f>
        <v>0</v>
      </c>
      <c r="P1308" s="2014">
        <f>'Notes- SK Template'!P1094</f>
        <v>0</v>
      </c>
      <c r="Q1308" s="2014">
        <f>'Notes- SK Template'!Q1094</f>
        <v>0</v>
      </c>
      <c r="R1308" s="2014">
        <f>'Notes- SK Template'!R1094</f>
        <v>0</v>
      </c>
      <c r="S1308" s="2014">
        <f>'Notes- SK Template'!S1094</f>
        <v>0</v>
      </c>
      <c r="T1308" s="2014">
        <f>'Notes- SK Template'!T1094</f>
        <v>0</v>
      </c>
      <c r="U1308" s="2014">
        <f>'Notes- SK Template'!U1094</f>
        <v>0</v>
      </c>
      <c r="V1308" s="2014">
        <f>'Notes- SK Template'!V1094</f>
        <v>0</v>
      </c>
      <c r="W1308" s="2014">
        <f>'Notes- SK Template'!W1094</f>
        <v>0</v>
      </c>
      <c r="X1308" s="2014">
        <f>'Notes- SK Template'!X1094</f>
        <v>23090</v>
      </c>
      <c r="Y1308" s="2014">
        <f>'Notes- SK Template'!Y1094</f>
        <v>0</v>
      </c>
      <c r="Z1308" s="2014">
        <f>'Notes- SK Template'!Z1094</f>
        <v>0</v>
      </c>
      <c r="AA1308" s="2014">
        <f>'Notes- SK Template'!AA1094</f>
        <v>0</v>
      </c>
      <c r="AB1308" s="2014">
        <f>'Notes- SK Template'!AB1094</f>
        <v>0</v>
      </c>
      <c r="AC1308" s="2014">
        <f>'Notes- SK Template'!AC1094</f>
        <v>0</v>
      </c>
      <c r="AD1308" s="2014">
        <f>'Notes- SK Template'!AD1094</f>
        <v>0</v>
      </c>
      <c r="AE1308" s="2014">
        <f>'Notes- SK Template'!AE1094</f>
        <v>0</v>
      </c>
      <c r="AF1308" s="2014">
        <f>'Notes- SK Template'!AF1094</f>
        <v>0</v>
      </c>
      <c r="AG1308" s="2014">
        <f>'Notes- SK Template'!AG1094</f>
        <v>0</v>
      </c>
    </row>
    <row r="1309" spans="1:33" s="20" customFormat="1" ht="29.25" customHeight="1">
      <c r="A1309" s="930"/>
      <c r="D1309" s="2068" t="str">
        <f>'Notes- SK Template'!D1095</f>
        <v>Úroky</v>
      </c>
      <c r="E1309" s="2069">
        <f>'Notes- SK Template'!E1095</f>
        <v>0</v>
      </c>
      <c r="F1309" s="2069">
        <f>'Notes- SK Template'!F1095</f>
        <v>0</v>
      </c>
      <c r="G1309" s="2069">
        <f>'Notes- SK Template'!G1095</f>
        <v>0</v>
      </c>
      <c r="H1309" s="2069">
        <f>'Notes- SK Template'!H1095</f>
        <v>0</v>
      </c>
      <c r="I1309" s="2069">
        <f>'Notes- SK Template'!I1095</f>
        <v>0</v>
      </c>
      <c r="J1309" s="2069">
        <f>'Notes- SK Template'!J1095</f>
        <v>0</v>
      </c>
      <c r="K1309" s="2069">
        <f>'Notes- SK Template'!K1095</f>
        <v>0</v>
      </c>
      <c r="L1309" s="2069">
        <f>'Notes- SK Template'!L1095</f>
        <v>0</v>
      </c>
      <c r="M1309" s="2070">
        <f>'Notes- SK Template'!M1095</f>
        <v>0</v>
      </c>
      <c r="N1309" s="2014">
        <f>'Notes- SK Template'!N1095</f>
        <v>15336</v>
      </c>
      <c r="O1309" s="2014">
        <f>'Notes- SK Template'!O1095</f>
        <v>0</v>
      </c>
      <c r="P1309" s="2014">
        <f>'Notes- SK Template'!P1095</f>
        <v>0</v>
      </c>
      <c r="Q1309" s="2014">
        <f>'Notes- SK Template'!Q1095</f>
        <v>0</v>
      </c>
      <c r="R1309" s="2014">
        <f>'Notes- SK Template'!R1095</f>
        <v>0</v>
      </c>
      <c r="S1309" s="2014">
        <f>'Notes- SK Template'!S1095</f>
        <v>0</v>
      </c>
      <c r="T1309" s="2014">
        <f>'Notes- SK Template'!T1095</f>
        <v>0</v>
      </c>
      <c r="U1309" s="2014">
        <f>'Notes- SK Template'!U1095</f>
        <v>0</v>
      </c>
      <c r="V1309" s="2014">
        <f>'Notes- SK Template'!V1095</f>
        <v>0</v>
      </c>
      <c r="W1309" s="2014">
        <f>'Notes- SK Template'!W1095</f>
        <v>0</v>
      </c>
      <c r="X1309" s="2014">
        <f>'Notes- SK Template'!X1095</f>
        <v>13002</v>
      </c>
      <c r="Y1309" s="2014">
        <f>'Notes- SK Template'!Y1095</f>
        <v>0</v>
      </c>
      <c r="Z1309" s="2014">
        <f>'Notes- SK Template'!Z1095</f>
        <v>0</v>
      </c>
      <c r="AA1309" s="2014">
        <f>'Notes- SK Template'!AA1095</f>
        <v>0</v>
      </c>
      <c r="AB1309" s="2014">
        <f>'Notes- SK Template'!AB1095</f>
        <v>0</v>
      </c>
      <c r="AC1309" s="2014">
        <f>'Notes- SK Template'!AC1095</f>
        <v>0</v>
      </c>
      <c r="AD1309" s="2014">
        <f>'Notes- SK Template'!AD1095</f>
        <v>0</v>
      </c>
      <c r="AE1309" s="2014">
        <f>'Notes- SK Template'!AE1095</f>
        <v>0</v>
      </c>
      <c r="AF1309" s="2014">
        <f>'Notes- SK Template'!AF1095</f>
        <v>0</v>
      </c>
      <c r="AG1309" s="2014">
        <f>'Notes- SK Template'!AG1095</f>
        <v>0</v>
      </c>
    </row>
    <row r="1310" spans="1:33" s="20" customFormat="1" ht="29.25" customHeight="1">
      <c r="A1310" s="930"/>
      <c r="D1310" s="2068" t="str">
        <f>'Notes- SK Template'!D1096</f>
        <v>Bankové poplatky</v>
      </c>
      <c r="E1310" s="2069">
        <f>'Notes- SK Template'!E1096</f>
        <v>0</v>
      </c>
      <c r="F1310" s="2069">
        <f>'Notes- SK Template'!F1096</f>
        <v>0</v>
      </c>
      <c r="G1310" s="2069">
        <f>'Notes- SK Template'!G1096</f>
        <v>0</v>
      </c>
      <c r="H1310" s="2069">
        <f>'Notes- SK Template'!H1096</f>
        <v>0</v>
      </c>
      <c r="I1310" s="2069">
        <f>'Notes- SK Template'!I1096</f>
        <v>0</v>
      </c>
      <c r="J1310" s="2069">
        <f>'Notes- SK Template'!J1096</f>
        <v>0</v>
      </c>
      <c r="K1310" s="2069">
        <f>'Notes- SK Template'!K1096</f>
        <v>0</v>
      </c>
      <c r="L1310" s="2069">
        <f>'Notes- SK Template'!L1096</f>
        <v>0</v>
      </c>
      <c r="M1310" s="2070">
        <f>'Notes- SK Template'!M1096</f>
        <v>0</v>
      </c>
      <c r="N1310" s="2014">
        <f>'Notes- SK Template'!N1096</f>
        <v>7308</v>
      </c>
      <c r="O1310" s="2014">
        <f>'Notes- SK Template'!O1096</f>
        <v>0</v>
      </c>
      <c r="P1310" s="2014">
        <f>'Notes- SK Template'!P1096</f>
        <v>0</v>
      </c>
      <c r="Q1310" s="2014">
        <f>'Notes- SK Template'!Q1096</f>
        <v>0</v>
      </c>
      <c r="R1310" s="2014">
        <f>'Notes- SK Template'!R1096</f>
        <v>0</v>
      </c>
      <c r="S1310" s="2014">
        <f>'Notes- SK Template'!S1096</f>
        <v>0</v>
      </c>
      <c r="T1310" s="2014">
        <f>'Notes- SK Template'!T1096</f>
        <v>0</v>
      </c>
      <c r="U1310" s="2014">
        <f>'Notes- SK Template'!U1096</f>
        <v>0</v>
      </c>
      <c r="V1310" s="2014">
        <f>'Notes- SK Template'!V1096</f>
        <v>0</v>
      </c>
      <c r="W1310" s="2014">
        <f>'Notes- SK Template'!W1096</f>
        <v>0</v>
      </c>
      <c r="X1310" s="2014">
        <f>'Notes- SK Template'!X1096</f>
        <v>10088</v>
      </c>
      <c r="Y1310" s="2014">
        <f>'Notes- SK Template'!Y1096</f>
        <v>0</v>
      </c>
      <c r="Z1310" s="2014">
        <f>'Notes- SK Template'!Z1096</f>
        <v>0</v>
      </c>
      <c r="AA1310" s="2014">
        <f>'Notes- SK Template'!AA1096</f>
        <v>0</v>
      </c>
      <c r="AB1310" s="2014">
        <f>'Notes- SK Template'!AB1096</f>
        <v>0</v>
      </c>
      <c r="AC1310" s="2014">
        <f>'Notes- SK Template'!AC1096</f>
        <v>0</v>
      </c>
      <c r="AD1310" s="2014">
        <f>'Notes- SK Template'!AD1096</f>
        <v>0</v>
      </c>
      <c r="AE1310" s="2014">
        <f>'Notes- SK Template'!AE1096</f>
        <v>0</v>
      </c>
      <c r="AF1310" s="2014">
        <f>'Notes- SK Template'!AF1096</f>
        <v>0</v>
      </c>
      <c r="AG1310" s="2014">
        <f>'Notes- SK Template'!AG1096</f>
        <v>0</v>
      </c>
    </row>
    <row r="1311" spans="1:33" s="20" customFormat="1" ht="29.25" customHeight="1">
      <c r="A1311" s="930"/>
      <c r="D1311" s="2078" t="s">
        <v>2342</v>
      </c>
      <c r="E1311" s="2079"/>
      <c r="F1311" s="2079"/>
      <c r="G1311" s="2079"/>
      <c r="H1311" s="2079"/>
      <c r="I1311" s="2079"/>
      <c r="J1311" s="2079"/>
      <c r="K1311" s="2079"/>
      <c r="L1311" s="2079"/>
      <c r="M1311" s="2080"/>
      <c r="N1311" s="2014" t="e">
        <f>'Notes- SK Template'!#REF!</f>
        <v>#REF!</v>
      </c>
      <c r="O1311" s="2014" t="e">
        <f>'Notes- SK Template'!#REF!</f>
        <v>#REF!</v>
      </c>
      <c r="P1311" s="2014" t="e">
        <f>'Notes- SK Template'!#REF!</f>
        <v>#REF!</v>
      </c>
      <c r="Q1311" s="2014" t="e">
        <f>'Notes- SK Template'!#REF!</f>
        <v>#REF!</v>
      </c>
      <c r="R1311" s="2014" t="e">
        <f>'Notes- SK Template'!#REF!</f>
        <v>#REF!</v>
      </c>
      <c r="S1311" s="2014" t="e">
        <f>'Notes- SK Template'!#REF!</f>
        <v>#REF!</v>
      </c>
      <c r="T1311" s="2014" t="e">
        <f>'Notes- SK Template'!#REF!</f>
        <v>#REF!</v>
      </c>
      <c r="U1311" s="2014" t="e">
        <f>'Notes- SK Template'!#REF!</f>
        <v>#REF!</v>
      </c>
      <c r="V1311" s="2014" t="e">
        <f>'Notes- SK Template'!#REF!</f>
        <v>#REF!</v>
      </c>
      <c r="W1311" s="2014" t="e">
        <f>'Notes- SK Template'!#REF!</f>
        <v>#REF!</v>
      </c>
      <c r="X1311" s="2014" t="e">
        <f>'Notes- SK Template'!#REF!</f>
        <v>#REF!</v>
      </c>
      <c r="Y1311" s="2014" t="e">
        <f>'Notes- SK Template'!#REF!</f>
        <v>#REF!</v>
      </c>
      <c r="Z1311" s="2014" t="e">
        <f>'Notes- SK Template'!#REF!</f>
        <v>#REF!</v>
      </c>
      <c r="AA1311" s="2014" t="e">
        <f>'Notes- SK Template'!#REF!</f>
        <v>#REF!</v>
      </c>
      <c r="AB1311" s="2014" t="e">
        <f>'Notes- SK Template'!#REF!</f>
        <v>#REF!</v>
      </c>
      <c r="AC1311" s="2014" t="e">
        <f>'Notes- SK Template'!#REF!</f>
        <v>#REF!</v>
      </c>
      <c r="AD1311" s="2014" t="e">
        <f>'Notes- SK Template'!#REF!</f>
        <v>#REF!</v>
      </c>
      <c r="AE1311" s="2014" t="e">
        <f>'Notes- SK Template'!#REF!</f>
        <v>#REF!</v>
      </c>
      <c r="AF1311" s="2014" t="e">
        <f>'Notes- SK Template'!#REF!</f>
        <v>#REF!</v>
      </c>
      <c r="AG1311" s="2014" t="e">
        <f>'Notes- SK Template'!#REF!</f>
        <v>#REF!</v>
      </c>
    </row>
    <row r="1312" spans="1:33" s="20" customFormat="1" ht="29.25" customHeight="1">
      <c r="A1312" s="930"/>
      <c r="D1312" s="1898" t="e">
        <f>'Notes- SK Template'!#REF!</f>
        <v>#REF!</v>
      </c>
      <c r="E1312" s="1898" t="e">
        <f>'Notes- SK Template'!#REF!</f>
        <v>#REF!</v>
      </c>
      <c r="F1312" s="1898" t="e">
        <f>'Notes- SK Template'!#REF!</f>
        <v>#REF!</v>
      </c>
      <c r="G1312" s="1898" t="e">
        <f>'Notes- SK Template'!#REF!</f>
        <v>#REF!</v>
      </c>
      <c r="H1312" s="1898" t="e">
        <f>'Notes- SK Template'!#REF!</f>
        <v>#REF!</v>
      </c>
      <c r="I1312" s="1898" t="e">
        <f>'Notes- SK Template'!#REF!</f>
        <v>#REF!</v>
      </c>
      <c r="J1312" s="1898" t="e">
        <f>'Notes- SK Template'!#REF!</f>
        <v>#REF!</v>
      </c>
      <c r="K1312" s="1898" t="e">
        <f>'Notes- SK Template'!#REF!</f>
        <v>#REF!</v>
      </c>
      <c r="L1312" s="1898" t="e">
        <f>'Notes- SK Template'!#REF!</f>
        <v>#REF!</v>
      </c>
      <c r="M1312" s="1898" t="e">
        <f>'Notes- SK Template'!#REF!</f>
        <v>#REF!</v>
      </c>
      <c r="N1312" s="2014" t="e">
        <f>'Notes- SK Template'!#REF!</f>
        <v>#REF!</v>
      </c>
      <c r="O1312" s="2014" t="e">
        <f>'Notes- SK Template'!#REF!</f>
        <v>#REF!</v>
      </c>
      <c r="P1312" s="2014" t="e">
        <f>'Notes- SK Template'!#REF!</f>
        <v>#REF!</v>
      </c>
      <c r="Q1312" s="2014" t="e">
        <f>'Notes- SK Template'!#REF!</f>
        <v>#REF!</v>
      </c>
      <c r="R1312" s="2014" t="e">
        <f>'Notes- SK Template'!#REF!</f>
        <v>#REF!</v>
      </c>
      <c r="S1312" s="2014" t="e">
        <f>'Notes- SK Template'!#REF!</f>
        <v>#REF!</v>
      </c>
      <c r="T1312" s="2014" t="e">
        <f>'Notes- SK Template'!#REF!</f>
        <v>#REF!</v>
      </c>
      <c r="U1312" s="2014" t="e">
        <f>'Notes- SK Template'!#REF!</f>
        <v>#REF!</v>
      </c>
      <c r="V1312" s="2014" t="e">
        <f>'Notes- SK Template'!#REF!</f>
        <v>#REF!</v>
      </c>
      <c r="W1312" s="2014" t="e">
        <f>'Notes- SK Template'!#REF!</f>
        <v>#REF!</v>
      </c>
      <c r="X1312" s="2014" t="e">
        <f>'Notes- SK Template'!#REF!</f>
        <v>#REF!</v>
      </c>
      <c r="Y1312" s="2014" t="e">
        <f>'Notes- SK Template'!#REF!</f>
        <v>#REF!</v>
      </c>
      <c r="Z1312" s="2014" t="e">
        <f>'Notes- SK Template'!#REF!</f>
        <v>#REF!</v>
      </c>
      <c r="AA1312" s="2014" t="e">
        <f>'Notes- SK Template'!#REF!</f>
        <v>#REF!</v>
      </c>
      <c r="AB1312" s="2014" t="e">
        <f>'Notes- SK Template'!#REF!</f>
        <v>#REF!</v>
      </c>
      <c r="AC1312" s="2014" t="e">
        <f>'Notes- SK Template'!#REF!</f>
        <v>#REF!</v>
      </c>
      <c r="AD1312" s="2014" t="e">
        <f>'Notes- SK Template'!#REF!</f>
        <v>#REF!</v>
      </c>
      <c r="AE1312" s="2014" t="e">
        <f>'Notes- SK Template'!#REF!</f>
        <v>#REF!</v>
      </c>
      <c r="AF1312" s="2014" t="e">
        <f>'Notes- SK Template'!#REF!</f>
        <v>#REF!</v>
      </c>
      <c r="AG1312" s="2014" t="e">
        <f>'Notes- SK Template'!#REF!</f>
        <v>#REF!</v>
      </c>
    </row>
    <row r="1313" spans="1:33" s="20" customFormat="1" ht="29.25" customHeight="1" thickBot="1">
      <c r="A1313" s="930"/>
      <c r="D1313" s="2659" t="e">
        <f>'Notes- SK Template'!#REF!</f>
        <v>#REF!</v>
      </c>
      <c r="E1313" s="2660" t="e">
        <f>'Notes- SK Template'!#REF!</f>
        <v>#REF!</v>
      </c>
      <c r="F1313" s="2660" t="e">
        <f>'Notes- SK Template'!#REF!</f>
        <v>#REF!</v>
      </c>
      <c r="G1313" s="2660" t="e">
        <f>'Notes- SK Template'!#REF!</f>
        <v>#REF!</v>
      </c>
      <c r="H1313" s="2660" t="e">
        <f>'Notes- SK Template'!#REF!</f>
        <v>#REF!</v>
      </c>
      <c r="I1313" s="2660" t="e">
        <f>'Notes- SK Template'!#REF!</f>
        <v>#REF!</v>
      </c>
      <c r="J1313" s="2660" t="e">
        <f>'Notes- SK Template'!#REF!</f>
        <v>#REF!</v>
      </c>
      <c r="K1313" s="2660" t="e">
        <f>'Notes- SK Template'!#REF!</f>
        <v>#REF!</v>
      </c>
      <c r="L1313" s="2660" t="e">
        <f>'Notes- SK Template'!#REF!</f>
        <v>#REF!</v>
      </c>
      <c r="M1313" s="2661" t="e">
        <f>'Notes- SK Template'!#REF!</f>
        <v>#REF!</v>
      </c>
      <c r="N1313" s="3229" t="e">
        <f>'Notes- SK Template'!#REF!</f>
        <v>#REF!</v>
      </c>
      <c r="O1313" s="3229" t="e">
        <f>'Notes- SK Template'!#REF!</f>
        <v>#REF!</v>
      </c>
      <c r="P1313" s="3229" t="e">
        <f>'Notes- SK Template'!#REF!</f>
        <v>#REF!</v>
      </c>
      <c r="Q1313" s="3229" t="e">
        <f>'Notes- SK Template'!#REF!</f>
        <v>#REF!</v>
      </c>
      <c r="R1313" s="3229" t="e">
        <f>'Notes- SK Template'!#REF!</f>
        <v>#REF!</v>
      </c>
      <c r="S1313" s="3229" t="e">
        <f>'Notes- SK Template'!#REF!</f>
        <v>#REF!</v>
      </c>
      <c r="T1313" s="3229" t="e">
        <f>'Notes- SK Template'!#REF!</f>
        <v>#REF!</v>
      </c>
      <c r="U1313" s="3229" t="e">
        <f>'Notes- SK Template'!#REF!</f>
        <v>#REF!</v>
      </c>
      <c r="V1313" s="3229" t="e">
        <f>'Notes- SK Template'!#REF!</f>
        <v>#REF!</v>
      </c>
      <c r="W1313" s="3229" t="e">
        <f>'Notes- SK Template'!#REF!</f>
        <v>#REF!</v>
      </c>
      <c r="X1313" s="2930" t="e">
        <f>'Notes- SK Template'!#REF!</f>
        <v>#REF!</v>
      </c>
      <c r="Y1313" s="3229" t="e">
        <f>'Notes- SK Template'!#REF!</f>
        <v>#REF!</v>
      </c>
      <c r="Z1313" s="3229" t="e">
        <f>'Notes- SK Template'!#REF!</f>
        <v>#REF!</v>
      </c>
      <c r="AA1313" s="3229" t="e">
        <f>'Notes- SK Template'!#REF!</f>
        <v>#REF!</v>
      </c>
      <c r="AB1313" s="3229" t="e">
        <f>'Notes- SK Template'!#REF!</f>
        <v>#REF!</v>
      </c>
      <c r="AC1313" s="3229" t="e">
        <f>'Notes- SK Template'!#REF!</f>
        <v>#REF!</v>
      </c>
      <c r="AD1313" s="3229" t="e">
        <f>'Notes- SK Template'!#REF!</f>
        <v>#REF!</v>
      </c>
      <c r="AE1313" s="3229" t="e">
        <f>'Notes- SK Template'!#REF!</f>
        <v>#REF!</v>
      </c>
      <c r="AF1313" s="3229" t="e">
        <f>'Notes- SK Template'!#REF!</f>
        <v>#REF!</v>
      </c>
      <c r="AG1313" s="3229" t="e">
        <f>'Notes- SK Template'!#REF!</f>
        <v>#REF!</v>
      </c>
    </row>
    <row r="1314" spans="1:33" ht="14.25" customHeight="1">
      <c r="D1314" s="676"/>
      <c r="E1314" s="676"/>
      <c r="F1314" s="676"/>
      <c r="G1314" s="676"/>
      <c r="H1314" s="676"/>
      <c r="I1314" s="676"/>
      <c r="J1314" s="676"/>
      <c r="K1314" s="676"/>
      <c r="L1314" s="676"/>
      <c r="M1314" s="676"/>
      <c r="N1314" s="677"/>
      <c r="O1314" s="677"/>
      <c r="P1314" s="677"/>
      <c r="Q1314" s="677"/>
      <c r="R1314" s="677"/>
      <c r="S1314" s="677"/>
      <c r="T1314" s="677"/>
      <c r="U1314" s="677"/>
      <c r="V1314" s="677"/>
      <c r="W1314" s="677"/>
      <c r="X1314" s="677"/>
      <c r="Y1314" s="677"/>
      <c r="Z1314" s="677"/>
      <c r="AA1314" s="677"/>
      <c r="AB1314" s="677"/>
      <c r="AC1314" s="677"/>
      <c r="AD1314" s="677"/>
      <c r="AE1314" s="677"/>
      <c r="AF1314" s="677"/>
      <c r="AG1314" s="677"/>
    </row>
    <row r="1315" spans="1:33" ht="14.25" customHeight="1">
      <c r="D1315" s="676"/>
      <c r="E1315" s="676"/>
      <c r="F1315" s="676"/>
      <c r="G1315" s="676"/>
      <c r="H1315" s="676"/>
      <c r="I1315" s="676"/>
      <c r="J1315" s="676"/>
      <c r="K1315" s="676"/>
      <c r="L1315" s="676"/>
      <c r="M1315" s="676"/>
      <c r="N1315" s="677"/>
      <c r="O1315" s="677"/>
      <c r="P1315" s="677"/>
      <c r="Q1315" s="677"/>
      <c r="R1315" s="677"/>
      <c r="S1315" s="677"/>
      <c r="T1315" s="677"/>
      <c r="U1315" s="677"/>
      <c r="V1315" s="677"/>
      <c r="W1315" s="677"/>
      <c r="X1315" s="677"/>
      <c r="Y1315" s="677"/>
      <c r="Z1315" s="677"/>
      <c r="AA1315" s="677"/>
      <c r="AB1315" s="677"/>
      <c r="AC1315" s="677"/>
      <c r="AD1315" s="677"/>
      <c r="AE1315" s="677"/>
      <c r="AF1315" s="677"/>
      <c r="AG1315" s="677"/>
    </row>
    <row r="1316" spans="1:33" ht="14.25" hidden="1" customHeight="1">
      <c r="A1316" s="606">
        <v>39</v>
      </c>
      <c r="D1316" s="2127" t="s">
        <v>1828</v>
      </c>
      <c r="E1316" s="2128"/>
      <c r="F1316" s="2128"/>
      <c r="G1316" s="2128"/>
      <c r="H1316" s="2128"/>
      <c r="I1316" s="2128"/>
      <c r="J1316" s="2128"/>
      <c r="K1316" s="2128"/>
      <c r="L1316" s="2128"/>
      <c r="M1316" s="2129"/>
      <c r="N1316" s="2133" t="s">
        <v>1829</v>
      </c>
      <c r="O1316" s="2134"/>
      <c r="P1316" s="2134"/>
      <c r="Q1316" s="2134"/>
      <c r="R1316" s="2134"/>
      <c r="S1316" s="2134"/>
      <c r="T1316" s="2134"/>
      <c r="U1316" s="2134"/>
      <c r="V1316" s="2134"/>
      <c r="W1316" s="2134"/>
      <c r="X1316" s="2133" t="s">
        <v>2113</v>
      </c>
      <c r="Y1316" s="2134"/>
      <c r="Z1316" s="2134"/>
      <c r="AA1316" s="2134"/>
      <c r="AB1316" s="2134"/>
      <c r="AC1316" s="2134"/>
      <c r="AD1316" s="2134"/>
      <c r="AE1316" s="2134"/>
      <c r="AF1316" s="2134"/>
      <c r="AG1316" s="2137"/>
    </row>
    <row r="1317" spans="1:33" ht="14.25" hidden="1" customHeight="1" thickBot="1">
      <c r="D1317" s="2130"/>
      <c r="E1317" s="2131"/>
      <c r="F1317" s="2131"/>
      <c r="G1317" s="2131"/>
      <c r="H1317" s="2131"/>
      <c r="I1317" s="2131"/>
      <c r="J1317" s="2131"/>
      <c r="K1317" s="2131"/>
      <c r="L1317" s="2131"/>
      <c r="M1317" s="2132"/>
      <c r="N1317" s="2135"/>
      <c r="O1317" s="2136"/>
      <c r="P1317" s="2136"/>
      <c r="Q1317" s="2136"/>
      <c r="R1317" s="2136"/>
      <c r="S1317" s="2136"/>
      <c r="T1317" s="2136"/>
      <c r="U1317" s="2136"/>
      <c r="V1317" s="2136"/>
      <c r="W1317" s="2136"/>
      <c r="X1317" s="2135"/>
      <c r="Y1317" s="2136"/>
      <c r="Z1317" s="2136"/>
      <c r="AA1317" s="2136"/>
      <c r="AB1317" s="2136"/>
      <c r="AC1317" s="2136"/>
      <c r="AD1317" s="2136"/>
      <c r="AE1317" s="2136"/>
      <c r="AF1317" s="2136"/>
      <c r="AG1317" s="2138"/>
    </row>
    <row r="1318" spans="1:33" s="20" customFormat="1" ht="29.25" hidden="1" customHeight="1">
      <c r="A1318" s="930"/>
      <c r="D1318" s="2139" t="s">
        <v>2336</v>
      </c>
      <c r="E1318" s="2140"/>
      <c r="F1318" s="2140"/>
      <c r="G1318" s="2140"/>
      <c r="H1318" s="2140"/>
      <c r="I1318" s="2140"/>
      <c r="J1318" s="2140"/>
      <c r="K1318" s="2140"/>
      <c r="L1318" s="2140"/>
      <c r="M1318" s="2141"/>
      <c r="N1318" s="2014">
        <f>'Notes- SK Template'!N1101</f>
        <v>0</v>
      </c>
      <c r="O1318" s="2014">
        <f>'Notes- SK Template'!O1101</f>
        <v>0</v>
      </c>
      <c r="P1318" s="2014">
        <f>'Notes- SK Template'!P1101</f>
        <v>0</v>
      </c>
      <c r="Q1318" s="2014">
        <f>'Notes- SK Template'!Q1101</f>
        <v>0</v>
      </c>
      <c r="R1318" s="2014">
        <f>'Notes- SK Template'!R1101</f>
        <v>0</v>
      </c>
      <c r="S1318" s="2014">
        <f>'Notes- SK Template'!S1101</f>
        <v>0</v>
      </c>
      <c r="T1318" s="2014">
        <f>'Notes- SK Template'!T1101</f>
        <v>0</v>
      </c>
      <c r="U1318" s="2014">
        <f>'Notes- SK Template'!U1101</f>
        <v>0</v>
      </c>
      <c r="V1318" s="2014">
        <f>'Notes- SK Template'!V1101</f>
        <v>0</v>
      </c>
      <c r="W1318" s="2014">
        <f>'Notes- SK Template'!W1101</f>
        <v>0</v>
      </c>
      <c r="X1318" s="2014">
        <f>'Notes- SK Template'!X1101</f>
        <v>0</v>
      </c>
      <c r="Y1318" s="2014">
        <f>'Notes- SK Template'!Y1101</f>
        <v>0</v>
      </c>
      <c r="Z1318" s="2014">
        <f>'Notes- SK Template'!Z1101</f>
        <v>0</v>
      </c>
      <c r="AA1318" s="2014">
        <f>'Notes- SK Template'!AA1101</f>
        <v>0</v>
      </c>
      <c r="AB1318" s="2014">
        <f>'Notes- SK Template'!AB1101</f>
        <v>0</v>
      </c>
      <c r="AC1318" s="2014">
        <f>'Notes- SK Template'!AC1101</f>
        <v>0</v>
      </c>
      <c r="AD1318" s="2014">
        <f>'Notes- SK Template'!AD1101</f>
        <v>0</v>
      </c>
      <c r="AE1318" s="2014">
        <f>'Notes- SK Template'!AE1101</f>
        <v>0</v>
      </c>
      <c r="AF1318" s="2014">
        <f>'Notes- SK Template'!AF1101</f>
        <v>0</v>
      </c>
      <c r="AG1318" s="2014">
        <f>'Notes- SK Template'!AG1101</f>
        <v>0</v>
      </c>
    </row>
    <row r="1319" spans="1:33" s="20" customFormat="1" ht="29.25" hidden="1" customHeight="1">
      <c r="A1319" s="930"/>
      <c r="D1319" s="3067" t="s">
        <v>2343</v>
      </c>
      <c r="E1319" s="2069"/>
      <c r="F1319" s="2069"/>
      <c r="G1319" s="2069"/>
      <c r="H1319" s="2069"/>
      <c r="I1319" s="2069"/>
      <c r="J1319" s="2069"/>
      <c r="K1319" s="2069"/>
      <c r="L1319" s="2069"/>
      <c r="M1319" s="2070"/>
      <c r="N1319" s="2082">
        <f>'Notes- SK Template'!N1102</f>
        <v>0</v>
      </c>
      <c r="O1319" s="2082">
        <f>'Notes- SK Template'!O1102</f>
        <v>0</v>
      </c>
      <c r="P1319" s="2082">
        <f>'Notes- SK Template'!P1102</f>
        <v>0</v>
      </c>
      <c r="Q1319" s="2082">
        <f>'Notes- SK Template'!Q1102</f>
        <v>0</v>
      </c>
      <c r="R1319" s="2082">
        <f>'Notes- SK Template'!R1102</f>
        <v>0</v>
      </c>
      <c r="S1319" s="2082">
        <f>'Notes- SK Template'!S1102</f>
        <v>0</v>
      </c>
      <c r="T1319" s="2082">
        <f>'Notes- SK Template'!T1102</f>
        <v>0</v>
      </c>
      <c r="U1319" s="2082">
        <f>'Notes- SK Template'!U1102</f>
        <v>0</v>
      </c>
      <c r="V1319" s="2082">
        <f>'Notes- SK Template'!V1102</f>
        <v>0</v>
      </c>
      <c r="W1319" s="2082">
        <f>'Notes- SK Template'!W1102</f>
        <v>0</v>
      </c>
      <c r="X1319" s="2082">
        <f>'Notes- SK Template'!X1102</f>
        <v>0</v>
      </c>
      <c r="Y1319" s="2082">
        <f>'Notes- SK Template'!Y1102</f>
        <v>0</v>
      </c>
      <c r="Z1319" s="2082">
        <f>'Notes- SK Template'!Z1102</f>
        <v>0</v>
      </c>
      <c r="AA1319" s="2082">
        <f>'Notes- SK Template'!AA1102</f>
        <v>0</v>
      </c>
      <c r="AB1319" s="2082">
        <f>'Notes- SK Template'!AB1102</f>
        <v>0</v>
      </c>
      <c r="AC1319" s="2082">
        <f>'Notes- SK Template'!AC1102</f>
        <v>0</v>
      </c>
      <c r="AD1319" s="2082">
        <f>'Notes- SK Template'!AD1102</f>
        <v>0</v>
      </c>
      <c r="AE1319" s="2082">
        <f>'Notes- SK Template'!AE1102</f>
        <v>0</v>
      </c>
      <c r="AF1319" s="2082">
        <f>'Notes- SK Template'!AF1102</f>
        <v>0</v>
      </c>
      <c r="AG1319" s="2082">
        <f>'Notes- SK Template'!AG1102</f>
        <v>0</v>
      </c>
    </row>
    <row r="1320" spans="1:33" s="20" customFormat="1" ht="29.25" hidden="1" customHeight="1">
      <c r="A1320" s="930"/>
      <c r="D1320" s="3067" t="s">
        <v>2344</v>
      </c>
      <c r="E1320" s="2069"/>
      <c r="F1320" s="2069"/>
      <c r="G1320" s="2069"/>
      <c r="H1320" s="2069"/>
      <c r="I1320" s="2069"/>
      <c r="J1320" s="2069"/>
      <c r="K1320" s="2069"/>
      <c r="L1320" s="2069"/>
      <c r="M1320" s="2070"/>
      <c r="N1320" s="2014">
        <f>'Notes- SK Template'!N1103</f>
        <v>0</v>
      </c>
      <c r="O1320" s="2014">
        <f>'Notes- SK Template'!O1103</f>
        <v>0</v>
      </c>
      <c r="P1320" s="2014">
        <f>'Notes- SK Template'!P1103</f>
        <v>0</v>
      </c>
      <c r="Q1320" s="2014">
        <f>'Notes- SK Template'!Q1103</f>
        <v>0</v>
      </c>
      <c r="R1320" s="2014">
        <f>'Notes- SK Template'!R1103</f>
        <v>0</v>
      </c>
      <c r="S1320" s="2014">
        <f>'Notes- SK Template'!S1103</f>
        <v>0</v>
      </c>
      <c r="T1320" s="2014">
        <f>'Notes- SK Template'!T1103</f>
        <v>0</v>
      </c>
      <c r="U1320" s="2014">
        <f>'Notes- SK Template'!U1103</f>
        <v>0</v>
      </c>
      <c r="V1320" s="2014">
        <f>'Notes- SK Template'!V1103</f>
        <v>0</v>
      </c>
      <c r="W1320" s="2014">
        <f>'Notes- SK Template'!W1103</f>
        <v>0</v>
      </c>
      <c r="X1320" s="2014">
        <f>'Notes- SK Template'!X1103</f>
        <v>0</v>
      </c>
      <c r="Y1320" s="2014">
        <f>'Notes- SK Template'!Y1103</f>
        <v>0</v>
      </c>
      <c r="Z1320" s="2014">
        <f>'Notes- SK Template'!Z1103</f>
        <v>0</v>
      </c>
      <c r="AA1320" s="2014">
        <f>'Notes- SK Template'!AA1103</f>
        <v>0</v>
      </c>
      <c r="AB1320" s="2014">
        <f>'Notes- SK Template'!AB1103</f>
        <v>0</v>
      </c>
      <c r="AC1320" s="2014">
        <f>'Notes- SK Template'!AC1103</f>
        <v>0</v>
      </c>
      <c r="AD1320" s="2014">
        <f>'Notes- SK Template'!AD1103</f>
        <v>0</v>
      </c>
      <c r="AE1320" s="2014">
        <f>'Notes- SK Template'!AE1103</f>
        <v>0</v>
      </c>
      <c r="AF1320" s="2014">
        <f>'Notes- SK Template'!AF1103</f>
        <v>0</v>
      </c>
      <c r="AG1320" s="2014">
        <f>'Notes- SK Template'!AG1103</f>
        <v>0</v>
      </c>
    </row>
    <row r="1321" spans="1:33" s="20" customFormat="1" ht="29.25" hidden="1" customHeight="1">
      <c r="A1321" s="930"/>
      <c r="D1321" s="3067" t="s">
        <v>2345</v>
      </c>
      <c r="E1321" s="2069"/>
      <c r="F1321" s="2069"/>
      <c r="G1321" s="2069"/>
      <c r="H1321" s="2069"/>
      <c r="I1321" s="2069"/>
      <c r="J1321" s="2069"/>
      <c r="K1321" s="2069"/>
      <c r="L1321" s="2069"/>
      <c r="M1321" s="2070"/>
      <c r="N1321" s="2014">
        <f>'Notes- SK Template'!N1104</f>
        <v>0</v>
      </c>
      <c r="O1321" s="2014">
        <f>'Notes- SK Template'!O1104</f>
        <v>0</v>
      </c>
      <c r="P1321" s="2014">
        <f>'Notes- SK Template'!P1104</f>
        <v>0</v>
      </c>
      <c r="Q1321" s="2014">
        <f>'Notes- SK Template'!Q1104</f>
        <v>0</v>
      </c>
      <c r="R1321" s="2014">
        <f>'Notes- SK Template'!R1104</f>
        <v>0</v>
      </c>
      <c r="S1321" s="2014">
        <f>'Notes- SK Template'!S1104</f>
        <v>0</v>
      </c>
      <c r="T1321" s="2014">
        <f>'Notes- SK Template'!T1104</f>
        <v>0</v>
      </c>
      <c r="U1321" s="2014">
        <f>'Notes- SK Template'!U1104</f>
        <v>0</v>
      </c>
      <c r="V1321" s="2014">
        <f>'Notes- SK Template'!V1104</f>
        <v>0</v>
      </c>
      <c r="W1321" s="2014">
        <f>'Notes- SK Template'!W1104</f>
        <v>0</v>
      </c>
      <c r="X1321" s="2014">
        <f>'Notes- SK Template'!X1104</f>
        <v>0</v>
      </c>
      <c r="Y1321" s="2014">
        <f>'Notes- SK Template'!Y1104</f>
        <v>0</v>
      </c>
      <c r="Z1321" s="2014">
        <f>'Notes- SK Template'!Z1104</f>
        <v>0</v>
      </c>
      <c r="AA1321" s="2014">
        <f>'Notes- SK Template'!AA1104</f>
        <v>0</v>
      </c>
      <c r="AB1321" s="2014">
        <f>'Notes- SK Template'!AB1104</f>
        <v>0</v>
      </c>
      <c r="AC1321" s="2014">
        <f>'Notes- SK Template'!AC1104</f>
        <v>0</v>
      </c>
      <c r="AD1321" s="2014">
        <f>'Notes- SK Template'!AD1104</f>
        <v>0</v>
      </c>
      <c r="AE1321" s="2014">
        <f>'Notes- SK Template'!AE1104</f>
        <v>0</v>
      </c>
      <c r="AF1321" s="2014">
        <f>'Notes- SK Template'!AF1104</f>
        <v>0</v>
      </c>
      <c r="AG1321" s="2014">
        <f>'Notes- SK Template'!AG1104</f>
        <v>0</v>
      </c>
    </row>
    <row r="1322" spans="1:33" s="20" customFormat="1" ht="29.25" hidden="1" customHeight="1">
      <c r="A1322" s="930"/>
      <c r="D1322" s="3067" t="s">
        <v>2346</v>
      </c>
      <c r="E1322" s="2069"/>
      <c r="F1322" s="2069"/>
      <c r="G1322" s="2069"/>
      <c r="H1322" s="2069"/>
      <c r="I1322" s="2069"/>
      <c r="J1322" s="2069"/>
      <c r="K1322" s="2069"/>
      <c r="L1322" s="2069"/>
      <c r="M1322" s="2070"/>
      <c r="N1322" s="2014">
        <f>'Notes- SK Template'!N1105</f>
        <v>0</v>
      </c>
      <c r="O1322" s="2014">
        <f>'Notes- SK Template'!O1105</f>
        <v>0</v>
      </c>
      <c r="P1322" s="2014">
        <f>'Notes- SK Template'!P1105</f>
        <v>0</v>
      </c>
      <c r="Q1322" s="2014">
        <f>'Notes- SK Template'!Q1105</f>
        <v>0</v>
      </c>
      <c r="R1322" s="2014">
        <f>'Notes- SK Template'!R1105</f>
        <v>0</v>
      </c>
      <c r="S1322" s="2014">
        <f>'Notes- SK Template'!S1105</f>
        <v>0</v>
      </c>
      <c r="T1322" s="2014">
        <f>'Notes- SK Template'!T1105</f>
        <v>0</v>
      </c>
      <c r="U1322" s="2014">
        <f>'Notes- SK Template'!U1105</f>
        <v>0</v>
      </c>
      <c r="V1322" s="2014">
        <f>'Notes- SK Template'!V1105</f>
        <v>0</v>
      </c>
      <c r="W1322" s="2014">
        <f>'Notes- SK Template'!W1105</f>
        <v>0</v>
      </c>
      <c r="X1322" s="2014">
        <f>'Notes- SK Template'!X1105</f>
        <v>0</v>
      </c>
      <c r="Y1322" s="2014">
        <f>'Notes- SK Template'!Y1105</f>
        <v>0</v>
      </c>
      <c r="Z1322" s="2014">
        <f>'Notes- SK Template'!Z1105</f>
        <v>0</v>
      </c>
      <c r="AA1322" s="2014">
        <f>'Notes- SK Template'!AA1105</f>
        <v>0</v>
      </c>
      <c r="AB1322" s="2014">
        <f>'Notes- SK Template'!AB1105</f>
        <v>0</v>
      </c>
      <c r="AC1322" s="2014">
        <f>'Notes- SK Template'!AC1105</f>
        <v>0</v>
      </c>
      <c r="AD1322" s="2014">
        <f>'Notes- SK Template'!AD1105</f>
        <v>0</v>
      </c>
      <c r="AE1322" s="2014">
        <f>'Notes- SK Template'!AE1105</f>
        <v>0</v>
      </c>
      <c r="AF1322" s="2014">
        <f>'Notes- SK Template'!AF1105</f>
        <v>0</v>
      </c>
      <c r="AG1322" s="2014">
        <f>'Notes- SK Template'!AG1105</f>
        <v>0</v>
      </c>
    </row>
    <row r="1323" spans="1:33" s="20" customFormat="1" ht="29.25" hidden="1" customHeight="1" thickBot="1">
      <c r="A1323" s="930"/>
      <c r="D1323" s="3008" t="s">
        <v>2347</v>
      </c>
      <c r="E1323" s="2016"/>
      <c r="F1323" s="2016"/>
      <c r="G1323" s="2016"/>
      <c r="H1323" s="2016"/>
      <c r="I1323" s="2016"/>
      <c r="J1323" s="2016"/>
      <c r="K1323" s="2016"/>
      <c r="L1323" s="2016"/>
      <c r="M1323" s="2017"/>
      <c r="N1323" s="2018">
        <f>'Notes- SK Template'!N1106</f>
        <v>0</v>
      </c>
      <c r="O1323" s="2018">
        <f>'Notes- SK Template'!O1106</f>
        <v>0</v>
      </c>
      <c r="P1323" s="2018">
        <f>'Notes- SK Template'!P1106</f>
        <v>0</v>
      </c>
      <c r="Q1323" s="2018">
        <f>'Notes- SK Template'!Q1106</f>
        <v>0</v>
      </c>
      <c r="R1323" s="2018">
        <f>'Notes- SK Template'!R1106</f>
        <v>0</v>
      </c>
      <c r="S1323" s="2018">
        <f>'Notes- SK Template'!S1106</f>
        <v>0</v>
      </c>
      <c r="T1323" s="2018">
        <f>'Notes- SK Template'!T1106</f>
        <v>0</v>
      </c>
      <c r="U1323" s="2018">
        <f>'Notes- SK Template'!U1106</f>
        <v>0</v>
      </c>
      <c r="V1323" s="2018">
        <f>'Notes- SK Template'!V1106</f>
        <v>0</v>
      </c>
      <c r="W1323" s="2018">
        <f>'Notes- SK Template'!W1106</f>
        <v>0</v>
      </c>
      <c r="X1323" s="2018">
        <f>'Notes- SK Template'!X1106</f>
        <v>0</v>
      </c>
      <c r="Y1323" s="2018">
        <f>'Notes- SK Template'!Y1106</f>
        <v>0</v>
      </c>
      <c r="Z1323" s="2018">
        <f>'Notes- SK Template'!Z1106</f>
        <v>0</v>
      </c>
      <c r="AA1323" s="2018">
        <f>'Notes- SK Template'!AA1106</f>
        <v>0</v>
      </c>
      <c r="AB1323" s="2018">
        <f>'Notes- SK Template'!AB1106</f>
        <v>0</v>
      </c>
      <c r="AC1323" s="2018">
        <f>'Notes- SK Template'!AC1106</f>
        <v>0</v>
      </c>
      <c r="AD1323" s="2018">
        <f>'Notes- SK Template'!AD1106</f>
        <v>0</v>
      </c>
      <c r="AE1323" s="2018">
        <f>'Notes- SK Template'!AE1106</f>
        <v>0</v>
      </c>
      <c r="AF1323" s="2018">
        <f>'Notes- SK Template'!AF1106</f>
        <v>0</v>
      </c>
      <c r="AG1323" s="2018">
        <f>'Notes- SK Template'!AG1106</f>
        <v>0</v>
      </c>
    </row>
    <row r="1324" spans="1:33" ht="14.25" hidden="1" customHeight="1">
      <c r="D1324" s="676"/>
      <c r="E1324" s="676"/>
      <c r="F1324" s="676"/>
      <c r="G1324" s="676"/>
      <c r="H1324" s="676"/>
      <c r="I1324" s="676"/>
      <c r="J1324" s="676"/>
      <c r="K1324" s="676"/>
      <c r="L1324" s="676"/>
      <c r="M1324" s="676"/>
      <c r="N1324" s="677"/>
      <c r="O1324" s="677"/>
      <c r="P1324" s="677"/>
      <c r="Q1324" s="677"/>
      <c r="R1324" s="677"/>
      <c r="S1324" s="677"/>
      <c r="T1324" s="677"/>
      <c r="U1324" s="677"/>
      <c r="V1324" s="677"/>
      <c r="W1324" s="677"/>
      <c r="X1324" s="677"/>
      <c r="Y1324" s="677"/>
      <c r="Z1324" s="677"/>
      <c r="AA1324" s="677"/>
      <c r="AB1324" s="677"/>
      <c r="AC1324" s="677"/>
      <c r="AD1324" s="677"/>
      <c r="AE1324" s="677"/>
      <c r="AF1324" s="677"/>
      <c r="AG1324" s="677"/>
    </row>
    <row r="1325" spans="1:33" ht="14.25" customHeight="1">
      <c r="D1325" s="676"/>
      <c r="E1325" s="676"/>
      <c r="F1325" s="676"/>
      <c r="G1325" s="676"/>
      <c r="H1325" s="676"/>
      <c r="I1325" s="676"/>
      <c r="J1325" s="676"/>
      <c r="K1325" s="676"/>
      <c r="L1325" s="676"/>
      <c r="M1325" s="676"/>
      <c r="N1325" s="677"/>
      <c r="O1325" s="677"/>
      <c r="P1325" s="677"/>
      <c r="Q1325" s="677"/>
      <c r="R1325" s="677"/>
      <c r="S1325" s="677"/>
      <c r="T1325" s="677"/>
      <c r="U1325" s="677"/>
      <c r="V1325" s="677"/>
      <c r="W1325" s="677"/>
      <c r="X1325" s="677"/>
      <c r="Y1325" s="677"/>
      <c r="Z1325" s="677"/>
      <c r="AA1325" s="677"/>
      <c r="AB1325" s="677"/>
      <c r="AC1325" s="677"/>
      <c r="AD1325" s="677"/>
      <c r="AE1325" s="677"/>
      <c r="AF1325" s="677"/>
      <c r="AG1325" s="677"/>
    </row>
    <row r="1326" spans="1:33" ht="14.25" customHeight="1">
      <c r="D1326" s="676"/>
      <c r="E1326" s="676"/>
      <c r="F1326" s="676"/>
      <c r="G1326" s="676"/>
      <c r="H1326" s="676"/>
      <c r="I1326" s="676"/>
      <c r="J1326" s="676"/>
      <c r="K1326" s="676"/>
      <c r="L1326" s="676"/>
      <c r="M1326" s="676"/>
      <c r="N1326" s="677"/>
      <c r="O1326" s="677"/>
      <c r="P1326" s="677"/>
      <c r="Q1326" s="677"/>
      <c r="R1326" s="677"/>
      <c r="S1326" s="677"/>
      <c r="T1326" s="677"/>
      <c r="U1326" s="677"/>
      <c r="V1326" s="677"/>
      <c r="W1326" s="677"/>
      <c r="X1326" s="677"/>
      <c r="Y1326" s="677"/>
      <c r="Z1326" s="677"/>
      <c r="AA1326" s="677"/>
      <c r="AB1326" s="677"/>
      <c r="AC1326" s="677"/>
      <c r="AD1326" s="677"/>
      <c r="AE1326" s="677"/>
      <c r="AF1326" s="677"/>
      <c r="AG1326" s="677"/>
    </row>
    <row r="1327" spans="1:33" ht="14.25" customHeight="1">
      <c r="D1327" s="2013" t="s">
        <v>2348</v>
      </c>
      <c r="E1327" s="2013"/>
      <c r="F1327" s="2013"/>
      <c r="G1327" s="2013"/>
      <c r="H1327" s="2013"/>
      <c r="I1327" s="2013"/>
      <c r="J1327" s="2013"/>
      <c r="K1327" s="2013"/>
      <c r="L1327" s="2013"/>
      <c r="M1327" s="2013"/>
      <c r="N1327" s="2013"/>
      <c r="O1327" s="2013"/>
      <c r="P1327" s="2013"/>
      <c r="Q1327" s="2013"/>
      <c r="R1327" s="2013"/>
      <c r="S1327" s="2013"/>
      <c r="T1327" s="2013"/>
      <c r="U1327" s="2013"/>
      <c r="V1327" s="2013"/>
      <c r="W1327" s="2013"/>
      <c r="X1327" s="2013"/>
      <c r="Y1327" s="2013"/>
      <c r="Z1327" s="2013"/>
      <c r="AA1327" s="2013"/>
      <c r="AB1327" s="2013"/>
      <c r="AC1327" s="2013"/>
      <c r="AD1327" s="2013"/>
      <c r="AE1327" s="2013"/>
      <c r="AF1327" s="2013"/>
      <c r="AG1327" s="2013"/>
    </row>
    <row r="1329" spans="1:33" ht="14.25" customHeight="1">
      <c r="D1329" s="2059" t="s">
        <v>2349</v>
      </c>
      <c r="E1329" s="2546"/>
      <c r="F1329" s="2546"/>
      <c r="G1329" s="2546"/>
      <c r="H1329" s="2546"/>
      <c r="I1329" s="2546"/>
      <c r="J1329" s="2546"/>
      <c r="K1329" s="2546"/>
      <c r="L1329" s="2546"/>
      <c r="M1329" s="2546"/>
      <c r="N1329" s="2546"/>
      <c r="O1329" s="2546"/>
      <c r="P1329" s="2546"/>
      <c r="Q1329" s="2546"/>
      <c r="R1329" s="2546"/>
      <c r="S1329" s="2546"/>
      <c r="T1329" s="2546"/>
      <c r="U1329" s="2546"/>
      <c r="V1329" s="2546"/>
      <c r="W1329" s="2546"/>
      <c r="X1329" s="2546"/>
      <c r="Y1329" s="2546"/>
      <c r="Z1329" s="2546"/>
      <c r="AA1329" s="2546"/>
      <c r="AB1329" s="2546"/>
      <c r="AC1329" s="2546"/>
      <c r="AD1329" s="2546"/>
      <c r="AE1329" s="2546"/>
      <c r="AF1329" s="2546"/>
      <c r="AG1329" s="2546"/>
    </row>
    <row r="1330" spans="1:33" ht="14.25" customHeight="1" thickBot="1"/>
    <row r="1331" spans="1:33" ht="28.5" customHeight="1" thickBot="1">
      <c r="A1331" s="606">
        <v>40</v>
      </c>
      <c r="D1331" s="1997" t="s">
        <v>1828</v>
      </c>
      <c r="E1331" s="1997"/>
      <c r="F1331" s="1997"/>
      <c r="G1331" s="1997"/>
      <c r="H1331" s="1997"/>
      <c r="I1331" s="1997"/>
      <c r="J1331" s="1997"/>
      <c r="K1331" s="1997"/>
      <c r="L1331" s="1997"/>
      <c r="M1331" s="1997"/>
      <c r="N1331" s="1997"/>
      <c r="O1331" s="1997"/>
      <c r="P1331" s="1997" t="s">
        <v>1829</v>
      </c>
      <c r="Q1331" s="1997"/>
      <c r="R1331" s="1997"/>
      <c r="S1331" s="1997"/>
      <c r="T1331" s="1997"/>
      <c r="U1331" s="1997"/>
      <c r="V1331" s="1997"/>
      <c r="W1331" s="1997"/>
      <c r="X1331" s="1997"/>
      <c r="Y1331" s="1997" t="s">
        <v>2113</v>
      </c>
      <c r="Z1331" s="1997"/>
      <c r="AA1331" s="1997"/>
      <c r="AB1331" s="1997"/>
      <c r="AC1331" s="1997"/>
      <c r="AD1331" s="1997"/>
      <c r="AE1331" s="1997"/>
      <c r="AF1331" s="1997"/>
      <c r="AG1331" s="1997"/>
    </row>
    <row r="1332" spans="1:33" ht="46.5" customHeight="1">
      <c r="D1332" s="3065" t="s">
        <v>2350</v>
      </c>
      <c r="E1332" s="2067"/>
      <c r="F1332" s="2067"/>
      <c r="G1332" s="2067"/>
      <c r="H1332" s="2067"/>
      <c r="I1332" s="2067"/>
      <c r="J1332" s="2067"/>
      <c r="K1332" s="2067"/>
      <c r="L1332" s="2067"/>
      <c r="M1332" s="2067"/>
      <c r="N1332" s="2067"/>
      <c r="O1332" s="2067"/>
      <c r="P1332" s="2020">
        <f>'Notes- SK Template'!P1115</f>
        <v>0</v>
      </c>
      <c r="Q1332" s="2020">
        <f>'Notes- SK Template'!Q1115</f>
        <v>0</v>
      </c>
      <c r="R1332" s="2020">
        <f>'Notes- SK Template'!R1115</f>
        <v>0</v>
      </c>
      <c r="S1332" s="2020">
        <f>'Notes- SK Template'!S1115</f>
        <v>0</v>
      </c>
      <c r="T1332" s="2020">
        <f>'Notes- SK Template'!T1115</f>
        <v>0</v>
      </c>
      <c r="U1332" s="2020">
        <f>'Notes- SK Template'!U1115</f>
        <v>0</v>
      </c>
      <c r="V1332" s="2020">
        <f>'Notes- SK Template'!V1115</f>
        <v>0</v>
      </c>
      <c r="W1332" s="2020">
        <f>'Notes- SK Template'!W1115</f>
        <v>0</v>
      </c>
      <c r="X1332" s="2020">
        <f>'Notes- SK Template'!X1115</f>
        <v>0</v>
      </c>
      <c r="Y1332" s="2020">
        <f>'Notes- SK Template'!Y1115</f>
        <v>0</v>
      </c>
      <c r="Z1332" s="2020">
        <f>'Notes- SK Template'!Z1115</f>
        <v>0</v>
      </c>
      <c r="AA1332" s="2020">
        <f>'Notes- SK Template'!AA1115</f>
        <v>0</v>
      </c>
      <c r="AB1332" s="2020">
        <f>'Notes- SK Template'!AB1115</f>
        <v>0</v>
      </c>
      <c r="AC1332" s="2020">
        <f>'Notes- SK Template'!AC1115</f>
        <v>0</v>
      </c>
      <c r="AD1332" s="2020">
        <f>'Notes- SK Template'!AD1115</f>
        <v>0</v>
      </c>
      <c r="AE1332" s="2020">
        <f>'Notes- SK Template'!AE1115</f>
        <v>0</v>
      </c>
      <c r="AF1332" s="2020">
        <f>'Notes- SK Template'!AF1115</f>
        <v>0</v>
      </c>
      <c r="AG1332" s="2020">
        <f>'Notes- SK Template'!AG1115</f>
        <v>0</v>
      </c>
    </row>
    <row r="1333" spans="1:33" ht="45.75" customHeight="1">
      <c r="D1333" s="3064" t="s">
        <v>2351</v>
      </c>
      <c r="E1333" s="1898"/>
      <c r="F1333" s="1898"/>
      <c r="G1333" s="1898"/>
      <c r="H1333" s="1898"/>
      <c r="I1333" s="1898"/>
      <c r="J1333" s="1898"/>
      <c r="K1333" s="1898"/>
      <c r="L1333" s="1898"/>
      <c r="M1333" s="1898"/>
      <c r="N1333" s="1898"/>
      <c r="O1333" s="1898"/>
      <c r="P1333" s="1907">
        <f>'Notes- SK Template'!P1116</f>
        <v>0</v>
      </c>
      <c r="Q1333" s="1907">
        <f>'Notes- SK Template'!Q1116</f>
        <v>0</v>
      </c>
      <c r="R1333" s="1907">
        <f>'Notes- SK Template'!R1116</f>
        <v>0</v>
      </c>
      <c r="S1333" s="1907">
        <f>'Notes- SK Template'!S1116</f>
        <v>0</v>
      </c>
      <c r="T1333" s="1907">
        <f>'Notes- SK Template'!T1116</f>
        <v>0</v>
      </c>
      <c r="U1333" s="1907">
        <f>'Notes- SK Template'!U1116</f>
        <v>0</v>
      </c>
      <c r="V1333" s="1907">
        <f>'Notes- SK Template'!V1116</f>
        <v>0</v>
      </c>
      <c r="W1333" s="1907">
        <f>'Notes- SK Template'!W1116</f>
        <v>0</v>
      </c>
      <c r="X1333" s="1907">
        <f>'Notes- SK Template'!X1116</f>
        <v>0</v>
      </c>
      <c r="Y1333" s="1907">
        <f>'Notes- SK Template'!Y1116</f>
        <v>0</v>
      </c>
      <c r="Z1333" s="1907">
        <f>'Notes- SK Template'!Z1116</f>
        <v>0</v>
      </c>
      <c r="AA1333" s="1907">
        <f>'Notes- SK Template'!AA1116</f>
        <v>0</v>
      </c>
      <c r="AB1333" s="1907">
        <f>'Notes- SK Template'!AB1116</f>
        <v>0</v>
      </c>
      <c r="AC1333" s="1907">
        <f>'Notes- SK Template'!AC1116</f>
        <v>0</v>
      </c>
      <c r="AD1333" s="1907">
        <f>'Notes- SK Template'!AD1116</f>
        <v>0</v>
      </c>
      <c r="AE1333" s="1907">
        <f>'Notes- SK Template'!AE1116</f>
        <v>0</v>
      </c>
      <c r="AF1333" s="1907">
        <f>'Notes- SK Template'!AF1116</f>
        <v>0</v>
      </c>
      <c r="AG1333" s="1907">
        <f>'Notes- SK Template'!AG1116</f>
        <v>0</v>
      </c>
    </row>
    <row r="1334" spans="1:33" ht="72" customHeight="1">
      <c r="D1334" s="3064" t="s">
        <v>2352</v>
      </c>
      <c r="E1334" s="1898"/>
      <c r="F1334" s="1898"/>
      <c r="G1334" s="1898"/>
      <c r="H1334" s="1898"/>
      <c r="I1334" s="1898"/>
      <c r="J1334" s="1898"/>
      <c r="K1334" s="1898"/>
      <c r="L1334" s="1898"/>
      <c r="M1334" s="1898"/>
      <c r="N1334" s="1898"/>
      <c r="O1334" s="1898"/>
      <c r="P1334" s="1907">
        <f>'Notes- SK Template'!P1117</f>
        <v>0</v>
      </c>
      <c r="Q1334" s="1907">
        <f>'Notes- SK Template'!Q1117</f>
        <v>0</v>
      </c>
      <c r="R1334" s="1907">
        <f>'Notes- SK Template'!R1117</f>
        <v>0</v>
      </c>
      <c r="S1334" s="1907">
        <f>'Notes- SK Template'!S1117</f>
        <v>0</v>
      </c>
      <c r="T1334" s="1907">
        <f>'Notes- SK Template'!T1117</f>
        <v>0</v>
      </c>
      <c r="U1334" s="1907">
        <f>'Notes- SK Template'!U1117</f>
        <v>0</v>
      </c>
      <c r="V1334" s="1907">
        <f>'Notes- SK Template'!V1117</f>
        <v>0</v>
      </c>
      <c r="W1334" s="1907">
        <f>'Notes- SK Template'!W1117</f>
        <v>0</v>
      </c>
      <c r="X1334" s="1907">
        <f>'Notes- SK Template'!X1117</f>
        <v>0</v>
      </c>
      <c r="Y1334" s="1907">
        <f>'Notes- SK Template'!Y1117</f>
        <v>0</v>
      </c>
      <c r="Z1334" s="1907">
        <f>'Notes- SK Template'!Z1117</f>
        <v>0</v>
      </c>
      <c r="AA1334" s="1907">
        <f>'Notes- SK Template'!AA1117</f>
        <v>0</v>
      </c>
      <c r="AB1334" s="1907">
        <f>'Notes- SK Template'!AB1117</f>
        <v>0</v>
      </c>
      <c r="AC1334" s="1907">
        <f>'Notes- SK Template'!AC1117</f>
        <v>0</v>
      </c>
      <c r="AD1334" s="1907">
        <f>'Notes- SK Template'!AD1117</f>
        <v>0</v>
      </c>
      <c r="AE1334" s="1907">
        <f>'Notes- SK Template'!AE1117</f>
        <v>0</v>
      </c>
      <c r="AF1334" s="1907">
        <f>'Notes- SK Template'!AF1117</f>
        <v>0</v>
      </c>
      <c r="AG1334" s="1907">
        <f>'Notes- SK Template'!AG1117</f>
        <v>0</v>
      </c>
    </row>
    <row r="1335" spans="1:33" ht="55.5" customHeight="1">
      <c r="D1335" s="3064" t="s">
        <v>2353</v>
      </c>
      <c r="E1335" s="1898"/>
      <c r="F1335" s="1898"/>
      <c r="G1335" s="1898"/>
      <c r="H1335" s="1898"/>
      <c r="I1335" s="1898"/>
      <c r="J1335" s="1898"/>
      <c r="K1335" s="1898"/>
      <c r="L1335" s="1898"/>
      <c r="M1335" s="1898"/>
      <c r="N1335" s="1898"/>
      <c r="O1335" s="1898"/>
      <c r="P1335" s="1907">
        <f>'Notes- SK Template'!P1118</f>
        <v>0</v>
      </c>
      <c r="Q1335" s="1907">
        <f>'Notes- SK Template'!Q1118</f>
        <v>0</v>
      </c>
      <c r="R1335" s="1907">
        <f>'Notes- SK Template'!R1118</f>
        <v>0</v>
      </c>
      <c r="S1335" s="1907">
        <f>'Notes- SK Template'!S1118</f>
        <v>0</v>
      </c>
      <c r="T1335" s="1907">
        <f>'Notes- SK Template'!T1118</f>
        <v>0</v>
      </c>
      <c r="U1335" s="1907">
        <f>'Notes- SK Template'!U1118</f>
        <v>0</v>
      </c>
      <c r="V1335" s="1907">
        <f>'Notes- SK Template'!V1118</f>
        <v>0</v>
      </c>
      <c r="W1335" s="1907">
        <f>'Notes- SK Template'!W1118</f>
        <v>0</v>
      </c>
      <c r="X1335" s="1907">
        <f>'Notes- SK Template'!X1118</f>
        <v>0</v>
      </c>
      <c r="Y1335" s="1907">
        <f>'Notes- SK Template'!Y1118</f>
        <v>0</v>
      </c>
      <c r="Z1335" s="1907">
        <f>'Notes- SK Template'!Z1118</f>
        <v>0</v>
      </c>
      <c r="AA1335" s="1907">
        <f>'Notes- SK Template'!AA1118</f>
        <v>0</v>
      </c>
      <c r="AB1335" s="1907">
        <f>'Notes- SK Template'!AB1118</f>
        <v>0</v>
      </c>
      <c r="AC1335" s="1907">
        <f>'Notes- SK Template'!AC1118</f>
        <v>0</v>
      </c>
      <c r="AD1335" s="1907">
        <f>'Notes- SK Template'!AD1118</f>
        <v>0</v>
      </c>
      <c r="AE1335" s="1907">
        <f>'Notes- SK Template'!AE1118</f>
        <v>0</v>
      </c>
      <c r="AF1335" s="1907">
        <f>'Notes- SK Template'!AF1118</f>
        <v>0</v>
      </c>
      <c r="AG1335" s="1907">
        <f>'Notes- SK Template'!AG1118</f>
        <v>0</v>
      </c>
    </row>
    <row r="1336" spans="1:33" ht="55.5" customHeight="1">
      <c r="D1336" s="3064" t="s">
        <v>2354</v>
      </c>
      <c r="E1336" s="1898"/>
      <c r="F1336" s="1898"/>
      <c r="G1336" s="1898"/>
      <c r="H1336" s="1898"/>
      <c r="I1336" s="1898"/>
      <c r="J1336" s="1898"/>
      <c r="K1336" s="1898"/>
      <c r="L1336" s="1898"/>
      <c r="M1336" s="1898"/>
      <c r="N1336" s="1898"/>
      <c r="O1336" s="1898"/>
      <c r="P1336" s="1907">
        <f>'Notes- SK Template'!P1119</f>
        <v>0</v>
      </c>
      <c r="Q1336" s="1907">
        <f>'Notes- SK Template'!Q1119</f>
        <v>0</v>
      </c>
      <c r="R1336" s="1907">
        <f>'Notes- SK Template'!R1119</f>
        <v>0</v>
      </c>
      <c r="S1336" s="1907">
        <f>'Notes- SK Template'!S1119</f>
        <v>0</v>
      </c>
      <c r="T1336" s="1907">
        <f>'Notes- SK Template'!T1119</f>
        <v>0</v>
      </c>
      <c r="U1336" s="1907">
        <f>'Notes- SK Template'!U1119</f>
        <v>0</v>
      </c>
      <c r="V1336" s="1907">
        <f>'Notes- SK Template'!V1119</f>
        <v>0</v>
      </c>
      <c r="W1336" s="1907">
        <f>'Notes- SK Template'!W1119</f>
        <v>0</v>
      </c>
      <c r="X1336" s="1907">
        <f>'Notes- SK Template'!X1119</f>
        <v>0</v>
      </c>
      <c r="Y1336" s="1907">
        <f>'Notes- SK Template'!Y1119</f>
        <v>0</v>
      </c>
      <c r="Z1336" s="1907">
        <f>'Notes- SK Template'!Z1119</f>
        <v>0</v>
      </c>
      <c r="AA1336" s="1907">
        <f>'Notes- SK Template'!AA1119</f>
        <v>0</v>
      </c>
      <c r="AB1336" s="1907">
        <f>'Notes- SK Template'!AB1119</f>
        <v>0</v>
      </c>
      <c r="AC1336" s="1907">
        <f>'Notes- SK Template'!AC1119</f>
        <v>0</v>
      </c>
      <c r="AD1336" s="1907">
        <f>'Notes- SK Template'!AD1119</f>
        <v>0</v>
      </c>
      <c r="AE1336" s="1907">
        <f>'Notes- SK Template'!AE1119</f>
        <v>0</v>
      </c>
      <c r="AF1336" s="1907">
        <f>'Notes- SK Template'!AF1119</f>
        <v>0</v>
      </c>
      <c r="AG1336" s="1907">
        <f>'Notes- SK Template'!AG1119</f>
        <v>0</v>
      </c>
    </row>
    <row r="1337" spans="1:33" ht="44.25" customHeight="1" thickBot="1">
      <c r="D1337" s="2959" t="s">
        <v>2355</v>
      </c>
      <c r="E1337" s="2019"/>
      <c r="F1337" s="2019"/>
      <c r="G1337" s="2019"/>
      <c r="H1337" s="2019"/>
      <c r="I1337" s="2019"/>
      <c r="J1337" s="2019"/>
      <c r="K1337" s="2019"/>
      <c r="L1337" s="2019"/>
      <c r="M1337" s="2019"/>
      <c r="N1337" s="2019"/>
      <c r="O1337" s="2019"/>
      <c r="P1337" s="2021">
        <f>'Notes- SK Template'!P1120</f>
        <v>0</v>
      </c>
      <c r="Q1337" s="2021">
        <f>'Notes- SK Template'!Q1120</f>
        <v>0</v>
      </c>
      <c r="R1337" s="2021">
        <f>'Notes- SK Template'!R1120</f>
        <v>0</v>
      </c>
      <c r="S1337" s="2021">
        <f>'Notes- SK Template'!S1120</f>
        <v>0</v>
      </c>
      <c r="T1337" s="2021">
        <f>'Notes- SK Template'!T1120</f>
        <v>0</v>
      </c>
      <c r="U1337" s="2021">
        <f>'Notes- SK Template'!U1120</f>
        <v>0</v>
      </c>
      <c r="V1337" s="2021">
        <f>'Notes- SK Template'!V1120</f>
        <v>0</v>
      </c>
      <c r="W1337" s="2021">
        <f>'Notes- SK Template'!W1120</f>
        <v>0</v>
      </c>
      <c r="X1337" s="2021">
        <f>'Notes- SK Template'!X1120</f>
        <v>0</v>
      </c>
      <c r="Y1337" s="2021">
        <f>'Notes- SK Template'!Y1120</f>
        <v>0</v>
      </c>
      <c r="Z1337" s="2021">
        <f>'Notes- SK Template'!Z1120</f>
        <v>0</v>
      </c>
      <c r="AA1337" s="2021">
        <f>'Notes- SK Template'!AA1120</f>
        <v>0</v>
      </c>
      <c r="AB1337" s="2021">
        <f>'Notes- SK Template'!AB1120</f>
        <v>0</v>
      </c>
      <c r="AC1337" s="2021">
        <f>'Notes- SK Template'!AC1120</f>
        <v>0</v>
      </c>
      <c r="AD1337" s="2021">
        <f>'Notes- SK Template'!AD1120</f>
        <v>0</v>
      </c>
      <c r="AE1337" s="2021">
        <f>'Notes- SK Template'!AE1120</f>
        <v>0</v>
      </c>
      <c r="AF1337" s="2021">
        <f>'Notes- SK Template'!AF1120</f>
        <v>0</v>
      </c>
      <c r="AG1337" s="2021">
        <f>'Notes- SK Template'!AG1120</f>
        <v>0</v>
      </c>
    </row>
    <row r="1340" spans="1:33" ht="14.25" customHeight="1">
      <c r="D1340" s="3069" t="s">
        <v>2356</v>
      </c>
      <c r="E1340" s="3238"/>
      <c r="F1340" s="3238"/>
      <c r="G1340" s="3238"/>
      <c r="H1340" s="3238"/>
      <c r="I1340" s="3238"/>
      <c r="J1340" s="3238"/>
      <c r="K1340" s="3238"/>
      <c r="L1340" s="3238"/>
      <c r="M1340" s="3238"/>
      <c r="N1340" s="3238"/>
      <c r="O1340" s="3238"/>
      <c r="P1340" s="3238"/>
      <c r="Q1340" s="3238"/>
      <c r="R1340" s="3238"/>
      <c r="S1340" s="3238"/>
      <c r="T1340" s="3238"/>
      <c r="U1340" s="3238"/>
      <c r="V1340" s="3238"/>
      <c r="W1340" s="3238"/>
      <c r="X1340" s="3238"/>
      <c r="Y1340" s="3238"/>
      <c r="Z1340" s="3238"/>
      <c r="AA1340" s="3238"/>
      <c r="AB1340" s="3238"/>
      <c r="AC1340" s="3238"/>
      <c r="AD1340" s="3238"/>
      <c r="AE1340" s="3238"/>
      <c r="AF1340" s="3238"/>
      <c r="AG1340" s="3238"/>
    </row>
    <row r="1341" spans="1:33" ht="14.25" customHeight="1" thickBot="1"/>
    <row r="1342" spans="1:33" ht="14.25" customHeight="1" thickBot="1">
      <c r="A1342" s="606">
        <v>41</v>
      </c>
      <c r="D1342" s="1874" t="s">
        <v>1828</v>
      </c>
      <c r="E1342" s="1874"/>
      <c r="F1342" s="1874"/>
      <c r="G1342" s="1874"/>
      <c r="H1342" s="1874"/>
      <c r="I1342" s="1874"/>
      <c r="J1342" s="2133" t="s">
        <v>1829</v>
      </c>
      <c r="K1342" s="2134"/>
      <c r="L1342" s="2134"/>
      <c r="M1342" s="2134"/>
      <c r="N1342" s="2134"/>
      <c r="O1342" s="2134"/>
      <c r="P1342" s="2134"/>
      <c r="Q1342" s="2134"/>
      <c r="R1342" s="2134"/>
      <c r="S1342" s="2134"/>
      <c r="T1342" s="2134"/>
      <c r="U1342" s="2137"/>
      <c r="V1342" s="2133" t="s">
        <v>2113</v>
      </c>
      <c r="W1342" s="2134"/>
      <c r="X1342" s="2134"/>
      <c r="Y1342" s="2134"/>
      <c r="Z1342" s="2134"/>
      <c r="AA1342" s="2134"/>
      <c r="AB1342" s="2134"/>
      <c r="AC1342" s="2134"/>
      <c r="AD1342" s="2134"/>
      <c r="AE1342" s="2134"/>
      <c r="AF1342" s="2134"/>
      <c r="AG1342" s="2137"/>
    </row>
    <row r="1343" spans="1:33" ht="14.25" customHeight="1" thickBot="1">
      <c r="D1343" s="1874"/>
      <c r="E1343" s="1874"/>
      <c r="F1343" s="1874"/>
      <c r="G1343" s="1874"/>
      <c r="H1343" s="1874"/>
      <c r="I1343" s="1874"/>
      <c r="J1343" s="2135"/>
      <c r="K1343" s="2136"/>
      <c r="L1343" s="2136"/>
      <c r="M1343" s="2136"/>
      <c r="N1343" s="2136"/>
      <c r="O1343" s="2136"/>
      <c r="P1343" s="2136"/>
      <c r="Q1343" s="2136"/>
      <c r="R1343" s="2136"/>
      <c r="S1343" s="2136"/>
      <c r="T1343" s="2136"/>
      <c r="U1343" s="2138"/>
      <c r="V1343" s="2135"/>
      <c r="W1343" s="2136"/>
      <c r="X1343" s="2136"/>
      <c r="Y1343" s="2136"/>
      <c r="Z1343" s="2136"/>
      <c r="AA1343" s="2136"/>
      <c r="AB1343" s="2136"/>
      <c r="AC1343" s="2136"/>
      <c r="AD1343" s="2136"/>
      <c r="AE1343" s="2136"/>
      <c r="AF1343" s="2136"/>
      <c r="AG1343" s="2138"/>
    </row>
    <row r="1344" spans="1:33" ht="14.25" customHeight="1" thickBot="1">
      <c r="D1344" s="1874"/>
      <c r="E1344" s="1874"/>
      <c r="F1344" s="1874"/>
      <c r="G1344" s="1874"/>
      <c r="H1344" s="1874"/>
      <c r="I1344" s="1874"/>
      <c r="J1344" s="1997" t="s">
        <v>2357</v>
      </c>
      <c r="K1344" s="1997"/>
      <c r="L1344" s="1997"/>
      <c r="M1344" s="1997"/>
      <c r="N1344" s="1997" t="s">
        <v>2358</v>
      </c>
      <c r="O1344" s="1997"/>
      <c r="P1344" s="1997"/>
      <c r="Q1344" s="1997"/>
      <c r="R1344" s="1997" t="s">
        <v>2359</v>
      </c>
      <c r="S1344" s="1997"/>
      <c r="T1344" s="1997"/>
      <c r="U1344" s="1997"/>
      <c r="V1344" s="1997" t="s">
        <v>2357</v>
      </c>
      <c r="W1344" s="1997"/>
      <c r="X1344" s="1997"/>
      <c r="Y1344" s="1997"/>
      <c r="Z1344" s="1997" t="s">
        <v>2358</v>
      </c>
      <c r="AA1344" s="1997"/>
      <c r="AB1344" s="1997"/>
      <c r="AC1344" s="1997"/>
      <c r="AD1344" s="1997" t="s">
        <v>2359</v>
      </c>
      <c r="AE1344" s="1997"/>
      <c r="AF1344" s="1997"/>
      <c r="AG1344" s="1997"/>
    </row>
    <row r="1345" spans="4:33" ht="34.5" customHeight="1">
      <c r="D1345" s="3068" t="s">
        <v>2360</v>
      </c>
      <c r="E1345" s="2291"/>
      <c r="F1345" s="2291"/>
      <c r="G1345" s="2291"/>
      <c r="H1345" s="2291"/>
      <c r="I1345" s="2292"/>
      <c r="J1345" s="2020">
        <f>'Notes- SK Template'!J1128</f>
        <v>725573</v>
      </c>
      <c r="K1345" s="2020">
        <f>'Notes- SK Template'!K1128</f>
        <v>0</v>
      </c>
      <c r="L1345" s="2020">
        <f>'Notes- SK Template'!L1128</f>
        <v>0</v>
      </c>
      <c r="M1345" s="3204">
        <f>'Notes- SK Template'!M1128</f>
        <v>0</v>
      </c>
      <c r="N1345" s="3247" t="str">
        <f>'Notes- SK Template'!N1128</f>
        <v>x</v>
      </c>
      <c r="O1345" s="3158">
        <f>'Notes- SK Template'!O1128</f>
        <v>0</v>
      </c>
      <c r="P1345" s="3158">
        <f>'Notes- SK Template'!P1128</f>
        <v>0</v>
      </c>
      <c r="Q1345" s="3248">
        <f>'Notes- SK Template'!Q1128</f>
        <v>0</v>
      </c>
      <c r="R1345" s="3246" t="str">
        <f>'Notes- SK Template'!R1128</f>
        <v>x</v>
      </c>
      <c r="S1345" s="3158">
        <f>'Notes- SK Template'!S1128</f>
        <v>0</v>
      </c>
      <c r="T1345" s="3158">
        <f>'Notes- SK Template'!T1128</f>
        <v>0</v>
      </c>
      <c r="U1345" s="3158">
        <f>'Notes- SK Template'!U1128</f>
        <v>0</v>
      </c>
      <c r="V1345" s="2020">
        <f>'Notes- SK Template'!V1128</f>
        <v>795104</v>
      </c>
      <c r="W1345" s="2020">
        <f>'Notes- SK Template'!W1128</f>
        <v>0</v>
      </c>
      <c r="X1345" s="2020">
        <f>'Notes- SK Template'!X1128</f>
        <v>0</v>
      </c>
      <c r="Y1345" s="3204">
        <f>'Notes- SK Template'!Y1128</f>
        <v>0</v>
      </c>
      <c r="Z1345" s="3247" t="str">
        <f>'Notes- SK Template'!Z1128</f>
        <v>x</v>
      </c>
      <c r="AA1345" s="3158">
        <f>'Notes- SK Template'!AA1128</f>
        <v>0</v>
      </c>
      <c r="AB1345" s="3158">
        <f>'Notes- SK Template'!AB1128</f>
        <v>0</v>
      </c>
      <c r="AC1345" s="3248">
        <f>'Notes- SK Template'!AC1128</f>
        <v>0</v>
      </c>
      <c r="AD1345" s="3246" t="str">
        <f>'Notes- SK Template'!AD1128</f>
        <v>x</v>
      </c>
      <c r="AE1345" s="3158">
        <f>'Notes- SK Template'!AE1128</f>
        <v>0</v>
      </c>
      <c r="AF1345" s="3158">
        <f>'Notes- SK Template'!AF1128</f>
        <v>0</v>
      </c>
      <c r="AG1345" s="3158">
        <f>'Notes- SK Template'!AG1128</f>
        <v>0</v>
      </c>
    </row>
    <row r="1346" spans="4:33" ht="27.75" customHeight="1">
      <c r="D1346" s="3067" t="s">
        <v>2361</v>
      </c>
      <c r="E1346" s="2069"/>
      <c r="F1346" s="2069"/>
      <c r="G1346" s="2069"/>
      <c r="H1346" s="2069"/>
      <c r="I1346" s="2070"/>
      <c r="J1346" s="1887" t="str">
        <f>'Notes- SK Template'!J1129</f>
        <v>x</v>
      </c>
      <c r="K1346" s="1887">
        <f>'Notes- SK Template'!K1129</f>
        <v>0</v>
      </c>
      <c r="L1346" s="1887">
        <f>'Notes- SK Template'!L1129</f>
        <v>0</v>
      </c>
      <c r="M1346" s="1891">
        <f>'Notes- SK Template'!M1129</f>
        <v>0</v>
      </c>
      <c r="N1346" s="3133">
        <f>'Notes- SK Template'!N1129</f>
        <v>152370.32999999999</v>
      </c>
      <c r="O1346" s="1907">
        <f>'Notes- SK Template'!O1129</f>
        <v>0</v>
      </c>
      <c r="P1346" s="1907">
        <f>'Notes- SK Template'!P1129</f>
        <v>0</v>
      </c>
      <c r="Q1346" s="2285">
        <f>'Notes- SK Template'!Q1129</f>
        <v>0</v>
      </c>
      <c r="R1346" s="3241">
        <f>'Notes- SK Template'!R1129</f>
        <v>0.21</v>
      </c>
      <c r="S1346" s="3157">
        <f>'Notes- SK Template'!S1129</f>
        <v>0</v>
      </c>
      <c r="T1346" s="3157">
        <f>'Notes- SK Template'!T1129</f>
        <v>0</v>
      </c>
      <c r="U1346" s="3157">
        <f>'Notes- SK Template'!U1129</f>
        <v>0</v>
      </c>
      <c r="V1346" s="1887" t="str">
        <f>'Notes- SK Template'!V1129</f>
        <v>x</v>
      </c>
      <c r="W1346" s="1887">
        <f>'Notes- SK Template'!W1129</f>
        <v>0</v>
      </c>
      <c r="X1346" s="1887">
        <f>'Notes- SK Template'!X1129</f>
        <v>0</v>
      </c>
      <c r="Y1346" s="1891">
        <f>'Notes- SK Template'!Y1129</f>
        <v>0</v>
      </c>
      <c r="Z1346" s="3133">
        <f>'Notes- SK Template'!Z1129</f>
        <v>166971.84</v>
      </c>
      <c r="AA1346" s="1907">
        <f>'Notes- SK Template'!AA1129</f>
        <v>0</v>
      </c>
      <c r="AB1346" s="1907">
        <f>'Notes- SK Template'!AB1129</f>
        <v>0</v>
      </c>
      <c r="AC1346" s="2285">
        <f>'Notes- SK Template'!AC1129</f>
        <v>0</v>
      </c>
      <c r="AD1346" s="3241">
        <f>'Notes- SK Template'!AD1129</f>
        <v>0.21</v>
      </c>
      <c r="AE1346" s="3157">
        <f>'Notes- SK Template'!AE1129</f>
        <v>0</v>
      </c>
      <c r="AF1346" s="3157">
        <f>'Notes- SK Template'!AF1129</f>
        <v>0</v>
      </c>
      <c r="AG1346" s="3157">
        <f>'Notes- SK Template'!AG1129</f>
        <v>0</v>
      </c>
    </row>
    <row r="1347" spans="4:33" ht="27.75" customHeight="1">
      <c r="D1347" s="3067" t="s">
        <v>2362</v>
      </c>
      <c r="E1347" s="2069"/>
      <c r="F1347" s="2069"/>
      <c r="G1347" s="2069"/>
      <c r="H1347" s="2069"/>
      <c r="I1347" s="2070"/>
      <c r="J1347" s="3242">
        <f>'Notes- SK Template'!J1130</f>
        <v>37301</v>
      </c>
      <c r="K1347" s="3242">
        <f>'Notes- SK Template'!K1130</f>
        <v>0</v>
      </c>
      <c r="L1347" s="3242">
        <f>'Notes- SK Template'!L1130</f>
        <v>0</v>
      </c>
      <c r="M1347" s="3243">
        <f>'Notes- SK Template'!M1130</f>
        <v>0</v>
      </c>
      <c r="N1347" s="3244">
        <f>'Notes- SK Template'!N1130</f>
        <v>7833.21</v>
      </c>
      <c r="O1347" s="3242">
        <f>'Notes- SK Template'!O1130</f>
        <v>0</v>
      </c>
      <c r="P1347" s="3242">
        <f>'Notes- SK Template'!P1130</f>
        <v>0</v>
      </c>
      <c r="Q1347" s="3245">
        <f>'Notes- SK Template'!Q1130</f>
        <v>0</v>
      </c>
      <c r="R1347" s="3239">
        <f>'Notes- SK Template'!R1130</f>
        <v>1.079589510635043E-2</v>
      </c>
      <c r="S1347" s="3240">
        <f>'Notes- SK Template'!S1130</f>
        <v>0</v>
      </c>
      <c r="T1347" s="3240">
        <f>'Notes- SK Template'!T1130</f>
        <v>0</v>
      </c>
      <c r="U1347" s="3240">
        <f>'Notes- SK Template'!U1130</f>
        <v>0</v>
      </c>
      <c r="V1347" s="3242">
        <f>'Notes- SK Template'!V1130</f>
        <v>48852</v>
      </c>
      <c r="W1347" s="3242">
        <f>'Notes- SK Template'!W1130</f>
        <v>0</v>
      </c>
      <c r="X1347" s="3242">
        <f>'Notes- SK Template'!X1130</f>
        <v>0</v>
      </c>
      <c r="Y1347" s="3243">
        <f>'Notes- SK Template'!Y1130</f>
        <v>0</v>
      </c>
      <c r="Z1347" s="3244">
        <f>'Notes- SK Template'!Z1130</f>
        <v>10258.92</v>
      </c>
      <c r="AA1347" s="3242">
        <f>'Notes- SK Template'!AA1130</f>
        <v>0</v>
      </c>
      <c r="AB1347" s="3242">
        <f>'Notes- SK Template'!AB1130</f>
        <v>0</v>
      </c>
      <c r="AC1347" s="3245">
        <f>'Notes- SK Template'!AC1130</f>
        <v>0</v>
      </c>
      <c r="AD1347" s="3239">
        <f>'Notes- SK Template'!AD1130</f>
        <v>1.2902613997665714E-2</v>
      </c>
      <c r="AE1347" s="3240">
        <f>'Notes- SK Template'!AE1130</f>
        <v>0</v>
      </c>
      <c r="AF1347" s="3240">
        <f>'Notes- SK Template'!AF1130</f>
        <v>0</v>
      </c>
      <c r="AG1347" s="3240">
        <f>'Notes- SK Template'!AG1130</f>
        <v>0</v>
      </c>
    </row>
    <row r="1348" spans="4:33" ht="27.75" customHeight="1">
      <c r="D1348" s="3067" t="s">
        <v>2363</v>
      </c>
      <c r="E1348" s="2069"/>
      <c r="F1348" s="2069"/>
      <c r="G1348" s="2069"/>
      <c r="H1348" s="2069"/>
      <c r="I1348" s="2070"/>
      <c r="J1348" s="1907">
        <f>'Notes- SK Template'!J1131</f>
        <v>-7818</v>
      </c>
      <c r="K1348" s="1907">
        <f>'Notes- SK Template'!K1131</f>
        <v>0</v>
      </c>
      <c r="L1348" s="1907">
        <f>'Notes- SK Template'!L1131</f>
        <v>0</v>
      </c>
      <c r="M1348" s="1888">
        <f>'Notes- SK Template'!M1131</f>
        <v>0</v>
      </c>
      <c r="N1348" s="3133">
        <f>'Notes- SK Template'!N1131</f>
        <v>-1641.78</v>
      </c>
      <c r="O1348" s="1907">
        <f>'Notes- SK Template'!O1131</f>
        <v>0</v>
      </c>
      <c r="P1348" s="1907">
        <f>'Notes- SK Template'!P1131</f>
        <v>0</v>
      </c>
      <c r="Q1348" s="2285">
        <f>'Notes- SK Template'!Q1131</f>
        <v>0</v>
      </c>
      <c r="R1348" s="3241">
        <f>'Notes- SK Template'!R1131</f>
        <v>0</v>
      </c>
      <c r="S1348" s="3157">
        <f>'Notes- SK Template'!S1131</f>
        <v>0</v>
      </c>
      <c r="T1348" s="3157">
        <f>'Notes- SK Template'!T1131</f>
        <v>0</v>
      </c>
      <c r="U1348" s="3157">
        <f>'Notes- SK Template'!U1131</f>
        <v>0</v>
      </c>
      <c r="V1348" s="1907">
        <f>'Notes- SK Template'!V1131</f>
        <v>-19630</v>
      </c>
      <c r="W1348" s="1907">
        <f>'Notes- SK Template'!W1131</f>
        <v>0</v>
      </c>
      <c r="X1348" s="1907">
        <f>'Notes- SK Template'!X1131</f>
        <v>0</v>
      </c>
      <c r="Y1348" s="1888">
        <f>'Notes- SK Template'!Y1131</f>
        <v>0</v>
      </c>
      <c r="Z1348" s="3133">
        <f>'Notes- SK Template'!Z1131</f>
        <v>-4122.3</v>
      </c>
      <c r="AA1348" s="1907">
        <f>'Notes- SK Template'!AA1131</f>
        <v>0</v>
      </c>
      <c r="AB1348" s="1907">
        <f>'Notes- SK Template'!AB1131</f>
        <v>0</v>
      </c>
      <c r="AC1348" s="2285">
        <f>'Notes- SK Template'!AC1131</f>
        <v>0</v>
      </c>
      <c r="AD1348" s="3241">
        <f>'Notes- SK Template'!AD1131</f>
        <v>0</v>
      </c>
      <c r="AE1348" s="3157">
        <f>'Notes- SK Template'!AE1131</f>
        <v>0</v>
      </c>
      <c r="AF1348" s="3157">
        <f>'Notes- SK Template'!AF1131</f>
        <v>0</v>
      </c>
      <c r="AG1348" s="3157">
        <f>'Notes- SK Template'!AG1131</f>
        <v>0</v>
      </c>
    </row>
    <row r="1349" spans="4:33" ht="27.75" customHeight="1">
      <c r="D1349" s="3252" t="s">
        <v>2427</v>
      </c>
      <c r="E1349" s="3250"/>
      <c r="F1349" s="3250"/>
      <c r="G1349" s="3250"/>
      <c r="H1349" s="3250"/>
      <c r="I1349" s="3251"/>
      <c r="J1349" s="1907" t="str">
        <f>'Notes- SK Template'!J1132</f>
        <v>-</v>
      </c>
      <c r="K1349" s="1907">
        <f>'Notes- SK Template'!K1132</f>
        <v>0</v>
      </c>
      <c r="L1349" s="1907">
        <f>'Notes- SK Template'!L1132</f>
        <v>0</v>
      </c>
      <c r="M1349" s="1888">
        <f>'Notes- SK Template'!M1132</f>
        <v>0</v>
      </c>
      <c r="N1349" s="3133" t="str">
        <f>'Notes- SK Template'!N1132</f>
        <v>-</v>
      </c>
      <c r="O1349" s="1907">
        <f>'Notes- SK Template'!O1132</f>
        <v>0</v>
      </c>
      <c r="P1349" s="1907">
        <f>'Notes- SK Template'!P1132</f>
        <v>0</v>
      </c>
      <c r="Q1349" s="2285">
        <f>'Notes- SK Template'!Q1132</f>
        <v>0</v>
      </c>
      <c r="R1349" s="3241" t="str">
        <f>'Notes- SK Template'!R1132</f>
        <v>-</v>
      </c>
      <c r="S1349" s="3157">
        <f>'Notes- SK Template'!S1132</f>
        <v>0</v>
      </c>
      <c r="T1349" s="3157">
        <f>'Notes- SK Template'!T1132</f>
        <v>0</v>
      </c>
      <c r="U1349" s="3157">
        <f>'Notes- SK Template'!U1132</f>
        <v>0</v>
      </c>
      <c r="V1349" s="1907" t="str">
        <f>'Notes- SK Template'!V1132</f>
        <v>-</v>
      </c>
      <c r="W1349" s="1907">
        <f>'Notes- SK Template'!W1132</f>
        <v>0</v>
      </c>
      <c r="X1349" s="1907">
        <f>'Notes- SK Template'!X1132</f>
        <v>0</v>
      </c>
      <c r="Y1349" s="1888">
        <f>'Notes- SK Template'!Y1132</f>
        <v>0</v>
      </c>
      <c r="Z1349" s="3133" t="str">
        <f>'Notes- SK Template'!Z1132</f>
        <v>-</v>
      </c>
      <c r="AA1349" s="1907">
        <f>'Notes- SK Template'!AA1132</f>
        <v>0</v>
      </c>
      <c r="AB1349" s="1907">
        <f>'Notes- SK Template'!AB1132</f>
        <v>0</v>
      </c>
      <c r="AC1349" s="2285">
        <f>'Notes- SK Template'!AC1132</f>
        <v>0</v>
      </c>
      <c r="AD1349" s="3241" t="str">
        <f>'Notes- SK Template'!AD1132</f>
        <v>-</v>
      </c>
      <c r="AE1349" s="3157">
        <f>'Notes- SK Template'!AE1132</f>
        <v>0</v>
      </c>
      <c r="AF1349" s="3157">
        <f>'Notes- SK Template'!AF1132</f>
        <v>0</v>
      </c>
      <c r="AG1349" s="3157">
        <f>'Notes- SK Template'!AG1132</f>
        <v>0</v>
      </c>
    </row>
    <row r="1350" spans="4:33" ht="27.75" customHeight="1">
      <c r="D1350" s="3249" t="s">
        <v>2197</v>
      </c>
      <c r="E1350" s="3250"/>
      <c r="F1350" s="3250"/>
      <c r="G1350" s="3250"/>
      <c r="H1350" s="3250"/>
      <c r="I1350" s="3251"/>
      <c r="J1350" s="1907" t="str">
        <f>'Notes- SK Template'!J1133</f>
        <v>-</v>
      </c>
      <c r="K1350" s="1907">
        <f>'Notes- SK Template'!K1133</f>
        <v>0</v>
      </c>
      <c r="L1350" s="1907">
        <f>'Notes- SK Template'!L1133</f>
        <v>0</v>
      </c>
      <c r="M1350" s="1888">
        <f>'Notes- SK Template'!M1133</f>
        <v>0</v>
      </c>
      <c r="N1350" s="3133" t="str">
        <f>'Notes- SK Template'!N1133</f>
        <v>-</v>
      </c>
      <c r="O1350" s="1907">
        <f>'Notes- SK Template'!O1133</f>
        <v>0</v>
      </c>
      <c r="P1350" s="1907">
        <f>'Notes- SK Template'!P1133</f>
        <v>0</v>
      </c>
      <c r="Q1350" s="2285">
        <f>'Notes- SK Template'!Q1133</f>
        <v>0</v>
      </c>
      <c r="R1350" s="3241" t="str">
        <f>'Notes- SK Template'!R1133</f>
        <v>-</v>
      </c>
      <c r="S1350" s="3157">
        <f>'Notes- SK Template'!S1133</f>
        <v>0</v>
      </c>
      <c r="T1350" s="3157">
        <f>'Notes- SK Template'!T1133</f>
        <v>0</v>
      </c>
      <c r="U1350" s="3157">
        <f>'Notes- SK Template'!U1133</f>
        <v>0</v>
      </c>
      <c r="V1350" s="1907" t="str">
        <f>'Notes- SK Template'!V1133</f>
        <v>-</v>
      </c>
      <c r="W1350" s="1907">
        <f>'Notes- SK Template'!W1133</f>
        <v>0</v>
      </c>
      <c r="X1350" s="1907">
        <f>'Notes- SK Template'!X1133</f>
        <v>0</v>
      </c>
      <c r="Y1350" s="1888">
        <f>'Notes- SK Template'!Y1133</f>
        <v>0</v>
      </c>
      <c r="Z1350" s="3133" t="str">
        <f>'Notes- SK Template'!Z1133</f>
        <v>-</v>
      </c>
      <c r="AA1350" s="1907">
        <f>'Notes- SK Template'!AA1133</f>
        <v>0</v>
      </c>
      <c r="AB1350" s="1907">
        <f>'Notes- SK Template'!AB1133</f>
        <v>0</v>
      </c>
      <c r="AC1350" s="2285">
        <f>'Notes- SK Template'!AC1133</f>
        <v>0</v>
      </c>
      <c r="AD1350" s="3241" t="str">
        <f>'Notes- SK Template'!AD1133</f>
        <v>-</v>
      </c>
      <c r="AE1350" s="3157">
        <f>'Notes- SK Template'!AE1133</f>
        <v>0</v>
      </c>
      <c r="AF1350" s="3157">
        <f>'Notes- SK Template'!AF1133</f>
        <v>0</v>
      </c>
      <c r="AG1350" s="3157">
        <f>'Notes- SK Template'!AG1133</f>
        <v>0</v>
      </c>
    </row>
    <row r="1351" spans="4:33" ht="27.75" customHeight="1">
      <c r="D1351" s="3249" t="s">
        <v>2364</v>
      </c>
      <c r="E1351" s="3250"/>
      <c r="F1351" s="3250"/>
      <c r="G1351" s="3250"/>
      <c r="H1351" s="3250"/>
      <c r="I1351" s="3251"/>
      <c r="J1351" s="1907" t="str">
        <f>'Notes- SK Template'!J1134</f>
        <v>-</v>
      </c>
      <c r="K1351" s="1907">
        <f>'Notes- SK Template'!K1134</f>
        <v>0</v>
      </c>
      <c r="L1351" s="1907">
        <f>'Notes- SK Template'!L1134</f>
        <v>0</v>
      </c>
      <c r="M1351" s="1888">
        <f>'Notes- SK Template'!M1134</f>
        <v>0</v>
      </c>
      <c r="N1351" s="3133" t="str">
        <f>'Notes- SK Template'!N1134</f>
        <v>-</v>
      </c>
      <c r="O1351" s="1907">
        <f>'Notes- SK Template'!O1134</f>
        <v>0</v>
      </c>
      <c r="P1351" s="1907">
        <f>'Notes- SK Template'!P1134</f>
        <v>0</v>
      </c>
      <c r="Q1351" s="2285">
        <f>'Notes- SK Template'!Q1134</f>
        <v>0</v>
      </c>
      <c r="R1351" s="3241" t="str">
        <f>'Notes- SK Template'!R1134</f>
        <v>-</v>
      </c>
      <c r="S1351" s="3157">
        <f>'Notes- SK Template'!S1134</f>
        <v>0</v>
      </c>
      <c r="T1351" s="3157">
        <f>'Notes- SK Template'!T1134</f>
        <v>0</v>
      </c>
      <c r="U1351" s="3157">
        <f>'Notes- SK Template'!U1134</f>
        <v>0</v>
      </c>
      <c r="V1351" s="1907" t="str">
        <f>'Notes- SK Template'!V1134</f>
        <v>-</v>
      </c>
      <c r="W1351" s="1907">
        <f>'Notes- SK Template'!W1134</f>
        <v>0</v>
      </c>
      <c r="X1351" s="1907">
        <f>'Notes- SK Template'!X1134</f>
        <v>0</v>
      </c>
      <c r="Y1351" s="1888">
        <f>'Notes- SK Template'!Y1134</f>
        <v>0</v>
      </c>
      <c r="Z1351" s="3133" t="str">
        <f>'Notes- SK Template'!Z1134</f>
        <v>-</v>
      </c>
      <c r="AA1351" s="1907">
        <f>'Notes- SK Template'!AA1134</f>
        <v>0</v>
      </c>
      <c r="AB1351" s="1907">
        <f>'Notes- SK Template'!AB1134</f>
        <v>0</v>
      </c>
      <c r="AC1351" s="2285">
        <f>'Notes- SK Template'!AC1134</f>
        <v>0</v>
      </c>
      <c r="AD1351" s="3241" t="str">
        <f>'Notes- SK Template'!AD1134</f>
        <v>-</v>
      </c>
      <c r="AE1351" s="3157">
        <f>'Notes- SK Template'!AE1134</f>
        <v>0</v>
      </c>
      <c r="AF1351" s="3157">
        <f>'Notes- SK Template'!AF1134</f>
        <v>0</v>
      </c>
      <c r="AG1351" s="3157">
        <f>'Notes- SK Template'!AG1134</f>
        <v>0</v>
      </c>
    </row>
    <row r="1352" spans="4:33" ht="27.75" customHeight="1">
      <c r="D1352" s="3249" t="s">
        <v>2163</v>
      </c>
      <c r="E1352" s="3250"/>
      <c r="F1352" s="3250"/>
      <c r="G1352" s="3250"/>
      <c r="H1352" s="3250"/>
      <c r="I1352" s="3251"/>
      <c r="J1352" s="1907" t="str">
        <f>'Notes- SK Template'!J1135</f>
        <v>-</v>
      </c>
      <c r="K1352" s="1907">
        <f>'Notes- SK Template'!K1135</f>
        <v>0</v>
      </c>
      <c r="L1352" s="1907">
        <f>'Notes- SK Template'!L1135</f>
        <v>0</v>
      </c>
      <c r="M1352" s="1888">
        <f>'Notes- SK Template'!M1135</f>
        <v>0</v>
      </c>
      <c r="N1352" s="3133" t="str">
        <f>'Notes- SK Template'!N1135</f>
        <v>-</v>
      </c>
      <c r="O1352" s="1907">
        <f>'Notes- SK Template'!O1135</f>
        <v>0</v>
      </c>
      <c r="P1352" s="1907">
        <f>'Notes- SK Template'!P1135</f>
        <v>0</v>
      </c>
      <c r="Q1352" s="2285">
        <f>'Notes- SK Template'!Q1135</f>
        <v>0</v>
      </c>
      <c r="R1352" s="3241" t="str">
        <f>'Notes- SK Template'!R1135</f>
        <v>-</v>
      </c>
      <c r="S1352" s="3157">
        <f>'Notes- SK Template'!S1135</f>
        <v>0</v>
      </c>
      <c r="T1352" s="3157">
        <f>'Notes- SK Template'!T1135</f>
        <v>0</v>
      </c>
      <c r="U1352" s="3157">
        <f>'Notes- SK Template'!U1135</f>
        <v>0</v>
      </c>
      <c r="V1352" s="1907" t="str">
        <f>'Notes- SK Template'!V1135</f>
        <v>-</v>
      </c>
      <c r="W1352" s="1907">
        <f>'Notes- SK Template'!W1135</f>
        <v>0</v>
      </c>
      <c r="X1352" s="1907">
        <f>'Notes- SK Template'!X1135</f>
        <v>0</v>
      </c>
      <c r="Y1352" s="1888">
        <f>'Notes- SK Template'!Y1135</f>
        <v>0</v>
      </c>
      <c r="Z1352" s="3133" t="str">
        <f>'Notes- SK Template'!Z1135</f>
        <v>-</v>
      </c>
      <c r="AA1352" s="1907">
        <f>'Notes- SK Template'!AA1135</f>
        <v>0</v>
      </c>
      <c r="AB1352" s="1907">
        <f>'Notes- SK Template'!AB1135</f>
        <v>0</v>
      </c>
      <c r="AC1352" s="2285">
        <f>'Notes- SK Template'!AC1135</f>
        <v>0</v>
      </c>
      <c r="AD1352" s="3241" t="str">
        <f>'Notes- SK Template'!AD1135</f>
        <v>-</v>
      </c>
      <c r="AE1352" s="3157">
        <f>'Notes- SK Template'!AE1135</f>
        <v>0</v>
      </c>
      <c r="AF1352" s="3157">
        <f>'Notes- SK Template'!AF1135</f>
        <v>0</v>
      </c>
      <c r="AG1352" s="3157">
        <f>'Notes- SK Template'!AG1135</f>
        <v>0</v>
      </c>
    </row>
    <row r="1353" spans="4:33" ht="27.75" customHeight="1">
      <c r="D1353" s="3067" t="s">
        <v>1841</v>
      </c>
      <c r="E1353" s="2069"/>
      <c r="F1353" s="2069"/>
      <c r="G1353" s="2069"/>
      <c r="H1353" s="2069"/>
      <c r="I1353" s="2070"/>
      <c r="J1353" s="1907">
        <f>'Notes- SK Template'!J1136</f>
        <v>755056</v>
      </c>
      <c r="K1353" s="1907">
        <f>'Notes- SK Template'!K1136</f>
        <v>0</v>
      </c>
      <c r="L1353" s="1907">
        <f>'Notes- SK Template'!L1136</f>
        <v>0</v>
      </c>
      <c r="M1353" s="1888">
        <f>'Notes- SK Template'!M1136</f>
        <v>0</v>
      </c>
      <c r="N1353" s="3133">
        <f>'Notes- SK Template'!N1136</f>
        <v>158561.75999999998</v>
      </c>
      <c r="O1353" s="1907">
        <f>'Notes- SK Template'!O1136</f>
        <v>0</v>
      </c>
      <c r="P1353" s="1907">
        <f>'Notes- SK Template'!P1136</f>
        <v>0</v>
      </c>
      <c r="Q1353" s="2285">
        <f>'Notes- SK Template'!Q1136</f>
        <v>0</v>
      </c>
      <c r="R1353" s="3241">
        <f>'Notes- SK Template'!R1136</f>
        <v>0.22079589510635042</v>
      </c>
      <c r="S1353" s="3157">
        <f>'Notes- SK Template'!S1136</f>
        <v>0</v>
      </c>
      <c r="T1353" s="3157">
        <f>'Notes- SK Template'!T1136</f>
        <v>0</v>
      </c>
      <c r="U1353" s="3157">
        <f>'Notes- SK Template'!U1136</f>
        <v>0</v>
      </c>
      <c r="V1353" s="1907">
        <f>'Notes- SK Template'!V1136</f>
        <v>824326</v>
      </c>
      <c r="W1353" s="1907">
        <f>'Notes- SK Template'!W1136</f>
        <v>0</v>
      </c>
      <c r="X1353" s="1907">
        <f>'Notes- SK Template'!X1136</f>
        <v>0</v>
      </c>
      <c r="Y1353" s="1888">
        <f>'Notes- SK Template'!Y1136</f>
        <v>0</v>
      </c>
      <c r="Z1353" s="3133">
        <f>'Notes- SK Template'!Z1136</f>
        <v>173108.46000000002</v>
      </c>
      <c r="AA1353" s="1907">
        <f>'Notes- SK Template'!AA1136</f>
        <v>0</v>
      </c>
      <c r="AB1353" s="1907">
        <f>'Notes- SK Template'!AB1136</f>
        <v>0</v>
      </c>
      <c r="AC1353" s="2285">
        <f>'Notes- SK Template'!AC1136</f>
        <v>0</v>
      </c>
      <c r="AD1353" s="3241">
        <f>'Notes- SK Template'!AD1136</f>
        <v>0.2229026139976657</v>
      </c>
      <c r="AE1353" s="3157">
        <f>'Notes- SK Template'!AE1136</f>
        <v>0</v>
      </c>
      <c r="AF1353" s="3157">
        <f>'Notes- SK Template'!AF1136</f>
        <v>0</v>
      </c>
      <c r="AG1353" s="3157">
        <f>'Notes- SK Template'!AG1136</f>
        <v>0</v>
      </c>
    </row>
    <row r="1354" spans="4:33" ht="27.75" customHeight="1">
      <c r="D1354" s="3067" t="s">
        <v>2365</v>
      </c>
      <c r="E1354" s="2069"/>
      <c r="F1354" s="2069"/>
      <c r="G1354" s="2069"/>
      <c r="H1354" s="2069"/>
      <c r="I1354" s="2070"/>
      <c r="J1354" s="1887" t="str">
        <f>'Notes- SK Template'!J1137</f>
        <v>-</v>
      </c>
      <c r="K1354" s="1887">
        <f>'Notes- SK Template'!K1137</f>
        <v>0</v>
      </c>
      <c r="L1354" s="1887">
        <f>'Notes- SK Template'!L1137</f>
        <v>0</v>
      </c>
      <c r="M1354" s="1891">
        <f>'Notes- SK Template'!M1137</f>
        <v>0</v>
      </c>
      <c r="N1354" s="3133">
        <f>'Notes- SK Template'!N1137</f>
        <v>156079</v>
      </c>
      <c r="O1354" s="1907">
        <f>'Notes- SK Template'!O1137</f>
        <v>0</v>
      </c>
      <c r="P1354" s="1907">
        <f>'Notes- SK Template'!P1137</f>
        <v>0</v>
      </c>
      <c r="Q1354" s="2285">
        <f>'Notes- SK Template'!Q1137</f>
        <v>0</v>
      </c>
      <c r="R1354" s="3241" t="str">
        <f>'Notes- SK Template'!R1137</f>
        <v>-</v>
      </c>
      <c r="S1354" s="3157">
        <f>'Notes- SK Template'!S1137</f>
        <v>0</v>
      </c>
      <c r="T1354" s="3157">
        <f>'Notes- SK Template'!T1137</f>
        <v>0</v>
      </c>
      <c r="U1354" s="3157">
        <f>'Notes- SK Template'!U1137</f>
        <v>0</v>
      </c>
      <c r="V1354" s="1887" t="str">
        <f>'Notes- SK Template'!V1137</f>
        <v>-</v>
      </c>
      <c r="W1354" s="1887">
        <f>'Notes- SK Template'!W1137</f>
        <v>0</v>
      </c>
      <c r="X1354" s="1887">
        <f>'Notes- SK Template'!X1137</f>
        <v>0</v>
      </c>
      <c r="Y1354" s="1891">
        <f>'Notes- SK Template'!Y1137</f>
        <v>0</v>
      </c>
      <c r="Z1354" s="3133">
        <f>'Notes- SK Template'!Z1137</f>
        <v>175591</v>
      </c>
      <c r="AA1354" s="1907">
        <f>'Notes- SK Template'!AA1137</f>
        <v>0</v>
      </c>
      <c r="AB1354" s="1907">
        <f>'Notes- SK Template'!AB1137</f>
        <v>0</v>
      </c>
      <c r="AC1354" s="2285">
        <f>'Notes- SK Template'!AC1137</f>
        <v>0</v>
      </c>
      <c r="AD1354" s="3241" t="str">
        <f>'Notes- SK Template'!AD1137</f>
        <v>-</v>
      </c>
      <c r="AE1354" s="3157">
        <f>'Notes- SK Template'!AE1137</f>
        <v>0</v>
      </c>
      <c r="AF1354" s="3157">
        <f>'Notes- SK Template'!AF1137</f>
        <v>0</v>
      </c>
      <c r="AG1354" s="3157">
        <f>'Notes- SK Template'!AG1137</f>
        <v>0</v>
      </c>
    </row>
    <row r="1355" spans="4:33" ht="27.75" customHeight="1">
      <c r="D1355" s="3067" t="s">
        <v>2366</v>
      </c>
      <c r="E1355" s="2069"/>
      <c r="F1355" s="2069"/>
      <c r="G1355" s="2069"/>
      <c r="H1355" s="2069"/>
      <c r="I1355" s="2070"/>
      <c r="J1355" s="1887" t="str">
        <f>'Notes- SK Template'!J1138</f>
        <v>-</v>
      </c>
      <c r="K1355" s="1887">
        <f>'Notes- SK Template'!K1138</f>
        <v>0</v>
      </c>
      <c r="L1355" s="1887">
        <f>'Notes- SK Template'!L1138</f>
        <v>0</v>
      </c>
      <c r="M1355" s="1891">
        <f>'Notes- SK Template'!M1138</f>
        <v>0</v>
      </c>
      <c r="N1355" s="3133">
        <f>'Notes- SK Template'!N1138</f>
        <v>0</v>
      </c>
      <c r="O1355" s="1907">
        <f>'Notes- SK Template'!O1138</f>
        <v>0</v>
      </c>
      <c r="P1355" s="1907">
        <f>'Notes- SK Template'!P1138</f>
        <v>0</v>
      </c>
      <c r="Q1355" s="2285">
        <f>'Notes- SK Template'!Q1138</f>
        <v>0</v>
      </c>
      <c r="R1355" s="3241" t="str">
        <f>'Notes- SK Template'!R1138</f>
        <v>-</v>
      </c>
      <c r="S1355" s="3157">
        <f>'Notes- SK Template'!S1138</f>
        <v>0</v>
      </c>
      <c r="T1355" s="3157">
        <f>'Notes- SK Template'!T1138</f>
        <v>0</v>
      </c>
      <c r="U1355" s="3157">
        <f>'Notes- SK Template'!U1138</f>
        <v>0</v>
      </c>
      <c r="V1355" s="1887" t="str">
        <f>'Notes- SK Template'!V1138</f>
        <v>-</v>
      </c>
      <c r="W1355" s="1887">
        <f>'Notes- SK Template'!W1138</f>
        <v>0</v>
      </c>
      <c r="X1355" s="1887">
        <f>'Notes- SK Template'!X1138</f>
        <v>0</v>
      </c>
      <c r="Y1355" s="1891">
        <f>'Notes- SK Template'!Y1138</f>
        <v>0</v>
      </c>
      <c r="Z1355" s="3133">
        <f>'Notes- SK Template'!Z1138</f>
        <v>0</v>
      </c>
      <c r="AA1355" s="1907">
        <f>'Notes- SK Template'!AA1138</f>
        <v>0</v>
      </c>
      <c r="AB1355" s="1907">
        <f>'Notes- SK Template'!AB1138</f>
        <v>0</v>
      </c>
      <c r="AC1355" s="2285">
        <f>'Notes- SK Template'!AC1138</f>
        <v>0</v>
      </c>
      <c r="AD1355" s="3241" t="str">
        <f>'Notes- SK Template'!AD1138</f>
        <v>-</v>
      </c>
      <c r="AE1355" s="3157">
        <f>'Notes- SK Template'!AE1138</f>
        <v>0</v>
      </c>
      <c r="AF1355" s="3157">
        <f>'Notes- SK Template'!AF1138</f>
        <v>0</v>
      </c>
      <c r="AG1355" s="3157">
        <f>'Notes- SK Template'!AG1138</f>
        <v>0</v>
      </c>
    </row>
    <row r="1356" spans="4:33" ht="27.75" customHeight="1" thickBot="1">
      <c r="D1356" s="3008" t="s">
        <v>2367</v>
      </c>
      <c r="E1356" s="2016"/>
      <c r="F1356" s="2016"/>
      <c r="G1356" s="2016"/>
      <c r="H1356" s="2016"/>
      <c r="I1356" s="2017"/>
      <c r="J1356" s="3253" t="str">
        <f>'Notes- SK Template'!J1139</f>
        <v>-</v>
      </c>
      <c r="K1356" s="3253">
        <f>'Notes- SK Template'!K1139</f>
        <v>0</v>
      </c>
      <c r="L1356" s="3253">
        <f>'Notes- SK Template'!L1139</f>
        <v>0</v>
      </c>
      <c r="M1356" s="3254">
        <f>'Notes- SK Template'!M1139</f>
        <v>0</v>
      </c>
      <c r="N1356" s="3255">
        <f>'Notes- SK Template'!N1139</f>
        <v>156079</v>
      </c>
      <c r="O1356" s="3084">
        <f>'Notes- SK Template'!O1139</f>
        <v>0</v>
      </c>
      <c r="P1356" s="3084">
        <f>'Notes- SK Template'!P1139</f>
        <v>0</v>
      </c>
      <c r="Q1356" s="3256">
        <f>'Notes- SK Template'!Q1139</f>
        <v>0</v>
      </c>
      <c r="R1356" s="3257">
        <f>'Notes- SK Template'!R1139</f>
        <v>0.2151113671539597</v>
      </c>
      <c r="S1356" s="3258">
        <f>'Notes- SK Template'!S1139</f>
        <v>0</v>
      </c>
      <c r="T1356" s="3258">
        <f>'Notes- SK Template'!T1139</f>
        <v>0</v>
      </c>
      <c r="U1356" s="3258">
        <f>'Notes- SK Template'!U1139</f>
        <v>0</v>
      </c>
      <c r="V1356" s="3253" t="str">
        <f>'Notes- SK Template'!V1139</f>
        <v>-</v>
      </c>
      <c r="W1356" s="3253">
        <f>'Notes- SK Template'!W1139</f>
        <v>0</v>
      </c>
      <c r="X1356" s="3253">
        <f>'Notes- SK Template'!X1139</f>
        <v>0</v>
      </c>
      <c r="Y1356" s="3254">
        <f>'Notes- SK Template'!Y1139</f>
        <v>0</v>
      </c>
      <c r="Z1356" s="3255">
        <f>'Notes- SK Template'!Z1139</f>
        <v>175591</v>
      </c>
      <c r="AA1356" s="3084">
        <f>'Notes- SK Template'!AA1139</f>
        <v>0</v>
      </c>
      <c r="AB1356" s="3084">
        <f>'Notes- SK Template'!AB1139</f>
        <v>0</v>
      </c>
      <c r="AC1356" s="3256">
        <f>'Notes- SK Template'!AC1139</f>
        <v>0</v>
      </c>
      <c r="AD1356" s="3257">
        <f>'Notes- SK Template'!AD1139</f>
        <v>0.2208402925906548</v>
      </c>
      <c r="AE1356" s="3258">
        <f>'Notes- SK Template'!AE1139</f>
        <v>0</v>
      </c>
      <c r="AF1356" s="3258">
        <f>'Notes- SK Template'!AF1139</f>
        <v>0</v>
      </c>
      <c r="AG1356" s="3258">
        <f>'Notes- SK Template'!AG1139</f>
        <v>0</v>
      </c>
    </row>
    <row r="1359" spans="4:33" ht="24" customHeight="1">
      <c r="D1359" s="3264" t="s">
        <v>2368</v>
      </c>
      <c r="E1359" s="3264"/>
      <c r="F1359" s="3264"/>
      <c r="G1359" s="3264"/>
      <c r="H1359" s="3264"/>
      <c r="I1359" s="3264"/>
      <c r="J1359" s="3264"/>
      <c r="K1359" s="3264"/>
      <c r="L1359" s="3264"/>
      <c r="M1359" s="3264"/>
      <c r="N1359" s="3264"/>
      <c r="O1359" s="3264"/>
      <c r="P1359" s="3264"/>
      <c r="Q1359" s="3264"/>
      <c r="R1359" s="3264"/>
      <c r="S1359" s="3264"/>
      <c r="T1359" s="3264"/>
      <c r="U1359" s="3264"/>
      <c r="V1359" s="3264"/>
      <c r="W1359" s="3264"/>
      <c r="X1359" s="3264"/>
      <c r="Y1359" s="3264"/>
      <c r="Z1359" s="3264"/>
      <c r="AA1359" s="3264"/>
      <c r="AB1359" s="3264"/>
      <c r="AC1359" s="3264"/>
      <c r="AD1359" s="3264"/>
      <c r="AE1359" s="3264"/>
      <c r="AF1359" s="3264"/>
      <c r="AG1359" s="3264"/>
    </row>
    <row r="1361" spans="4:33" ht="28.5" customHeight="1">
      <c r="D1361" s="1996" t="s">
        <v>2369</v>
      </c>
      <c r="E1361" s="3265"/>
      <c r="F1361" s="3265"/>
      <c r="G1361" s="3265"/>
      <c r="H1361" s="3265"/>
      <c r="I1361" s="3265"/>
      <c r="J1361" s="3265"/>
      <c r="K1361" s="3265"/>
      <c r="L1361" s="3265"/>
      <c r="M1361" s="3265"/>
      <c r="N1361" s="3265"/>
      <c r="O1361" s="3265"/>
      <c r="P1361" s="3265"/>
      <c r="Q1361" s="3265"/>
      <c r="R1361" s="3265"/>
      <c r="S1361" s="3265"/>
      <c r="T1361" s="3265"/>
      <c r="U1361" s="3265"/>
      <c r="V1361" s="3265"/>
      <c r="W1361" s="3265"/>
      <c r="X1361" s="3265"/>
      <c r="Y1361" s="3265"/>
      <c r="Z1361" s="3265"/>
      <c r="AA1361" s="3265"/>
      <c r="AB1361" s="3265"/>
      <c r="AC1361" s="3265"/>
      <c r="AD1361" s="3265"/>
      <c r="AE1361" s="3265"/>
      <c r="AF1361" s="3265"/>
      <c r="AG1361" s="3265"/>
    </row>
    <row r="1362" spans="4:33" ht="14.25" customHeight="1" thickBot="1"/>
    <row r="1363" spans="4:33" ht="14.25" customHeight="1" thickBot="1">
      <c r="D1363" s="2133" t="s">
        <v>2370</v>
      </c>
      <c r="E1363" s="2134"/>
      <c r="F1363" s="2134"/>
      <c r="G1363" s="2134"/>
      <c r="H1363" s="2134"/>
      <c r="I1363" s="2137"/>
      <c r="J1363" s="1997" t="s">
        <v>2371</v>
      </c>
      <c r="K1363" s="1997"/>
      <c r="L1363" s="1997"/>
      <c r="M1363" s="1997"/>
      <c r="N1363" s="1997"/>
      <c r="O1363" s="1997"/>
      <c r="P1363" s="1997"/>
      <c r="Q1363" s="1997"/>
      <c r="R1363" s="1997"/>
      <c r="S1363" s="1997"/>
      <c r="T1363" s="1997"/>
      <c r="U1363" s="1997"/>
      <c r="V1363" s="1997" t="s">
        <v>2372</v>
      </c>
      <c r="W1363" s="1997"/>
      <c r="X1363" s="1997"/>
      <c r="Y1363" s="1997"/>
      <c r="Z1363" s="1997"/>
      <c r="AA1363" s="1997"/>
      <c r="AB1363" s="1997"/>
      <c r="AC1363" s="1997"/>
      <c r="AD1363" s="1997"/>
      <c r="AE1363" s="1997"/>
      <c r="AF1363" s="1997"/>
      <c r="AG1363" s="1997"/>
    </row>
    <row r="1364" spans="4:33" ht="14.25" customHeight="1" thickBot="1">
      <c r="D1364" s="3266"/>
      <c r="E1364" s="3267"/>
      <c r="F1364" s="3267"/>
      <c r="G1364" s="3267"/>
      <c r="H1364" s="3267"/>
      <c r="I1364" s="3268"/>
      <c r="J1364" s="1997"/>
      <c r="K1364" s="1997"/>
      <c r="L1364" s="1997"/>
      <c r="M1364" s="1997"/>
      <c r="N1364" s="1997"/>
      <c r="O1364" s="1997"/>
      <c r="P1364" s="1997"/>
      <c r="Q1364" s="1997"/>
      <c r="R1364" s="1997"/>
      <c r="S1364" s="1997"/>
      <c r="T1364" s="1997"/>
      <c r="U1364" s="1997"/>
      <c r="V1364" s="1997"/>
      <c r="W1364" s="1997"/>
      <c r="X1364" s="1997"/>
      <c r="Y1364" s="1997"/>
      <c r="Z1364" s="1997"/>
      <c r="AA1364" s="1997"/>
      <c r="AB1364" s="1997"/>
      <c r="AC1364" s="1997"/>
      <c r="AD1364" s="1997"/>
      <c r="AE1364" s="1997"/>
      <c r="AF1364" s="1997"/>
      <c r="AG1364" s="1997"/>
    </row>
    <row r="1365" spans="4:33" ht="14.25" customHeight="1" thickBot="1">
      <c r="D1365" s="3266"/>
      <c r="E1365" s="3267"/>
      <c r="F1365" s="3267"/>
      <c r="G1365" s="3267"/>
      <c r="H1365" s="3267"/>
      <c r="I1365" s="3268"/>
      <c r="J1365" s="1997" t="s">
        <v>2373</v>
      </c>
      <c r="K1365" s="1997"/>
      <c r="L1365" s="1997"/>
      <c r="M1365" s="1997"/>
      <c r="N1365" s="1997" t="s">
        <v>2374</v>
      </c>
      <c r="O1365" s="1997"/>
      <c r="P1365" s="1997"/>
      <c r="Q1365" s="1997"/>
      <c r="R1365" s="1997" t="s">
        <v>2163</v>
      </c>
      <c r="S1365" s="1997"/>
      <c r="T1365" s="1997"/>
      <c r="U1365" s="1997"/>
      <c r="V1365" s="1997" t="s">
        <v>2373</v>
      </c>
      <c r="W1365" s="1997"/>
      <c r="X1365" s="1997"/>
      <c r="Y1365" s="1997"/>
      <c r="Z1365" s="1997" t="s">
        <v>2374</v>
      </c>
      <c r="AA1365" s="1997"/>
      <c r="AB1365" s="1997"/>
      <c r="AC1365" s="1997"/>
      <c r="AD1365" s="1997" t="s">
        <v>2163</v>
      </c>
      <c r="AE1365" s="1997"/>
      <c r="AF1365" s="1997"/>
      <c r="AG1365" s="1997"/>
    </row>
    <row r="1366" spans="4:33" ht="24" customHeight="1" thickBot="1">
      <c r="D1366" s="3266"/>
      <c r="E1366" s="3267"/>
      <c r="F1366" s="3267"/>
      <c r="G1366" s="3267"/>
      <c r="H1366" s="3267"/>
      <c r="I1366" s="3268"/>
      <c r="J1366" s="3259" t="s">
        <v>2375</v>
      </c>
      <c r="K1366" s="3217"/>
      <c r="L1366" s="3217"/>
      <c r="M1366" s="3217"/>
      <c r="N1366" s="3217"/>
      <c r="O1366" s="3217"/>
      <c r="P1366" s="3217"/>
      <c r="Q1366" s="3217"/>
      <c r="R1366" s="3217"/>
      <c r="S1366" s="3217"/>
      <c r="T1366" s="3217"/>
      <c r="U1366" s="3217"/>
      <c r="V1366" s="3259" t="s">
        <v>2375</v>
      </c>
      <c r="W1366" s="3217"/>
      <c r="X1366" s="3217"/>
      <c r="Y1366" s="3217"/>
      <c r="Z1366" s="3217"/>
      <c r="AA1366" s="3217"/>
      <c r="AB1366" s="3217"/>
      <c r="AC1366" s="3217"/>
      <c r="AD1366" s="3217"/>
      <c r="AE1366" s="3217"/>
      <c r="AF1366" s="3217"/>
      <c r="AG1366" s="3217"/>
    </row>
    <row r="1367" spans="4:33" ht="24" customHeight="1" thickBot="1">
      <c r="D1367" s="2135"/>
      <c r="E1367" s="2136"/>
      <c r="F1367" s="2136"/>
      <c r="G1367" s="2136"/>
      <c r="H1367" s="2136"/>
      <c r="I1367" s="2138"/>
      <c r="J1367" s="3260" t="s">
        <v>2376</v>
      </c>
      <c r="K1367" s="3261"/>
      <c r="L1367" s="3261"/>
      <c r="M1367" s="3261"/>
      <c r="N1367" s="3261"/>
      <c r="O1367" s="3261"/>
      <c r="P1367" s="3261"/>
      <c r="Q1367" s="3261"/>
      <c r="R1367" s="3261"/>
      <c r="S1367" s="3261"/>
      <c r="T1367" s="3261"/>
      <c r="U1367" s="3261"/>
      <c r="V1367" s="3260" t="s">
        <v>2376</v>
      </c>
      <c r="W1367" s="3261"/>
      <c r="X1367" s="3261"/>
      <c r="Y1367" s="3261"/>
      <c r="Z1367" s="3261"/>
      <c r="AA1367" s="3261"/>
      <c r="AB1367" s="3261"/>
      <c r="AC1367" s="3261"/>
      <c r="AD1367" s="3261"/>
      <c r="AE1367" s="3261"/>
      <c r="AF1367" s="3261"/>
      <c r="AG1367" s="3261"/>
    </row>
    <row r="1368" spans="4:33" ht="16.5" customHeight="1" thickBot="1">
      <c r="D1368" s="3262" t="s">
        <v>2377</v>
      </c>
      <c r="E1368" s="3263"/>
      <c r="F1368" s="3263"/>
      <c r="G1368" s="3263"/>
      <c r="H1368" s="3263"/>
      <c r="I1368" s="3263"/>
      <c r="J1368" s="2185" t="e">
        <f>'Notes- SK Template'!#REF!</f>
        <v>#REF!</v>
      </c>
      <c r="K1368" s="2185" t="e">
        <f>'Notes- SK Template'!#REF!</f>
        <v>#REF!</v>
      </c>
      <c r="L1368" s="2185" t="e">
        <f>'Notes- SK Template'!#REF!</f>
        <v>#REF!</v>
      </c>
      <c r="M1368" s="2185" t="e">
        <f>'Notes- SK Template'!#REF!</f>
        <v>#REF!</v>
      </c>
      <c r="N1368" s="2185" t="e">
        <f>'Notes- SK Template'!#REF!</f>
        <v>#REF!</v>
      </c>
      <c r="O1368" s="2185" t="e">
        <f>'Notes- SK Template'!#REF!</f>
        <v>#REF!</v>
      </c>
      <c r="P1368" s="2185" t="e">
        <f>'Notes- SK Template'!#REF!</f>
        <v>#REF!</v>
      </c>
      <c r="Q1368" s="2185" t="e">
        <f>'Notes- SK Template'!#REF!</f>
        <v>#REF!</v>
      </c>
      <c r="R1368" s="2185" t="e">
        <f>'Notes- SK Template'!#REF!</f>
        <v>#REF!</v>
      </c>
      <c r="S1368" s="2185" t="e">
        <f>'Notes- SK Template'!#REF!</f>
        <v>#REF!</v>
      </c>
      <c r="T1368" s="2185" t="e">
        <f>'Notes- SK Template'!#REF!</f>
        <v>#REF!</v>
      </c>
      <c r="U1368" s="2185" t="e">
        <f>'Notes- SK Template'!#REF!</f>
        <v>#REF!</v>
      </c>
      <c r="V1368" s="2185" t="e">
        <f>'Notes- SK Template'!#REF!</f>
        <v>#REF!</v>
      </c>
      <c r="W1368" s="2185" t="e">
        <f>'Notes- SK Template'!#REF!</f>
        <v>#REF!</v>
      </c>
      <c r="X1368" s="2185" t="e">
        <f>'Notes- SK Template'!#REF!</f>
        <v>#REF!</v>
      </c>
      <c r="Y1368" s="2185" t="e">
        <f>'Notes- SK Template'!#REF!</f>
        <v>#REF!</v>
      </c>
      <c r="Z1368" s="2185" t="e">
        <f>'Notes- SK Template'!#REF!</f>
        <v>#REF!</v>
      </c>
      <c r="AA1368" s="2185" t="e">
        <f>'Notes- SK Template'!#REF!</f>
        <v>#REF!</v>
      </c>
      <c r="AB1368" s="2185" t="e">
        <f>'Notes- SK Template'!#REF!</f>
        <v>#REF!</v>
      </c>
      <c r="AC1368" s="2185" t="e">
        <f>'Notes- SK Template'!#REF!</f>
        <v>#REF!</v>
      </c>
      <c r="AD1368" s="2185" t="e">
        <f>'Notes- SK Template'!#REF!</f>
        <v>#REF!</v>
      </c>
      <c r="AE1368" s="2185" t="e">
        <f>'Notes- SK Template'!#REF!</f>
        <v>#REF!</v>
      </c>
      <c r="AF1368" s="2185" t="e">
        <f>'Notes- SK Template'!#REF!</f>
        <v>#REF!</v>
      </c>
      <c r="AG1368" s="2185" t="e">
        <f>'Notes- SK Template'!#REF!</f>
        <v>#REF!</v>
      </c>
    </row>
    <row r="1369" spans="4:33" ht="16.5" customHeight="1" thickBot="1">
      <c r="D1369" s="3263"/>
      <c r="E1369" s="3263"/>
      <c r="F1369" s="3263"/>
      <c r="G1369" s="3263"/>
      <c r="H1369" s="3263"/>
      <c r="I1369" s="3263"/>
      <c r="J1369" s="2186" t="e">
        <f>'Notes- SK Template'!#REF!</f>
        <v>#REF!</v>
      </c>
      <c r="K1369" s="2186" t="e">
        <f>'Notes- SK Template'!#REF!</f>
        <v>#REF!</v>
      </c>
      <c r="L1369" s="2186" t="e">
        <f>'Notes- SK Template'!#REF!</f>
        <v>#REF!</v>
      </c>
      <c r="M1369" s="2186" t="e">
        <f>'Notes- SK Template'!#REF!</f>
        <v>#REF!</v>
      </c>
      <c r="N1369" s="2186" t="e">
        <f>'Notes- SK Template'!#REF!</f>
        <v>#REF!</v>
      </c>
      <c r="O1369" s="2186" t="e">
        <f>'Notes- SK Template'!#REF!</f>
        <v>#REF!</v>
      </c>
      <c r="P1369" s="2186" t="e">
        <f>'Notes- SK Template'!#REF!</f>
        <v>#REF!</v>
      </c>
      <c r="Q1369" s="2186" t="e">
        <f>'Notes- SK Template'!#REF!</f>
        <v>#REF!</v>
      </c>
      <c r="R1369" s="2186" t="e">
        <f>'Notes- SK Template'!#REF!</f>
        <v>#REF!</v>
      </c>
      <c r="S1369" s="2186" t="e">
        <f>'Notes- SK Template'!#REF!</f>
        <v>#REF!</v>
      </c>
      <c r="T1369" s="2186" t="e">
        <f>'Notes- SK Template'!#REF!</f>
        <v>#REF!</v>
      </c>
      <c r="U1369" s="2186" t="e">
        <f>'Notes- SK Template'!#REF!</f>
        <v>#REF!</v>
      </c>
      <c r="V1369" s="2186" t="e">
        <f>'Notes- SK Template'!#REF!</f>
        <v>#REF!</v>
      </c>
      <c r="W1369" s="2186" t="e">
        <f>'Notes- SK Template'!#REF!</f>
        <v>#REF!</v>
      </c>
      <c r="X1369" s="2186" t="e">
        <f>'Notes- SK Template'!#REF!</f>
        <v>#REF!</v>
      </c>
      <c r="Y1369" s="2186" t="e">
        <f>'Notes- SK Template'!#REF!</f>
        <v>#REF!</v>
      </c>
      <c r="Z1369" s="2186" t="e">
        <f>'Notes- SK Template'!#REF!</f>
        <v>#REF!</v>
      </c>
      <c r="AA1369" s="2186" t="e">
        <f>'Notes- SK Template'!#REF!</f>
        <v>#REF!</v>
      </c>
      <c r="AB1369" s="2186" t="e">
        <f>'Notes- SK Template'!#REF!</f>
        <v>#REF!</v>
      </c>
      <c r="AC1369" s="2186" t="e">
        <f>'Notes- SK Template'!#REF!</f>
        <v>#REF!</v>
      </c>
      <c r="AD1369" s="2186" t="e">
        <f>'Notes- SK Template'!#REF!</f>
        <v>#REF!</v>
      </c>
      <c r="AE1369" s="2186" t="e">
        <f>'Notes- SK Template'!#REF!</f>
        <v>#REF!</v>
      </c>
      <c r="AF1369" s="2186" t="e">
        <f>'Notes- SK Template'!#REF!</f>
        <v>#REF!</v>
      </c>
      <c r="AG1369" s="2186" t="e">
        <f>'Notes- SK Template'!#REF!</f>
        <v>#REF!</v>
      </c>
    </row>
    <row r="1370" spans="4:33" ht="16.5" customHeight="1" thickBot="1">
      <c r="D1370" s="3262" t="s">
        <v>2378</v>
      </c>
      <c r="E1370" s="3263"/>
      <c r="F1370" s="3263"/>
      <c r="G1370" s="3263"/>
      <c r="H1370" s="3263"/>
      <c r="I1370" s="3263"/>
      <c r="J1370" s="2186" t="e">
        <f>'Notes- SK Template'!#REF!</f>
        <v>#REF!</v>
      </c>
      <c r="K1370" s="2186" t="e">
        <f>'Notes- SK Template'!#REF!</f>
        <v>#REF!</v>
      </c>
      <c r="L1370" s="2186" t="e">
        <f>'Notes- SK Template'!#REF!</f>
        <v>#REF!</v>
      </c>
      <c r="M1370" s="2186" t="e">
        <f>'Notes- SK Template'!#REF!</f>
        <v>#REF!</v>
      </c>
      <c r="N1370" s="2186" t="e">
        <f>'Notes- SK Template'!#REF!</f>
        <v>#REF!</v>
      </c>
      <c r="O1370" s="2186" t="e">
        <f>'Notes- SK Template'!#REF!</f>
        <v>#REF!</v>
      </c>
      <c r="P1370" s="2186" t="e">
        <f>'Notes- SK Template'!#REF!</f>
        <v>#REF!</v>
      </c>
      <c r="Q1370" s="2186" t="e">
        <f>'Notes- SK Template'!#REF!</f>
        <v>#REF!</v>
      </c>
      <c r="R1370" s="2186" t="e">
        <f>'Notes- SK Template'!#REF!</f>
        <v>#REF!</v>
      </c>
      <c r="S1370" s="2186" t="e">
        <f>'Notes- SK Template'!#REF!</f>
        <v>#REF!</v>
      </c>
      <c r="T1370" s="2186" t="e">
        <f>'Notes- SK Template'!#REF!</f>
        <v>#REF!</v>
      </c>
      <c r="U1370" s="2186" t="e">
        <f>'Notes- SK Template'!#REF!</f>
        <v>#REF!</v>
      </c>
      <c r="V1370" s="2186" t="e">
        <f>'Notes- SK Template'!#REF!</f>
        <v>#REF!</v>
      </c>
      <c r="W1370" s="2186" t="e">
        <f>'Notes- SK Template'!#REF!</f>
        <v>#REF!</v>
      </c>
      <c r="X1370" s="2186" t="e">
        <f>'Notes- SK Template'!#REF!</f>
        <v>#REF!</v>
      </c>
      <c r="Y1370" s="2186" t="e">
        <f>'Notes- SK Template'!#REF!</f>
        <v>#REF!</v>
      </c>
      <c r="Z1370" s="2186" t="e">
        <f>'Notes- SK Template'!#REF!</f>
        <v>#REF!</v>
      </c>
      <c r="AA1370" s="2186" t="e">
        <f>'Notes- SK Template'!#REF!</f>
        <v>#REF!</v>
      </c>
      <c r="AB1370" s="2186" t="e">
        <f>'Notes- SK Template'!#REF!</f>
        <v>#REF!</v>
      </c>
      <c r="AC1370" s="2186" t="e">
        <f>'Notes- SK Template'!#REF!</f>
        <v>#REF!</v>
      </c>
      <c r="AD1370" s="2186" t="e">
        <f>'Notes- SK Template'!#REF!</f>
        <v>#REF!</v>
      </c>
      <c r="AE1370" s="2186" t="e">
        <f>'Notes- SK Template'!#REF!</f>
        <v>#REF!</v>
      </c>
      <c r="AF1370" s="2186" t="e">
        <f>'Notes- SK Template'!#REF!</f>
        <v>#REF!</v>
      </c>
      <c r="AG1370" s="2186" t="e">
        <f>'Notes- SK Template'!#REF!</f>
        <v>#REF!</v>
      </c>
    </row>
    <row r="1371" spans="4:33" ht="16.5" customHeight="1" thickBot="1">
      <c r="D1371" s="3263"/>
      <c r="E1371" s="3263"/>
      <c r="F1371" s="3263"/>
      <c r="G1371" s="3263"/>
      <c r="H1371" s="3263"/>
      <c r="I1371" s="3263"/>
      <c r="J1371" s="2186" t="e">
        <f>'Notes- SK Template'!#REF!</f>
        <v>#REF!</v>
      </c>
      <c r="K1371" s="2186" t="e">
        <f>'Notes- SK Template'!#REF!</f>
        <v>#REF!</v>
      </c>
      <c r="L1371" s="2186" t="e">
        <f>'Notes- SK Template'!#REF!</f>
        <v>#REF!</v>
      </c>
      <c r="M1371" s="2186" t="e">
        <f>'Notes- SK Template'!#REF!</f>
        <v>#REF!</v>
      </c>
      <c r="N1371" s="2186" t="e">
        <f>'Notes- SK Template'!#REF!</f>
        <v>#REF!</v>
      </c>
      <c r="O1371" s="2186" t="e">
        <f>'Notes- SK Template'!#REF!</f>
        <v>#REF!</v>
      </c>
      <c r="P1371" s="2186" t="e">
        <f>'Notes- SK Template'!#REF!</f>
        <v>#REF!</v>
      </c>
      <c r="Q1371" s="2186" t="e">
        <f>'Notes- SK Template'!#REF!</f>
        <v>#REF!</v>
      </c>
      <c r="R1371" s="2186" t="e">
        <f>'Notes- SK Template'!#REF!</f>
        <v>#REF!</v>
      </c>
      <c r="S1371" s="2186" t="e">
        <f>'Notes- SK Template'!#REF!</f>
        <v>#REF!</v>
      </c>
      <c r="T1371" s="2186" t="e">
        <f>'Notes- SK Template'!#REF!</f>
        <v>#REF!</v>
      </c>
      <c r="U1371" s="2186" t="e">
        <f>'Notes- SK Template'!#REF!</f>
        <v>#REF!</v>
      </c>
      <c r="V1371" s="2186" t="e">
        <f>'Notes- SK Template'!#REF!</f>
        <v>#REF!</v>
      </c>
      <c r="W1371" s="2186" t="e">
        <f>'Notes- SK Template'!#REF!</f>
        <v>#REF!</v>
      </c>
      <c r="X1371" s="2186" t="e">
        <f>'Notes- SK Template'!#REF!</f>
        <v>#REF!</v>
      </c>
      <c r="Y1371" s="2186" t="e">
        <f>'Notes- SK Template'!#REF!</f>
        <v>#REF!</v>
      </c>
      <c r="Z1371" s="2186" t="e">
        <f>'Notes- SK Template'!#REF!</f>
        <v>#REF!</v>
      </c>
      <c r="AA1371" s="2186" t="e">
        <f>'Notes- SK Template'!#REF!</f>
        <v>#REF!</v>
      </c>
      <c r="AB1371" s="2186" t="e">
        <f>'Notes- SK Template'!#REF!</f>
        <v>#REF!</v>
      </c>
      <c r="AC1371" s="2186" t="e">
        <f>'Notes- SK Template'!#REF!</f>
        <v>#REF!</v>
      </c>
      <c r="AD1371" s="2186" t="e">
        <f>'Notes- SK Template'!#REF!</f>
        <v>#REF!</v>
      </c>
      <c r="AE1371" s="2186" t="e">
        <f>'Notes- SK Template'!#REF!</f>
        <v>#REF!</v>
      </c>
      <c r="AF1371" s="2186" t="e">
        <f>'Notes- SK Template'!#REF!</f>
        <v>#REF!</v>
      </c>
      <c r="AG1371" s="2186" t="e">
        <f>'Notes- SK Template'!#REF!</f>
        <v>#REF!</v>
      </c>
    </row>
    <row r="1372" spans="4:33" ht="16.5" customHeight="1" thickBot="1">
      <c r="D1372" s="2953" t="s">
        <v>2379</v>
      </c>
      <c r="E1372" s="2183"/>
      <c r="F1372" s="2183"/>
      <c r="G1372" s="2183"/>
      <c r="H1372" s="2183"/>
      <c r="I1372" s="2183"/>
      <c r="J1372" s="1907" t="e">
        <f>'Notes- SK Template'!#REF!</f>
        <v>#REF!</v>
      </c>
      <c r="K1372" s="1907" t="e">
        <f>'Notes- SK Template'!#REF!</f>
        <v>#REF!</v>
      </c>
      <c r="L1372" s="1907" t="e">
        <f>'Notes- SK Template'!#REF!</f>
        <v>#REF!</v>
      </c>
      <c r="M1372" s="1907" t="e">
        <f>'Notes- SK Template'!#REF!</f>
        <v>#REF!</v>
      </c>
      <c r="N1372" s="1907" t="e">
        <f>'Notes- SK Template'!#REF!</f>
        <v>#REF!</v>
      </c>
      <c r="O1372" s="1907" t="e">
        <f>'Notes- SK Template'!#REF!</f>
        <v>#REF!</v>
      </c>
      <c r="P1372" s="1907" t="e">
        <f>'Notes- SK Template'!#REF!</f>
        <v>#REF!</v>
      </c>
      <c r="Q1372" s="1907" t="e">
        <f>'Notes- SK Template'!#REF!</f>
        <v>#REF!</v>
      </c>
      <c r="R1372" s="1907" t="e">
        <f>'Notes- SK Template'!#REF!</f>
        <v>#REF!</v>
      </c>
      <c r="S1372" s="1907" t="e">
        <f>'Notes- SK Template'!#REF!</f>
        <v>#REF!</v>
      </c>
      <c r="T1372" s="1907" t="e">
        <f>'Notes- SK Template'!#REF!</f>
        <v>#REF!</v>
      </c>
      <c r="U1372" s="1907" t="e">
        <f>'Notes- SK Template'!#REF!</f>
        <v>#REF!</v>
      </c>
      <c r="V1372" s="1907" t="e">
        <f>'Notes- SK Template'!#REF!</f>
        <v>#REF!</v>
      </c>
      <c r="W1372" s="1907" t="e">
        <f>'Notes- SK Template'!#REF!</f>
        <v>#REF!</v>
      </c>
      <c r="X1372" s="1907" t="e">
        <f>'Notes- SK Template'!#REF!</f>
        <v>#REF!</v>
      </c>
      <c r="Y1372" s="1907" t="e">
        <f>'Notes- SK Template'!#REF!</f>
        <v>#REF!</v>
      </c>
      <c r="Z1372" s="1907" t="e">
        <f>'Notes- SK Template'!#REF!</f>
        <v>#REF!</v>
      </c>
      <c r="AA1372" s="1907" t="e">
        <f>'Notes- SK Template'!#REF!</f>
        <v>#REF!</v>
      </c>
      <c r="AB1372" s="1907" t="e">
        <f>'Notes- SK Template'!#REF!</f>
        <v>#REF!</v>
      </c>
      <c r="AC1372" s="1907" t="e">
        <f>'Notes- SK Template'!#REF!</f>
        <v>#REF!</v>
      </c>
      <c r="AD1372" s="1907" t="e">
        <f>'Notes- SK Template'!#REF!</f>
        <v>#REF!</v>
      </c>
      <c r="AE1372" s="1907" t="e">
        <f>'Notes- SK Template'!#REF!</f>
        <v>#REF!</v>
      </c>
      <c r="AF1372" s="1907" t="e">
        <f>'Notes- SK Template'!#REF!</f>
        <v>#REF!</v>
      </c>
      <c r="AG1372" s="1907" t="e">
        <f>'Notes- SK Template'!#REF!</f>
        <v>#REF!</v>
      </c>
    </row>
    <row r="1373" spans="4:33" ht="16.5" customHeight="1" thickBot="1">
      <c r="D1373" s="2183"/>
      <c r="E1373" s="2183"/>
      <c r="F1373" s="2183"/>
      <c r="G1373" s="2183"/>
      <c r="H1373" s="2183"/>
      <c r="I1373" s="2183"/>
      <c r="J1373" s="1907" t="e">
        <f>'Notes- SK Template'!#REF!</f>
        <v>#REF!</v>
      </c>
      <c r="K1373" s="1907" t="e">
        <f>'Notes- SK Template'!#REF!</f>
        <v>#REF!</v>
      </c>
      <c r="L1373" s="1907" t="e">
        <f>'Notes- SK Template'!#REF!</f>
        <v>#REF!</v>
      </c>
      <c r="M1373" s="1907" t="e">
        <f>'Notes- SK Template'!#REF!</f>
        <v>#REF!</v>
      </c>
      <c r="N1373" s="1907" t="e">
        <f>'Notes- SK Template'!#REF!</f>
        <v>#REF!</v>
      </c>
      <c r="O1373" s="1907" t="e">
        <f>'Notes- SK Template'!#REF!</f>
        <v>#REF!</v>
      </c>
      <c r="P1373" s="1907" t="e">
        <f>'Notes- SK Template'!#REF!</f>
        <v>#REF!</v>
      </c>
      <c r="Q1373" s="1907" t="e">
        <f>'Notes- SK Template'!#REF!</f>
        <v>#REF!</v>
      </c>
      <c r="R1373" s="1907" t="e">
        <f>'Notes- SK Template'!#REF!</f>
        <v>#REF!</v>
      </c>
      <c r="S1373" s="1907" t="e">
        <f>'Notes- SK Template'!#REF!</f>
        <v>#REF!</v>
      </c>
      <c r="T1373" s="1907" t="e">
        <f>'Notes- SK Template'!#REF!</f>
        <v>#REF!</v>
      </c>
      <c r="U1373" s="1907" t="e">
        <f>'Notes- SK Template'!#REF!</f>
        <v>#REF!</v>
      </c>
      <c r="V1373" s="1907" t="e">
        <f>'Notes- SK Template'!#REF!</f>
        <v>#REF!</v>
      </c>
      <c r="W1373" s="1907" t="e">
        <f>'Notes- SK Template'!#REF!</f>
        <v>#REF!</v>
      </c>
      <c r="X1373" s="1907" t="e">
        <f>'Notes- SK Template'!#REF!</f>
        <v>#REF!</v>
      </c>
      <c r="Y1373" s="1907" t="e">
        <f>'Notes- SK Template'!#REF!</f>
        <v>#REF!</v>
      </c>
      <c r="Z1373" s="1907" t="e">
        <f>'Notes- SK Template'!#REF!</f>
        <v>#REF!</v>
      </c>
      <c r="AA1373" s="1907" t="e">
        <f>'Notes- SK Template'!#REF!</f>
        <v>#REF!</v>
      </c>
      <c r="AB1373" s="1907" t="e">
        <f>'Notes- SK Template'!#REF!</f>
        <v>#REF!</v>
      </c>
      <c r="AC1373" s="1907" t="e">
        <f>'Notes- SK Template'!#REF!</f>
        <v>#REF!</v>
      </c>
      <c r="AD1373" s="1907" t="e">
        <f>'Notes- SK Template'!#REF!</f>
        <v>#REF!</v>
      </c>
      <c r="AE1373" s="1907" t="e">
        <f>'Notes- SK Template'!#REF!</f>
        <v>#REF!</v>
      </c>
      <c r="AF1373" s="1907" t="e">
        <f>'Notes- SK Template'!#REF!</f>
        <v>#REF!</v>
      </c>
      <c r="AG1373" s="1907" t="e">
        <f>'Notes- SK Template'!#REF!</f>
        <v>#REF!</v>
      </c>
    </row>
    <row r="1374" spans="4:33" ht="16.5" customHeight="1">
      <c r="D1374" s="3269" t="s">
        <v>2380</v>
      </c>
      <c r="E1374" s="3270"/>
      <c r="F1374" s="3270"/>
      <c r="G1374" s="3270"/>
      <c r="H1374" s="3270"/>
      <c r="I1374" s="3271"/>
      <c r="J1374" s="1907" t="e">
        <f>'Notes- SK Template'!#REF!</f>
        <v>#REF!</v>
      </c>
      <c r="K1374" s="1907" t="e">
        <f>'Notes- SK Template'!#REF!</f>
        <v>#REF!</v>
      </c>
      <c r="L1374" s="1907" t="e">
        <f>'Notes- SK Template'!#REF!</f>
        <v>#REF!</v>
      </c>
      <c r="M1374" s="1907" t="e">
        <f>'Notes- SK Template'!#REF!</f>
        <v>#REF!</v>
      </c>
      <c r="N1374" s="1907" t="e">
        <f>'Notes- SK Template'!#REF!</f>
        <v>#REF!</v>
      </c>
      <c r="O1374" s="1907" t="e">
        <f>'Notes- SK Template'!#REF!</f>
        <v>#REF!</v>
      </c>
      <c r="P1374" s="1907" t="e">
        <f>'Notes- SK Template'!#REF!</f>
        <v>#REF!</v>
      </c>
      <c r="Q1374" s="1907" t="e">
        <f>'Notes- SK Template'!#REF!</f>
        <v>#REF!</v>
      </c>
      <c r="R1374" s="1907" t="e">
        <f>'Notes- SK Template'!#REF!</f>
        <v>#REF!</v>
      </c>
      <c r="S1374" s="1907" t="e">
        <f>'Notes- SK Template'!#REF!</f>
        <v>#REF!</v>
      </c>
      <c r="T1374" s="1907" t="e">
        <f>'Notes- SK Template'!#REF!</f>
        <v>#REF!</v>
      </c>
      <c r="U1374" s="1907" t="e">
        <f>'Notes- SK Template'!#REF!</f>
        <v>#REF!</v>
      </c>
      <c r="V1374" s="1907" t="e">
        <f>'Notes- SK Template'!#REF!</f>
        <v>#REF!</v>
      </c>
      <c r="W1374" s="1907" t="e">
        <f>'Notes- SK Template'!#REF!</f>
        <v>#REF!</v>
      </c>
      <c r="X1374" s="1907" t="e">
        <f>'Notes- SK Template'!#REF!</f>
        <v>#REF!</v>
      </c>
      <c r="Y1374" s="1907" t="e">
        <f>'Notes- SK Template'!#REF!</f>
        <v>#REF!</v>
      </c>
      <c r="Z1374" s="1907" t="e">
        <f>'Notes- SK Template'!#REF!</f>
        <v>#REF!</v>
      </c>
      <c r="AA1374" s="1907" t="e">
        <f>'Notes- SK Template'!#REF!</f>
        <v>#REF!</v>
      </c>
      <c r="AB1374" s="1907" t="e">
        <f>'Notes- SK Template'!#REF!</f>
        <v>#REF!</v>
      </c>
      <c r="AC1374" s="1907" t="e">
        <f>'Notes- SK Template'!#REF!</f>
        <v>#REF!</v>
      </c>
      <c r="AD1374" s="1907" t="e">
        <f>'Notes- SK Template'!#REF!</f>
        <v>#REF!</v>
      </c>
      <c r="AE1374" s="1907" t="e">
        <f>'Notes- SK Template'!#REF!</f>
        <v>#REF!</v>
      </c>
      <c r="AF1374" s="1907" t="e">
        <f>'Notes- SK Template'!#REF!</f>
        <v>#REF!</v>
      </c>
      <c r="AG1374" s="1907" t="e">
        <f>'Notes- SK Template'!#REF!</f>
        <v>#REF!</v>
      </c>
    </row>
    <row r="1375" spans="4:33" ht="16.5" customHeight="1" thickBot="1">
      <c r="D1375" s="3272"/>
      <c r="E1375" s="3273"/>
      <c r="F1375" s="3273"/>
      <c r="G1375" s="3273"/>
      <c r="H1375" s="3273"/>
      <c r="I1375" s="3274"/>
      <c r="J1375" s="1907" t="e">
        <f>'Notes- SK Template'!#REF!</f>
        <v>#REF!</v>
      </c>
      <c r="K1375" s="1907" t="e">
        <f>'Notes- SK Template'!#REF!</f>
        <v>#REF!</v>
      </c>
      <c r="L1375" s="1907" t="e">
        <f>'Notes- SK Template'!#REF!</f>
        <v>#REF!</v>
      </c>
      <c r="M1375" s="1907" t="e">
        <f>'Notes- SK Template'!#REF!</f>
        <v>#REF!</v>
      </c>
      <c r="N1375" s="1907" t="e">
        <f>'Notes- SK Template'!#REF!</f>
        <v>#REF!</v>
      </c>
      <c r="O1375" s="1907" t="e">
        <f>'Notes- SK Template'!#REF!</f>
        <v>#REF!</v>
      </c>
      <c r="P1375" s="1907" t="e">
        <f>'Notes- SK Template'!#REF!</f>
        <v>#REF!</v>
      </c>
      <c r="Q1375" s="1907" t="e">
        <f>'Notes- SK Template'!#REF!</f>
        <v>#REF!</v>
      </c>
      <c r="R1375" s="1907" t="e">
        <f>'Notes- SK Template'!#REF!</f>
        <v>#REF!</v>
      </c>
      <c r="S1375" s="1907" t="e">
        <f>'Notes- SK Template'!#REF!</f>
        <v>#REF!</v>
      </c>
      <c r="T1375" s="1907" t="e">
        <f>'Notes- SK Template'!#REF!</f>
        <v>#REF!</v>
      </c>
      <c r="U1375" s="1907" t="e">
        <f>'Notes- SK Template'!#REF!</f>
        <v>#REF!</v>
      </c>
      <c r="V1375" s="1907" t="e">
        <f>'Notes- SK Template'!#REF!</f>
        <v>#REF!</v>
      </c>
      <c r="W1375" s="1907" t="e">
        <f>'Notes- SK Template'!#REF!</f>
        <v>#REF!</v>
      </c>
      <c r="X1375" s="1907" t="e">
        <f>'Notes- SK Template'!#REF!</f>
        <v>#REF!</v>
      </c>
      <c r="Y1375" s="1907" t="e">
        <f>'Notes- SK Template'!#REF!</f>
        <v>#REF!</v>
      </c>
      <c r="Z1375" s="1907" t="e">
        <f>'Notes- SK Template'!#REF!</f>
        <v>#REF!</v>
      </c>
      <c r="AA1375" s="1907" t="e">
        <f>'Notes- SK Template'!#REF!</f>
        <v>#REF!</v>
      </c>
      <c r="AB1375" s="1907" t="e">
        <f>'Notes- SK Template'!#REF!</f>
        <v>#REF!</v>
      </c>
      <c r="AC1375" s="1907" t="e">
        <f>'Notes- SK Template'!#REF!</f>
        <v>#REF!</v>
      </c>
      <c r="AD1375" s="1907" t="e">
        <f>'Notes- SK Template'!#REF!</f>
        <v>#REF!</v>
      </c>
      <c r="AE1375" s="1907" t="e">
        <f>'Notes- SK Template'!#REF!</f>
        <v>#REF!</v>
      </c>
      <c r="AF1375" s="1907" t="e">
        <f>'Notes- SK Template'!#REF!</f>
        <v>#REF!</v>
      </c>
      <c r="AG1375" s="1907" t="e">
        <f>'Notes- SK Template'!#REF!</f>
        <v>#REF!</v>
      </c>
    </row>
    <row r="1376" spans="4:33" ht="16.5" customHeight="1">
      <c r="D1376" s="3281" t="s">
        <v>2453</v>
      </c>
      <c r="E1376" s="3282"/>
      <c r="F1376" s="3282"/>
      <c r="G1376" s="3282"/>
      <c r="H1376" s="3282"/>
      <c r="I1376" s="3283"/>
      <c r="J1376" s="1907" t="e">
        <f>'Notes- SK Template'!#REF!</f>
        <v>#REF!</v>
      </c>
      <c r="K1376" s="1907" t="e">
        <f>'Notes- SK Template'!#REF!</f>
        <v>#REF!</v>
      </c>
      <c r="L1376" s="1907" t="e">
        <f>'Notes- SK Template'!#REF!</f>
        <v>#REF!</v>
      </c>
      <c r="M1376" s="1907" t="e">
        <f>'Notes- SK Template'!#REF!</f>
        <v>#REF!</v>
      </c>
      <c r="N1376" s="1934" t="e">
        <f>'Notes- SK Template'!#REF!</f>
        <v>#REF!</v>
      </c>
      <c r="O1376" s="1934" t="e">
        <f>'Notes- SK Template'!#REF!</f>
        <v>#REF!</v>
      </c>
      <c r="P1376" s="1934" t="e">
        <f>'Notes- SK Template'!#REF!</f>
        <v>#REF!</v>
      </c>
      <c r="Q1376" s="1934" t="e">
        <f>'Notes- SK Template'!#REF!</f>
        <v>#REF!</v>
      </c>
      <c r="R1376" s="1907" t="e">
        <f>'Notes- SK Template'!#REF!</f>
        <v>#REF!</v>
      </c>
      <c r="S1376" s="1907" t="e">
        <f>'Notes- SK Template'!#REF!</f>
        <v>#REF!</v>
      </c>
      <c r="T1376" s="1907" t="e">
        <f>'Notes- SK Template'!#REF!</f>
        <v>#REF!</v>
      </c>
      <c r="U1376" s="1907" t="e">
        <f>'Notes- SK Template'!#REF!</f>
        <v>#REF!</v>
      </c>
      <c r="V1376" s="1907" t="e">
        <f>'Notes- SK Template'!#REF!</f>
        <v>#REF!</v>
      </c>
      <c r="W1376" s="1907" t="e">
        <f>'Notes- SK Template'!#REF!</f>
        <v>#REF!</v>
      </c>
      <c r="X1376" s="1907" t="e">
        <f>'Notes- SK Template'!#REF!</f>
        <v>#REF!</v>
      </c>
      <c r="Y1376" s="1907" t="e">
        <f>'Notes- SK Template'!#REF!</f>
        <v>#REF!</v>
      </c>
      <c r="Z1376" s="1907" t="e">
        <f>'Notes- SK Template'!#REF!</f>
        <v>#REF!</v>
      </c>
      <c r="AA1376" s="1907" t="e">
        <f>'Notes- SK Template'!#REF!</f>
        <v>#REF!</v>
      </c>
      <c r="AB1376" s="1907" t="e">
        <f>'Notes- SK Template'!#REF!</f>
        <v>#REF!</v>
      </c>
      <c r="AC1376" s="1907" t="e">
        <f>'Notes- SK Template'!#REF!</f>
        <v>#REF!</v>
      </c>
      <c r="AD1376" s="1907" t="e">
        <f>'Notes- SK Template'!#REF!</f>
        <v>#REF!</v>
      </c>
      <c r="AE1376" s="1907" t="e">
        <f>'Notes- SK Template'!#REF!</f>
        <v>#REF!</v>
      </c>
      <c r="AF1376" s="1907" t="e">
        <f>'Notes- SK Template'!#REF!</f>
        <v>#REF!</v>
      </c>
      <c r="AG1376" s="1907" t="e">
        <f>'Notes- SK Template'!#REF!</f>
        <v>#REF!</v>
      </c>
    </row>
    <row r="1377" spans="3:33" ht="16.5" customHeight="1" thickBot="1">
      <c r="D1377" s="3284"/>
      <c r="E1377" s="3285"/>
      <c r="F1377" s="3285"/>
      <c r="G1377" s="3285"/>
      <c r="H1377" s="3285"/>
      <c r="I1377" s="3286"/>
      <c r="J1377" s="1907" t="e">
        <f>'Notes- SK Template'!#REF!</f>
        <v>#REF!</v>
      </c>
      <c r="K1377" s="1907" t="e">
        <f>'Notes- SK Template'!#REF!</f>
        <v>#REF!</v>
      </c>
      <c r="L1377" s="1907" t="e">
        <f>'Notes- SK Template'!#REF!</f>
        <v>#REF!</v>
      </c>
      <c r="M1377" s="1907" t="e">
        <f>'Notes- SK Template'!#REF!</f>
        <v>#REF!</v>
      </c>
      <c r="N1377" s="1907" t="e">
        <f>'Notes- SK Template'!#REF!</f>
        <v>#REF!</v>
      </c>
      <c r="O1377" s="1907" t="e">
        <f>'Notes- SK Template'!#REF!</f>
        <v>#REF!</v>
      </c>
      <c r="P1377" s="1907" t="e">
        <f>'Notes- SK Template'!#REF!</f>
        <v>#REF!</v>
      </c>
      <c r="Q1377" s="1907" t="e">
        <f>'Notes- SK Template'!#REF!</f>
        <v>#REF!</v>
      </c>
      <c r="R1377" s="1907" t="e">
        <f>'Notes- SK Template'!#REF!</f>
        <v>#REF!</v>
      </c>
      <c r="S1377" s="1907" t="e">
        <f>'Notes- SK Template'!#REF!</f>
        <v>#REF!</v>
      </c>
      <c r="T1377" s="1907" t="e">
        <f>'Notes- SK Template'!#REF!</f>
        <v>#REF!</v>
      </c>
      <c r="U1377" s="1907" t="e">
        <f>'Notes- SK Template'!#REF!</f>
        <v>#REF!</v>
      </c>
      <c r="V1377" s="1907" t="e">
        <f>'Notes- SK Template'!#REF!</f>
        <v>#REF!</v>
      </c>
      <c r="W1377" s="1907" t="e">
        <f>'Notes- SK Template'!#REF!</f>
        <v>#REF!</v>
      </c>
      <c r="X1377" s="1907" t="e">
        <f>'Notes- SK Template'!#REF!</f>
        <v>#REF!</v>
      </c>
      <c r="Y1377" s="1907" t="e">
        <f>'Notes- SK Template'!#REF!</f>
        <v>#REF!</v>
      </c>
      <c r="Z1377" s="1907" t="e">
        <f>'Notes- SK Template'!#REF!</f>
        <v>#REF!</v>
      </c>
      <c r="AA1377" s="1907" t="e">
        <f>'Notes- SK Template'!#REF!</f>
        <v>#REF!</v>
      </c>
      <c r="AB1377" s="1907" t="e">
        <f>'Notes- SK Template'!#REF!</f>
        <v>#REF!</v>
      </c>
      <c r="AC1377" s="1907" t="e">
        <f>'Notes- SK Template'!#REF!</f>
        <v>#REF!</v>
      </c>
      <c r="AD1377" s="1907" t="e">
        <f>'Notes- SK Template'!#REF!</f>
        <v>#REF!</v>
      </c>
      <c r="AE1377" s="1907" t="e">
        <f>'Notes- SK Template'!#REF!</f>
        <v>#REF!</v>
      </c>
      <c r="AF1377" s="1907" t="e">
        <f>'Notes- SK Template'!#REF!</f>
        <v>#REF!</v>
      </c>
      <c r="AG1377" s="1907" t="e">
        <f>'Notes- SK Template'!#REF!</f>
        <v>#REF!</v>
      </c>
    </row>
    <row r="1378" spans="3:33" ht="16.5" customHeight="1">
      <c r="D1378" s="3275" t="s">
        <v>2381</v>
      </c>
      <c r="E1378" s="3276"/>
      <c r="F1378" s="3276"/>
      <c r="G1378" s="3276"/>
      <c r="H1378" s="3276"/>
      <c r="I1378" s="3277"/>
      <c r="J1378" s="1907" t="e">
        <f>'Notes- SK Template'!#REF!</f>
        <v>#REF!</v>
      </c>
      <c r="K1378" s="1907" t="e">
        <f>'Notes- SK Template'!#REF!</f>
        <v>#REF!</v>
      </c>
      <c r="L1378" s="1907" t="e">
        <f>'Notes- SK Template'!#REF!</f>
        <v>#REF!</v>
      </c>
      <c r="M1378" s="1907" t="e">
        <f>'Notes- SK Template'!#REF!</f>
        <v>#REF!</v>
      </c>
      <c r="N1378" s="1907" t="e">
        <f>'Notes- SK Template'!#REF!</f>
        <v>#REF!</v>
      </c>
      <c r="O1378" s="1907" t="e">
        <f>'Notes- SK Template'!#REF!</f>
        <v>#REF!</v>
      </c>
      <c r="P1378" s="1907" t="e">
        <f>'Notes- SK Template'!#REF!</f>
        <v>#REF!</v>
      </c>
      <c r="Q1378" s="1907" t="e">
        <f>'Notes- SK Template'!#REF!</f>
        <v>#REF!</v>
      </c>
      <c r="R1378" s="1907" t="e">
        <f>'Notes- SK Template'!#REF!</f>
        <v>#REF!</v>
      </c>
      <c r="S1378" s="1907" t="e">
        <f>'Notes- SK Template'!#REF!</f>
        <v>#REF!</v>
      </c>
      <c r="T1378" s="1907" t="e">
        <f>'Notes- SK Template'!#REF!</f>
        <v>#REF!</v>
      </c>
      <c r="U1378" s="1907" t="e">
        <f>'Notes- SK Template'!#REF!</f>
        <v>#REF!</v>
      </c>
      <c r="V1378" s="1907" t="e">
        <f>'Notes- SK Template'!#REF!</f>
        <v>#REF!</v>
      </c>
      <c r="W1378" s="1907" t="e">
        <f>'Notes- SK Template'!#REF!</f>
        <v>#REF!</v>
      </c>
      <c r="X1378" s="1907" t="e">
        <f>'Notes- SK Template'!#REF!</f>
        <v>#REF!</v>
      </c>
      <c r="Y1378" s="1907" t="e">
        <f>'Notes- SK Template'!#REF!</f>
        <v>#REF!</v>
      </c>
      <c r="Z1378" s="1907" t="e">
        <f>'Notes- SK Template'!#REF!</f>
        <v>#REF!</v>
      </c>
      <c r="AA1378" s="1907" t="e">
        <f>'Notes- SK Template'!#REF!</f>
        <v>#REF!</v>
      </c>
      <c r="AB1378" s="1907" t="e">
        <f>'Notes- SK Template'!#REF!</f>
        <v>#REF!</v>
      </c>
      <c r="AC1378" s="1907" t="e">
        <f>'Notes- SK Template'!#REF!</f>
        <v>#REF!</v>
      </c>
      <c r="AD1378" s="1907" t="e">
        <f>'Notes- SK Template'!#REF!</f>
        <v>#REF!</v>
      </c>
      <c r="AE1378" s="1907" t="e">
        <f>'Notes- SK Template'!#REF!</f>
        <v>#REF!</v>
      </c>
      <c r="AF1378" s="1907" t="e">
        <f>'Notes- SK Template'!#REF!</f>
        <v>#REF!</v>
      </c>
      <c r="AG1378" s="1907" t="e">
        <f>'Notes- SK Template'!#REF!</f>
        <v>#REF!</v>
      </c>
    </row>
    <row r="1379" spans="3:33" ht="16.5" customHeight="1" thickBot="1">
      <c r="D1379" s="3278"/>
      <c r="E1379" s="3279"/>
      <c r="F1379" s="3279"/>
      <c r="G1379" s="3279"/>
      <c r="H1379" s="3279"/>
      <c r="I1379" s="3280"/>
      <c r="J1379" s="1907" t="e">
        <f>'Notes- SK Template'!#REF!</f>
        <v>#REF!</v>
      </c>
      <c r="K1379" s="1907" t="e">
        <f>'Notes- SK Template'!#REF!</f>
        <v>#REF!</v>
      </c>
      <c r="L1379" s="1907" t="e">
        <f>'Notes- SK Template'!#REF!</f>
        <v>#REF!</v>
      </c>
      <c r="M1379" s="1907" t="e">
        <f>'Notes- SK Template'!#REF!</f>
        <v>#REF!</v>
      </c>
      <c r="N1379" s="1907" t="e">
        <f>'Notes- SK Template'!#REF!</f>
        <v>#REF!</v>
      </c>
      <c r="O1379" s="1907" t="e">
        <f>'Notes- SK Template'!#REF!</f>
        <v>#REF!</v>
      </c>
      <c r="P1379" s="1907" t="e">
        <f>'Notes- SK Template'!#REF!</f>
        <v>#REF!</v>
      </c>
      <c r="Q1379" s="1907" t="e">
        <f>'Notes- SK Template'!#REF!</f>
        <v>#REF!</v>
      </c>
      <c r="R1379" s="1907" t="e">
        <f>'Notes- SK Template'!#REF!</f>
        <v>#REF!</v>
      </c>
      <c r="S1379" s="1907" t="e">
        <f>'Notes- SK Template'!#REF!</f>
        <v>#REF!</v>
      </c>
      <c r="T1379" s="1907" t="e">
        <f>'Notes- SK Template'!#REF!</f>
        <v>#REF!</v>
      </c>
      <c r="U1379" s="1907" t="e">
        <f>'Notes- SK Template'!#REF!</f>
        <v>#REF!</v>
      </c>
      <c r="V1379" s="1907" t="e">
        <f>'Notes- SK Template'!#REF!</f>
        <v>#REF!</v>
      </c>
      <c r="W1379" s="1907" t="e">
        <f>'Notes- SK Template'!#REF!</f>
        <v>#REF!</v>
      </c>
      <c r="X1379" s="1907" t="e">
        <f>'Notes- SK Template'!#REF!</f>
        <v>#REF!</v>
      </c>
      <c r="Y1379" s="1907" t="e">
        <f>'Notes- SK Template'!#REF!</f>
        <v>#REF!</v>
      </c>
      <c r="Z1379" s="1907" t="e">
        <f>'Notes- SK Template'!#REF!</f>
        <v>#REF!</v>
      </c>
      <c r="AA1379" s="1907" t="e">
        <f>'Notes- SK Template'!#REF!</f>
        <v>#REF!</v>
      </c>
      <c r="AB1379" s="1907" t="e">
        <f>'Notes- SK Template'!#REF!</f>
        <v>#REF!</v>
      </c>
      <c r="AC1379" s="1907" t="e">
        <f>'Notes- SK Template'!#REF!</f>
        <v>#REF!</v>
      </c>
      <c r="AD1379" s="1907" t="e">
        <f>'Notes- SK Template'!#REF!</f>
        <v>#REF!</v>
      </c>
      <c r="AE1379" s="1907" t="e">
        <f>'Notes- SK Template'!#REF!</f>
        <v>#REF!</v>
      </c>
      <c r="AF1379" s="1907" t="e">
        <f>'Notes- SK Template'!#REF!</f>
        <v>#REF!</v>
      </c>
      <c r="AG1379" s="1907" t="e">
        <f>'Notes- SK Template'!#REF!</f>
        <v>#REF!</v>
      </c>
    </row>
    <row r="1380" spans="3:33" ht="16.5" customHeight="1">
      <c r="D1380" s="3281" t="s">
        <v>2415</v>
      </c>
      <c r="E1380" s="3282"/>
      <c r="F1380" s="3282"/>
      <c r="G1380" s="3282"/>
      <c r="H1380" s="3282"/>
      <c r="I1380" s="3283"/>
      <c r="J1380" s="1907" t="e">
        <f>'Notes- SK Template'!#REF!</f>
        <v>#REF!</v>
      </c>
      <c r="K1380" s="1907" t="e">
        <f>'Notes- SK Template'!#REF!</f>
        <v>#REF!</v>
      </c>
      <c r="L1380" s="1907" t="e">
        <f>'Notes- SK Template'!#REF!</f>
        <v>#REF!</v>
      </c>
      <c r="M1380" s="1907" t="e">
        <f>'Notes- SK Template'!#REF!</f>
        <v>#REF!</v>
      </c>
      <c r="N1380" s="1907" t="e">
        <f>'Notes- SK Template'!#REF!</f>
        <v>#REF!</v>
      </c>
      <c r="O1380" s="1907" t="e">
        <f>'Notes- SK Template'!#REF!</f>
        <v>#REF!</v>
      </c>
      <c r="P1380" s="1907" t="e">
        <f>'Notes- SK Template'!#REF!</f>
        <v>#REF!</v>
      </c>
      <c r="Q1380" s="1907" t="e">
        <f>'Notes- SK Template'!#REF!</f>
        <v>#REF!</v>
      </c>
      <c r="R1380" s="1907" t="e">
        <f>'Notes- SK Template'!#REF!</f>
        <v>#REF!</v>
      </c>
      <c r="S1380" s="1907" t="e">
        <f>'Notes- SK Template'!#REF!</f>
        <v>#REF!</v>
      </c>
      <c r="T1380" s="1907" t="e">
        <f>'Notes- SK Template'!#REF!</f>
        <v>#REF!</v>
      </c>
      <c r="U1380" s="1907" t="e">
        <f>'Notes- SK Template'!#REF!</f>
        <v>#REF!</v>
      </c>
      <c r="V1380" s="1907" t="e">
        <f>'Notes- SK Template'!#REF!</f>
        <v>#REF!</v>
      </c>
      <c r="W1380" s="1907" t="e">
        <f>'Notes- SK Template'!#REF!</f>
        <v>#REF!</v>
      </c>
      <c r="X1380" s="1907" t="e">
        <f>'Notes- SK Template'!#REF!</f>
        <v>#REF!</v>
      </c>
      <c r="Y1380" s="1907" t="e">
        <f>'Notes- SK Template'!#REF!</f>
        <v>#REF!</v>
      </c>
      <c r="Z1380" s="1907" t="e">
        <f>'Notes- SK Template'!#REF!</f>
        <v>#REF!</v>
      </c>
      <c r="AA1380" s="1907" t="e">
        <f>'Notes- SK Template'!#REF!</f>
        <v>#REF!</v>
      </c>
      <c r="AB1380" s="1907" t="e">
        <f>'Notes- SK Template'!#REF!</f>
        <v>#REF!</v>
      </c>
      <c r="AC1380" s="1907" t="e">
        <f>'Notes- SK Template'!#REF!</f>
        <v>#REF!</v>
      </c>
      <c r="AD1380" s="1907" t="e">
        <f>'Notes- SK Template'!#REF!</f>
        <v>#REF!</v>
      </c>
      <c r="AE1380" s="1907" t="e">
        <f>'Notes- SK Template'!#REF!</f>
        <v>#REF!</v>
      </c>
      <c r="AF1380" s="1907" t="e">
        <f>'Notes- SK Template'!#REF!</f>
        <v>#REF!</v>
      </c>
      <c r="AG1380" s="1907" t="e">
        <f>'Notes- SK Template'!#REF!</f>
        <v>#REF!</v>
      </c>
    </row>
    <row r="1381" spans="3:33" ht="16.5" customHeight="1" thickBot="1">
      <c r="D1381" s="3284"/>
      <c r="E1381" s="3285"/>
      <c r="F1381" s="3285"/>
      <c r="G1381" s="3285"/>
      <c r="H1381" s="3285"/>
      <c r="I1381" s="3286"/>
      <c r="J1381" s="1907" t="e">
        <f>'Notes- SK Template'!#REF!</f>
        <v>#REF!</v>
      </c>
      <c r="K1381" s="1907" t="e">
        <f>'Notes- SK Template'!#REF!</f>
        <v>#REF!</v>
      </c>
      <c r="L1381" s="1907" t="e">
        <f>'Notes- SK Template'!#REF!</f>
        <v>#REF!</v>
      </c>
      <c r="M1381" s="1907" t="e">
        <f>'Notes- SK Template'!#REF!</f>
        <v>#REF!</v>
      </c>
      <c r="N1381" s="1907" t="e">
        <f>'Notes- SK Template'!#REF!</f>
        <v>#REF!</v>
      </c>
      <c r="O1381" s="1907" t="e">
        <f>'Notes- SK Template'!#REF!</f>
        <v>#REF!</v>
      </c>
      <c r="P1381" s="1907" t="e">
        <f>'Notes- SK Template'!#REF!</f>
        <v>#REF!</v>
      </c>
      <c r="Q1381" s="1907" t="e">
        <f>'Notes- SK Template'!#REF!</f>
        <v>#REF!</v>
      </c>
      <c r="R1381" s="1907" t="e">
        <f>'Notes- SK Template'!#REF!</f>
        <v>#REF!</v>
      </c>
      <c r="S1381" s="1907" t="e">
        <f>'Notes- SK Template'!#REF!</f>
        <v>#REF!</v>
      </c>
      <c r="T1381" s="1907" t="e">
        <f>'Notes- SK Template'!#REF!</f>
        <v>#REF!</v>
      </c>
      <c r="U1381" s="1907" t="e">
        <f>'Notes- SK Template'!#REF!</f>
        <v>#REF!</v>
      </c>
      <c r="V1381" s="1907" t="e">
        <f>'Notes- SK Template'!#REF!</f>
        <v>#REF!</v>
      </c>
      <c r="W1381" s="1907" t="e">
        <f>'Notes- SK Template'!#REF!</f>
        <v>#REF!</v>
      </c>
      <c r="X1381" s="1907" t="e">
        <f>'Notes- SK Template'!#REF!</f>
        <v>#REF!</v>
      </c>
      <c r="Y1381" s="1907" t="e">
        <f>'Notes- SK Template'!#REF!</f>
        <v>#REF!</v>
      </c>
      <c r="Z1381" s="1907" t="e">
        <f>'Notes- SK Template'!#REF!</f>
        <v>#REF!</v>
      </c>
      <c r="AA1381" s="1907" t="e">
        <f>'Notes- SK Template'!#REF!</f>
        <v>#REF!</v>
      </c>
      <c r="AB1381" s="1907" t="e">
        <f>'Notes- SK Template'!#REF!</f>
        <v>#REF!</v>
      </c>
      <c r="AC1381" s="1907" t="e">
        <f>'Notes- SK Template'!#REF!</f>
        <v>#REF!</v>
      </c>
      <c r="AD1381" s="1907" t="e">
        <f>'Notes- SK Template'!#REF!</f>
        <v>#REF!</v>
      </c>
      <c r="AE1381" s="1907" t="e">
        <f>'Notes- SK Template'!#REF!</f>
        <v>#REF!</v>
      </c>
      <c r="AF1381" s="1907" t="e">
        <f>'Notes- SK Template'!#REF!</f>
        <v>#REF!</v>
      </c>
      <c r="AG1381" s="1907" t="e">
        <f>'Notes- SK Template'!#REF!</f>
        <v>#REF!</v>
      </c>
    </row>
    <row r="1382" spans="3:33" ht="16.5" customHeight="1">
      <c r="D1382" s="3287" t="s">
        <v>2418</v>
      </c>
      <c r="E1382" s="3288"/>
      <c r="F1382" s="3288"/>
      <c r="G1382" s="3288"/>
      <c r="H1382" s="3288"/>
      <c r="I1382" s="3289"/>
      <c r="J1382" s="1907" t="e">
        <f>'Notes- SK Template'!#REF!</f>
        <v>#REF!</v>
      </c>
      <c r="K1382" s="1907" t="e">
        <f>'Notes- SK Template'!#REF!</f>
        <v>#REF!</v>
      </c>
      <c r="L1382" s="1907" t="e">
        <f>'Notes- SK Template'!#REF!</f>
        <v>#REF!</v>
      </c>
      <c r="M1382" s="1907" t="e">
        <f>'Notes- SK Template'!#REF!</f>
        <v>#REF!</v>
      </c>
      <c r="N1382" s="1907" t="e">
        <f>'Notes- SK Template'!#REF!</f>
        <v>#REF!</v>
      </c>
      <c r="O1382" s="1907" t="e">
        <f>'Notes- SK Template'!#REF!</f>
        <v>#REF!</v>
      </c>
      <c r="P1382" s="1907" t="e">
        <f>'Notes- SK Template'!#REF!</f>
        <v>#REF!</v>
      </c>
      <c r="Q1382" s="1907" t="e">
        <f>'Notes- SK Template'!#REF!</f>
        <v>#REF!</v>
      </c>
      <c r="R1382" s="1907" t="e">
        <f>'Notes- SK Template'!#REF!</f>
        <v>#REF!</v>
      </c>
      <c r="S1382" s="1907" t="e">
        <f>'Notes- SK Template'!#REF!</f>
        <v>#REF!</v>
      </c>
      <c r="T1382" s="1907" t="e">
        <f>'Notes- SK Template'!#REF!</f>
        <v>#REF!</v>
      </c>
      <c r="U1382" s="1907" t="e">
        <f>'Notes- SK Template'!#REF!</f>
        <v>#REF!</v>
      </c>
      <c r="V1382" s="1907" t="e">
        <f>'Notes- SK Template'!#REF!</f>
        <v>#REF!</v>
      </c>
      <c r="W1382" s="1907" t="e">
        <f>'Notes- SK Template'!#REF!</f>
        <v>#REF!</v>
      </c>
      <c r="X1382" s="1907" t="e">
        <f>'Notes- SK Template'!#REF!</f>
        <v>#REF!</v>
      </c>
      <c r="Y1382" s="1907" t="e">
        <f>'Notes- SK Template'!#REF!</f>
        <v>#REF!</v>
      </c>
      <c r="Z1382" s="1907" t="e">
        <f>'Notes- SK Template'!#REF!</f>
        <v>#REF!</v>
      </c>
      <c r="AA1382" s="1907" t="e">
        <f>'Notes- SK Template'!#REF!</f>
        <v>#REF!</v>
      </c>
      <c r="AB1382" s="1907" t="e">
        <f>'Notes- SK Template'!#REF!</f>
        <v>#REF!</v>
      </c>
      <c r="AC1382" s="1907" t="e">
        <f>'Notes- SK Template'!#REF!</f>
        <v>#REF!</v>
      </c>
      <c r="AD1382" s="1907" t="e">
        <f>'Notes- SK Template'!#REF!</f>
        <v>#REF!</v>
      </c>
      <c r="AE1382" s="1907" t="e">
        <f>'Notes- SK Template'!#REF!</f>
        <v>#REF!</v>
      </c>
      <c r="AF1382" s="1907" t="e">
        <f>'Notes- SK Template'!#REF!</f>
        <v>#REF!</v>
      </c>
      <c r="AG1382" s="1907" t="e">
        <f>'Notes- SK Template'!#REF!</f>
        <v>#REF!</v>
      </c>
    </row>
    <row r="1383" spans="3:33" ht="16.5" customHeight="1" thickBot="1">
      <c r="D1383" s="3290"/>
      <c r="E1383" s="3291"/>
      <c r="F1383" s="3291"/>
      <c r="G1383" s="3291"/>
      <c r="H1383" s="3291"/>
      <c r="I1383" s="3292"/>
      <c r="J1383" s="1907" t="e">
        <f>'Notes- SK Template'!#REF!</f>
        <v>#REF!</v>
      </c>
      <c r="K1383" s="1907" t="e">
        <f>'Notes- SK Template'!#REF!</f>
        <v>#REF!</v>
      </c>
      <c r="L1383" s="1907" t="e">
        <f>'Notes- SK Template'!#REF!</f>
        <v>#REF!</v>
      </c>
      <c r="M1383" s="1907" t="e">
        <f>'Notes- SK Template'!#REF!</f>
        <v>#REF!</v>
      </c>
      <c r="N1383" s="1907" t="e">
        <f>'Notes- SK Template'!#REF!</f>
        <v>#REF!</v>
      </c>
      <c r="O1383" s="1907" t="e">
        <f>'Notes- SK Template'!#REF!</f>
        <v>#REF!</v>
      </c>
      <c r="P1383" s="1907" t="e">
        <f>'Notes- SK Template'!#REF!</f>
        <v>#REF!</v>
      </c>
      <c r="Q1383" s="1907" t="e">
        <f>'Notes- SK Template'!#REF!</f>
        <v>#REF!</v>
      </c>
      <c r="R1383" s="1907" t="e">
        <f>'Notes- SK Template'!#REF!</f>
        <v>#REF!</v>
      </c>
      <c r="S1383" s="1907" t="e">
        <f>'Notes- SK Template'!#REF!</f>
        <v>#REF!</v>
      </c>
      <c r="T1383" s="1907" t="e">
        <f>'Notes- SK Template'!#REF!</f>
        <v>#REF!</v>
      </c>
      <c r="U1383" s="1907" t="e">
        <f>'Notes- SK Template'!#REF!</f>
        <v>#REF!</v>
      </c>
      <c r="V1383" s="1907" t="e">
        <f>'Notes- SK Template'!#REF!</f>
        <v>#REF!</v>
      </c>
      <c r="W1383" s="1907" t="e">
        <f>'Notes- SK Template'!#REF!</f>
        <v>#REF!</v>
      </c>
      <c r="X1383" s="1907" t="e">
        <f>'Notes- SK Template'!#REF!</f>
        <v>#REF!</v>
      </c>
      <c r="Y1383" s="1907" t="e">
        <f>'Notes- SK Template'!#REF!</f>
        <v>#REF!</v>
      </c>
      <c r="Z1383" s="1907" t="e">
        <f>'Notes- SK Template'!#REF!</f>
        <v>#REF!</v>
      </c>
      <c r="AA1383" s="1907" t="e">
        <f>'Notes- SK Template'!#REF!</f>
        <v>#REF!</v>
      </c>
      <c r="AB1383" s="1907" t="e">
        <f>'Notes- SK Template'!#REF!</f>
        <v>#REF!</v>
      </c>
      <c r="AC1383" s="1907" t="e">
        <f>'Notes- SK Template'!#REF!</f>
        <v>#REF!</v>
      </c>
      <c r="AD1383" s="1907" t="e">
        <f>'Notes- SK Template'!#REF!</f>
        <v>#REF!</v>
      </c>
      <c r="AE1383" s="1907" t="e">
        <f>'Notes- SK Template'!#REF!</f>
        <v>#REF!</v>
      </c>
      <c r="AF1383" s="1907" t="e">
        <f>'Notes- SK Template'!#REF!</f>
        <v>#REF!</v>
      </c>
      <c r="AG1383" s="1907" t="e">
        <f>'Notes- SK Template'!#REF!</f>
        <v>#REF!</v>
      </c>
    </row>
    <row r="1384" spans="3:33" ht="16.5" customHeight="1">
      <c r="D1384" s="3281" t="s">
        <v>2419</v>
      </c>
      <c r="E1384" s="3282"/>
      <c r="F1384" s="3282"/>
      <c r="G1384" s="3282"/>
      <c r="H1384" s="3282"/>
      <c r="I1384" s="3283"/>
      <c r="J1384" s="1907" t="e">
        <f>'Notes- SK Template'!#REF!</f>
        <v>#REF!</v>
      </c>
      <c r="K1384" s="1907" t="e">
        <f>'Notes- SK Template'!#REF!</f>
        <v>#REF!</v>
      </c>
      <c r="L1384" s="1907" t="e">
        <f>'Notes- SK Template'!#REF!</f>
        <v>#REF!</v>
      </c>
      <c r="M1384" s="1907" t="e">
        <f>'Notes- SK Template'!#REF!</f>
        <v>#REF!</v>
      </c>
      <c r="N1384" s="1907" t="e">
        <f>'Notes- SK Template'!#REF!</f>
        <v>#REF!</v>
      </c>
      <c r="O1384" s="1907" t="e">
        <f>'Notes- SK Template'!#REF!</f>
        <v>#REF!</v>
      </c>
      <c r="P1384" s="1907" t="e">
        <f>'Notes- SK Template'!#REF!</f>
        <v>#REF!</v>
      </c>
      <c r="Q1384" s="1907" t="e">
        <f>'Notes- SK Template'!#REF!</f>
        <v>#REF!</v>
      </c>
      <c r="R1384" s="1907" t="e">
        <f>'Notes- SK Template'!#REF!</f>
        <v>#REF!</v>
      </c>
      <c r="S1384" s="1907" t="e">
        <f>'Notes- SK Template'!#REF!</f>
        <v>#REF!</v>
      </c>
      <c r="T1384" s="1907" t="e">
        <f>'Notes- SK Template'!#REF!</f>
        <v>#REF!</v>
      </c>
      <c r="U1384" s="1907" t="e">
        <f>'Notes- SK Template'!#REF!</f>
        <v>#REF!</v>
      </c>
      <c r="V1384" s="1907" t="e">
        <f>'Notes- SK Template'!#REF!</f>
        <v>#REF!</v>
      </c>
      <c r="W1384" s="1907" t="e">
        <f>'Notes- SK Template'!#REF!</f>
        <v>#REF!</v>
      </c>
      <c r="X1384" s="1907" t="e">
        <f>'Notes- SK Template'!#REF!</f>
        <v>#REF!</v>
      </c>
      <c r="Y1384" s="1907" t="e">
        <f>'Notes- SK Template'!#REF!</f>
        <v>#REF!</v>
      </c>
      <c r="Z1384" s="1907" t="e">
        <f>'Notes- SK Template'!#REF!</f>
        <v>#REF!</v>
      </c>
      <c r="AA1384" s="1907" t="e">
        <f>'Notes- SK Template'!#REF!</f>
        <v>#REF!</v>
      </c>
      <c r="AB1384" s="1907" t="e">
        <f>'Notes- SK Template'!#REF!</f>
        <v>#REF!</v>
      </c>
      <c r="AC1384" s="1907" t="e">
        <f>'Notes- SK Template'!#REF!</f>
        <v>#REF!</v>
      </c>
      <c r="AD1384" s="1907" t="e">
        <f>'Notes- SK Template'!#REF!</f>
        <v>#REF!</v>
      </c>
      <c r="AE1384" s="1907" t="e">
        <f>'Notes- SK Template'!#REF!</f>
        <v>#REF!</v>
      </c>
      <c r="AF1384" s="1907" t="e">
        <f>'Notes- SK Template'!#REF!</f>
        <v>#REF!</v>
      </c>
      <c r="AG1384" s="1907" t="e">
        <f>'Notes- SK Template'!#REF!</f>
        <v>#REF!</v>
      </c>
    </row>
    <row r="1385" spans="3:33" ht="16.5" customHeight="1" thickBot="1">
      <c r="D1385" s="3284"/>
      <c r="E1385" s="3285"/>
      <c r="F1385" s="3285"/>
      <c r="G1385" s="3285"/>
      <c r="H1385" s="3285"/>
      <c r="I1385" s="3286"/>
      <c r="J1385" s="1907" t="e">
        <f>'Notes- SK Template'!#REF!</f>
        <v>#REF!</v>
      </c>
      <c r="K1385" s="1907" t="e">
        <f>'Notes- SK Template'!#REF!</f>
        <v>#REF!</v>
      </c>
      <c r="L1385" s="1907" t="e">
        <f>'Notes- SK Template'!#REF!</f>
        <v>#REF!</v>
      </c>
      <c r="M1385" s="1907" t="e">
        <f>'Notes- SK Template'!#REF!</f>
        <v>#REF!</v>
      </c>
      <c r="N1385" s="1907" t="e">
        <f>'Notes- SK Template'!#REF!</f>
        <v>#REF!</v>
      </c>
      <c r="O1385" s="1907" t="e">
        <f>'Notes- SK Template'!#REF!</f>
        <v>#REF!</v>
      </c>
      <c r="P1385" s="1907" t="e">
        <f>'Notes- SK Template'!#REF!</f>
        <v>#REF!</v>
      </c>
      <c r="Q1385" s="1907" t="e">
        <f>'Notes- SK Template'!#REF!</f>
        <v>#REF!</v>
      </c>
      <c r="R1385" s="1907" t="e">
        <f>'Notes- SK Template'!#REF!</f>
        <v>#REF!</v>
      </c>
      <c r="S1385" s="1907" t="e">
        <f>'Notes- SK Template'!#REF!</f>
        <v>#REF!</v>
      </c>
      <c r="T1385" s="1907" t="e">
        <f>'Notes- SK Template'!#REF!</f>
        <v>#REF!</v>
      </c>
      <c r="U1385" s="1907" t="e">
        <f>'Notes- SK Template'!#REF!</f>
        <v>#REF!</v>
      </c>
      <c r="V1385" s="1907" t="e">
        <f>'Notes- SK Template'!#REF!</f>
        <v>#REF!</v>
      </c>
      <c r="W1385" s="1907" t="e">
        <f>'Notes- SK Template'!#REF!</f>
        <v>#REF!</v>
      </c>
      <c r="X1385" s="1907" t="e">
        <f>'Notes- SK Template'!#REF!</f>
        <v>#REF!</v>
      </c>
      <c r="Y1385" s="1907" t="e">
        <f>'Notes- SK Template'!#REF!</f>
        <v>#REF!</v>
      </c>
      <c r="Z1385" s="1907" t="e">
        <f>'Notes- SK Template'!#REF!</f>
        <v>#REF!</v>
      </c>
      <c r="AA1385" s="1907" t="e">
        <f>'Notes- SK Template'!#REF!</f>
        <v>#REF!</v>
      </c>
      <c r="AB1385" s="1907" t="e">
        <f>'Notes- SK Template'!#REF!</f>
        <v>#REF!</v>
      </c>
      <c r="AC1385" s="1907" t="e">
        <f>'Notes- SK Template'!#REF!</f>
        <v>#REF!</v>
      </c>
      <c r="AD1385" s="1907" t="e">
        <f>'Notes- SK Template'!#REF!</f>
        <v>#REF!</v>
      </c>
      <c r="AE1385" s="1907" t="e">
        <f>'Notes- SK Template'!#REF!</f>
        <v>#REF!</v>
      </c>
      <c r="AF1385" s="1907" t="e">
        <f>'Notes- SK Template'!#REF!</f>
        <v>#REF!</v>
      </c>
      <c r="AG1385" s="1907" t="e">
        <f>'Notes- SK Template'!#REF!</f>
        <v>#REF!</v>
      </c>
    </row>
    <row r="1386" spans="3:33" ht="16.5" customHeight="1" thickBot="1">
      <c r="D1386" s="3293" t="s">
        <v>2382</v>
      </c>
      <c r="E1386" s="3294"/>
      <c r="F1386" s="3294"/>
      <c r="G1386" s="3294"/>
      <c r="H1386" s="3294"/>
      <c r="I1386" s="3294"/>
      <c r="J1386" s="1907" t="e">
        <f>'Notes- SK Template'!#REF!</f>
        <v>#REF!</v>
      </c>
      <c r="K1386" s="1907" t="e">
        <f>'Notes- SK Template'!#REF!</f>
        <v>#REF!</v>
      </c>
      <c r="L1386" s="1907" t="e">
        <f>'Notes- SK Template'!#REF!</f>
        <v>#REF!</v>
      </c>
      <c r="M1386" s="1907" t="e">
        <f>'Notes- SK Template'!#REF!</f>
        <v>#REF!</v>
      </c>
      <c r="N1386" s="1907" t="e">
        <f>'Notes- SK Template'!#REF!</f>
        <v>#REF!</v>
      </c>
      <c r="O1386" s="1907" t="e">
        <f>'Notes- SK Template'!#REF!</f>
        <v>#REF!</v>
      </c>
      <c r="P1386" s="1907" t="e">
        <f>'Notes- SK Template'!#REF!</f>
        <v>#REF!</v>
      </c>
      <c r="Q1386" s="1907" t="e">
        <f>'Notes- SK Template'!#REF!</f>
        <v>#REF!</v>
      </c>
      <c r="R1386" s="1907" t="e">
        <f>'Notes- SK Template'!#REF!</f>
        <v>#REF!</v>
      </c>
      <c r="S1386" s="1907" t="e">
        <f>'Notes- SK Template'!#REF!</f>
        <v>#REF!</v>
      </c>
      <c r="T1386" s="1907" t="e">
        <f>'Notes- SK Template'!#REF!</f>
        <v>#REF!</v>
      </c>
      <c r="U1386" s="1907" t="e">
        <f>'Notes- SK Template'!#REF!</f>
        <v>#REF!</v>
      </c>
      <c r="V1386" s="1907" t="e">
        <f>'Notes- SK Template'!#REF!</f>
        <v>#REF!</v>
      </c>
      <c r="W1386" s="1907" t="e">
        <f>'Notes- SK Template'!#REF!</f>
        <v>#REF!</v>
      </c>
      <c r="X1386" s="1907" t="e">
        <f>'Notes- SK Template'!#REF!</f>
        <v>#REF!</v>
      </c>
      <c r="Y1386" s="1907" t="e">
        <f>'Notes- SK Template'!#REF!</f>
        <v>#REF!</v>
      </c>
      <c r="Z1386" s="1907" t="e">
        <f>'Notes- SK Template'!#REF!</f>
        <v>#REF!</v>
      </c>
      <c r="AA1386" s="1907" t="e">
        <f>'Notes- SK Template'!#REF!</f>
        <v>#REF!</v>
      </c>
      <c r="AB1386" s="1907" t="e">
        <f>'Notes- SK Template'!#REF!</f>
        <v>#REF!</v>
      </c>
      <c r="AC1386" s="1907" t="e">
        <f>'Notes- SK Template'!#REF!</f>
        <v>#REF!</v>
      </c>
      <c r="AD1386" s="1907" t="e">
        <f>'Notes- SK Template'!#REF!</f>
        <v>#REF!</v>
      </c>
      <c r="AE1386" s="1907" t="e">
        <f>'Notes- SK Template'!#REF!</f>
        <v>#REF!</v>
      </c>
      <c r="AF1386" s="1907" t="e">
        <f>'Notes- SK Template'!#REF!</f>
        <v>#REF!</v>
      </c>
      <c r="AG1386" s="1907" t="e">
        <f>'Notes- SK Template'!#REF!</f>
        <v>#REF!</v>
      </c>
    </row>
    <row r="1387" spans="3:33" ht="16.5" customHeight="1" thickBot="1">
      <c r="D1387" s="3294"/>
      <c r="E1387" s="3294"/>
      <c r="F1387" s="3294"/>
      <c r="G1387" s="3294"/>
      <c r="H1387" s="3294"/>
      <c r="I1387" s="3294"/>
      <c r="J1387" s="1907" t="e">
        <f>'Notes- SK Template'!#REF!</f>
        <v>#REF!</v>
      </c>
      <c r="K1387" s="1907" t="e">
        <f>'Notes- SK Template'!#REF!</f>
        <v>#REF!</v>
      </c>
      <c r="L1387" s="1907" t="e">
        <f>'Notes- SK Template'!#REF!</f>
        <v>#REF!</v>
      </c>
      <c r="M1387" s="1907" t="e">
        <f>'Notes- SK Template'!#REF!</f>
        <v>#REF!</v>
      </c>
      <c r="N1387" s="1907" t="e">
        <f>'Notes- SK Template'!#REF!</f>
        <v>#REF!</v>
      </c>
      <c r="O1387" s="1907" t="e">
        <f>'Notes- SK Template'!#REF!</f>
        <v>#REF!</v>
      </c>
      <c r="P1387" s="1907" t="e">
        <f>'Notes- SK Template'!#REF!</f>
        <v>#REF!</v>
      </c>
      <c r="Q1387" s="1907" t="e">
        <f>'Notes- SK Template'!#REF!</f>
        <v>#REF!</v>
      </c>
      <c r="R1387" s="1907" t="e">
        <f>'Notes- SK Template'!#REF!</f>
        <v>#REF!</v>
      </c>
      <c r="S1387" s="1907" t="e">
        <f>'Notes- SK Template'!#REF!</f>
        <v>#REF!</v>
      </c>
      <c r="T1387" s="1907" t="e">
        <f>'Notes- SK Template'!#REF!</f>
        <v>#REF!</v>
      </c>
      <c r="U1387" s="1907" t="e">
        <f>'Notes- SK Template'!#REF!</f>
        <v>#REF!</v>
      </c>
      <c r="V1387" s="1907" t="e">
        <f>'Notes- SK Template'!#REF!</f>
        <v>#REF!</v>
      </c>
      <c r="W1387" s="1907" t="e">
        <f>'Notes- SK Template'!#REF!</f>
        <v>#REF!</v>
      </c>
      <c r="X1387" s="1907" t="e">
        <f>'Notes- SK Template'!#REF!</f>
        <v>#REF!</v>
      </c>
      <c r="Y1387" s="1907" t="e">
        <f>'Notes- SK Template'!#REF!</f>
        <v>#REF!</v>
      </c>
      <c r="Z1387" s="1907" t="e">
        <f>'Notes- SK Template'!#REF!</f>
        <v>#REF!</v>
      </c>
      <c r="AA1387" s="1907" t="e">
        <f>'Notes- SK Template'!#REF!</f>
        <v>#REF!</v>
      </c>
      <c r="AB1387" s="1907" t="e">
        <f>'Notes- SK Template'!#REF!</f>
        <v>#REF!</v>
      </c>
      <c r="AC1387" s="1907" t="e">
        <f>'Notes- SK Template'!#REF!</f>
        <v>#REF!</v>
      </c>
      <c r="AD1387" s="1907" t="e">
        <f>'Notes- SK Template'!#REF!</f>
        <v>#REF!</v>
      </c>
      <c r="AE1387" s="1907" t="e">
        <f>'Notes- SK Template'!#REF!</f>
        <v>#REF!</v>
      </c>
      <c r="AF1387" s="1907" t="e">
        <f>'Notes- SK Template'!#REF!</f>
        <v>#REF!</v>
      </c>
      <c r="AG1387" s="1907" t="e">
        <f>'Notes- SK Template'!#REF!</f>
        <v>#REF!</v>
      </c>
    </row>
    <row r="1388" spans="3:33" ht="16.5" customHeight="1" thickBot="1">
      <c r="D1388" s="2953" t="s">
        <v>2163</v>
      </c>
      <c r="E1388" s="2183"/>
      <c r="F1388" s="2183"/>
      <c r="G1388" s="2183"/>
      <c r="H1388" s="2183"/>
      <c r="I1388" s="2183"/>
      <c r="J1388" s="1907" t="e">
        <f>'Notes- SK Template'!#REF!</f>
        <v>#REF!</v>
      </c>
      <c r="K1388" s="1907" t="e">
        <f>'Notes- SK Template'!#REF!</f>
        <v>#REF!</v>
      </c>
      <c r="L1388" s="1907" t="e">
        <f>'Notes- SK Template'!#REF!</f>
        <v>#REF!</v>
      </c>
      <c r="M1388" s="1907" t="e">
        <f>'Notes- SK Template'!#REF!</f>
        <v>#REF!</v>
      </c>
      <c r="N1388" s="1907" t="e">
        <f>'Notes- SK Template'!#REF!</f>
        <v>#REF!</v>
      </c>
      <c r="O1388" s="1907" t="e">
        <f>'Notes- SK Template'!#REF!</f>
        <v>#REF!</v>
      </c>
      <c r="P1388" s="1907" t="e">
        <f>'Notes- SK Template'!#REF!</f>
        <v>#REF!</v>
      </c>
      <c r="Q1388" s="1907" t="e">
        <f>'Notes- SK Template'!#REF!</f>
        <v>#REF!</v>
      </c>
      <c r="R1388" s="1907" t="e">
        <f>'Notes- SK Template'!#REF!</f>
        <v>#REF!</v>
      </c>
      <c r="S1388" s="1907" t="e">
        <f>'Notes- SK Template'!#REF!</f>
        <v>#REF!</v>
      </c>
      <c r="T1388" s="1907" t="e">
        <f>'Notes- SK Template'!#REF!</f>
        <v>#REF!</v>
      </c>
      <c r="U1388" s="1907" t="e">
        <f>'Notes- SK Template'!#REF!</f>
        <v>#REF!</v>
      </c>
      <c r="V1388" s="1907" t="e">
        <f>'Notes- SK Template'!#REF!</f>
        <v>#REF!</v>
      </c>
      <c r="W1388" s="1907" t="e">
        <f>'Notes- SK Template'!#REF!</f>
        <v>#REF!</v>
      </c>
      <c r="X1388" s="1907" t="e">
        <f>'Notes- SK Template'!#REF!</f>
        <v>#REF!</v>
      </c>
      <c r="Y1388" s="1907" t="e">
        <f>'Notes- SK Template'!#REF!</f>
        <v>#REF!</v>
      </c>
      <c r="Z1388" s="1907" t="e">
        <f>'Notes- SK Template'!#REF!</f>
        <v>#REF!</v>
      </c>
      <c r="AA1388" s="1907" t="e">
        <f>'Notes- SK Template'!#REF!</f>
        <v>#REF!</v>
      </c>
      <c r="AB1388" s="1907" t="e">
        <f>'Notes- SK Template'!#REF!</f>
        <v>#REF!</v>
      </c>
      <c r="AC1388" s="1907" t="e">
        <f>'Notes- SK Template'!#REF!</f>
        <v>#REF!</v>
      </c>
      <c r="AD1388" s="1907" t="e">
        <f>'Notes- SK Template'!#REF!</f>
        <v>#REF!</v>
      </c>
      <c r="AE1388" s="1907" t="e">
        <f>'Notes- SK Template'!#REF!</f>
        <v>#REF!</v>
      </c>
      <c r="AF1388" s="1907" t="e">
        <f>'Notes- SK Template'!#REF!</f>
        <v>#REF!</v>
      </c>
      <c r="AG1388" s="1907" t="e">
        <f>'Notes- SK Template'!#REF!</f>
        <v>#REF!</v>
      </c>
    </row>
    <row r="1389" spans="3:33" ht="16.5" customHeight="1" thickBot="1">
      <c r="C1389" s="606"/>
      <c r="D1389" s="2183"/>
      <c r="E1389" s="2183"/>
      <c r="F1389" s="2183"/>
      <c r="G1389" s="2183"/>
      <c r="H1389" s="2183"/>
      <c r="I1389" s="2183"/>
      <c r="J1389" s="2021" t="e">
        <f>'Notes- SK Template'!#REF!</f>
        <v>#REF!</v>
      </c>
      <c r="K1389" s="2021" t="e">
        <f>'Notes- SK Template'!#REF!</f>
        <v>#REF!</v>
      </c>
      <c r="L1389" s="2021" t="e">
        <f>'Notes- SK Template'!#REF!</f>
        <v>#REF!</v>
      </c>
      <c r="M1389" s="2021" t="e">
        <f>'Notes- SK Template'!#REF!</f>
        <v>#REF!</v>
      </c>
      <c r="N1389" s="2021" t="e">
        <f>'Notes- SK Template'!#REF!</f>
        <v>#REF!</v>
      </c>
      <c r="O1389" s="2021" t="e">
        <f>'Notes- SK Template'!#REF!</f>
        <v>#REF!</v>
      </c>
      <c r="P1389" s="2021" t="e">
        <f>'Notes- SK Template'!#REF!</f>
        <v>#REF!</v>
      </c>
      <c r="Q1389" s="2021" t="e">
        <f>'Notes- SK Template'!#REF!</f>
        <v>#REF!</v>
      </c>
      <c r="R1389" s="2021" t="e">
        <f>'Notes- SK Template'!#REF!</f>
        <v>#REF!</v>
      </c>
      <c r="S1389" s="2021" t="e">
        <f>'Notes- SK Template'!#REF!</f>
        <v>#REF!</v>
      </c>
      <c r="T1389" s="2021" t="e">
        <f>'Notes- SK Template'!#REF!</f>
        <v>#REF!</v>
      </c>
      <c r="U1389" s="2021" t="e">
        <f>'Notes- SK Template'!#REF!</f>
        <v>#REF!</v>
      </c>
      <c r="V1389" s="2021" t="e">
        <f>'Notes- SK Template'!#REF!</f>
        <v>#REF!</v>
      </c>
      <c r="W1389" s="2021" t="e">
        <f>'Notes- SK Template'!#REF!</f>
        <v>#REF!</v>
      </c>
      <c r="X1389" s="2021" t="e">
        <f>'Notes- SK Template'!#REF!</f>
        <v>#REF!</v>
      </c>
      <c r="Y1389" s="2021" t="e">
        <f>'Notes- SK Template'!#REF!</f>
        <v>#REF!</v>
      </c>
      <c r="Z1389" s="2021" t="e">
        <f>'Notes- SK Template'!#REF!</f>
        <v>#REF!</v>
      </c>
      <c r="AA1389" s="2021" t="e">
        <f>'Notes- SK Template'!#REF!</f>
        <v>#REF!</v>
      </c>
      <c r="AB1389" s="2021" t="e">
        <f>'Notes- SK Template'!#REF!</f>
        <v>#REF!</v>
      </c>
      <c r="AC1389" s="2021" t="e">
        <f>'Notes- SK Template'!#REF!</f>
        <v>#REF!</v>
      </c>
      <c r="AD1389" s="2021" t="e">
        <f>'Notes- SK Template'!#REF!</f>
        <v>#REF!</v>
      </c>
      <c r="AE1389" s="2021" t="e">
        <f>'Notes- SK Template'!#REF!</f>
        <v>#REF!</v>
      </c>
      <c r="AF1389" s="2021" t="e">
        <f>'Notes- SK Template'!#REF!</f>
        <v>#REF!</v>
      </c>
      <c r="AG1389" s="2021" t="e">
        <f>'Notes- SK Template'!#REF!</f>
        <v>#REF!</v>
      </c>
    </row>
    <row r="1391" spans="3:33" ht="26.25" customHeight="1">
      <c r="C1391" s="926"/>
      <c r="D1391" s="3295" t="s">
        <v>2465</v>
      </c>
      <c r="E1391" s="3295"/>
      <c r="F1391" s="3295"/>
      <c r="G1391" s="3295"/>
      <c r="H1391" s="3295"/>
      <c r="I1391" s="3295"/>
      <c r="J1391" s="3295"/>
      <c r="K1391" s="3295"/>
      <c r="L1391" s="3295"/>
      <c r="M1391" s="3295"/>
      <c r="N1391" s="3295"/>
      <c r="O1391" s="3295"/>
      <c r="P1391" s="3295"/>
      <c r="Q1391" s="3295"/>
      <c r="R1391" s="3295"/>
      <c r="S1391" s="3295"/>
      <c r="T1391" s="3295"/>
      <c r="U1391" s="3295"/>
      <c r="V1391" s="3295"/>
      <c r="W1391" s="3295"/>
      <c r="X1391" s="3295"/>
      <c r="Y1391" s="3295"/>
      <c r="Z1391" s="3295"/>
      <c r="AA1391" s="3295"/>
      <c r="AB1391" s="3295"/>
      <c r="AC1391" s="3295"/>
      <c r="AD1391" s="3295"/>
      <c r="AE1391" s="3295"/>
      <c r="AF1391" s="3295"/>
      <c r="AG1391" s="3295"/>
    </row>
    <row r="1392" spans="3:33" ht="14.25" customHeight="1">
      <c r="C1392" s="926"/>
      <c r="D1392" s="926" t="s">
        <v>1802</v>
      </c>
      <c r="E1392" s="926" t="s">
        <v>1803</v>
      </c>
      <c r="F1392" s="926"/>
      <c r="G1392" s="926"/>
      <c r="H1392" s="926"/>
      <c r="I1392" s="926"/>
      <c r="J1392" s="926"/>
      <c r="K1392" s="926"/>
      <c r="L1392" s="926"/>
      <c r="M1392" s="926"/>
      <c r="N1392" s="926"/>
      <c r="O1392" s="926"/>
      <c r="P1392" s="926"/>
      <c r="Q1392" s="926"/>
      <c r="R1392" s="926"/>
      <c r="S1392" s="926"/>
      <c r="T1392" s="926"/>
      <c r="U1392" s="926"/>
      <c r="V1392" s="926"/>
      <c r="W1392" s="926"/>
      <c r="X1392" s="926"/>
      <c r="Y1392" s="926"/>
      <c r="Z1392" s="926"/>
      <c r="AA1392" s="926"/>
      <c r="AB1392" s="926"/>
      <c r="AC1392" s="926"/>
      <c r="AD1392" s="926"/>
      <c r="AE1392" s="926"/>
      <c r="AF1392" s="926"/>
      <c r="AG1392" s="926"/>
    </row>
    <row r="1393" spans="1:33" ht="14.25" customHeight="1">
      <c r="C1393" s="926"/>
      <c r="D1393" s="926" t="s">
        <v>1802</v>
      </c>
      <c r="E1393" s="926" t="s">
        <v>2383</v>
      </c>
      <c r="F1393" s="926"/>
      <c r="G1393" s="926"/>
      <c r="H1393" s="926"/>
      <c r="I1393" s="926"/>
      <c r="J1393" s="926"/>
      <c r="K1393" s="926"/>
      <c r="L1393" s="926"/>
      <c r="M1393" s="926"/>
      <c r="N1393" s="926"/>
      <c r="O1393" s="926"/>
      <c r="P1393" s="926"/>
      <c r="Q1393" s="926"/>
      <c r="R1393" s="926"/>
      <c r="S1393" s="926"/>
      <c r="T1393" s="926"/>
      <c r="U1393" s="926"/>
      <c r="V1393" s="926"/>
      <c r="W1393" s="926"/>
      <c r="X1393" s="926"/>
      <c r="Y1393" s="926"/>
      <c r="Z1393" s="926"/>
      <c r="AA1393" s="926"/>
      <c r="AB1393" s="926"/>
      <c r="AC1393" s="926"/>
      <c r="AD1393" s="926"/>
      <c r="AE1393" s="926"/>
      <c r="AF1393" s="926"/>
      <c r="AG1393" s="926"/>
    </row>
    <row r="1394" spans="1:33" ht="14.25" customHeight="1">
      <c r="D1394" s="941"/>
    </row>
    <row r="1395" spans="1:33" ht="14.25" customHeight="1">
      <c r="D1395" s="2059"/>
      <c r="E1395" s="2059"/>
      <c r="F1395" s="2059"/>
      <c r="G1395" s="2059"/>
      <c r="H1395" s="2059"/>
      <c r="I1395" s="2059"/>
      <c r="J1395" s="2059"/>
      <c r="K1395" s="2059"/>
      <c r="L1395" s="2059"/>
      <c r="M1395" s="2059"/>
      <c r="N1395" s="2059"/>
      <c r="O1395" s="2059"/>
      <c r="P1395" s="2059"/>
      <c r="Q1395" s="2059"/>
      <c r="R1395" s="2059"/>
      <c r="S1395" s="2059"/>
      <c r="T1395" s="2059"/>
      <c r="U1395" s="2059"/>
      <c r="V1395" s="2059"/>
      <c r="W1395" s="2059"/>
      <c r="X1395" s="2059"/>
      <c r="Y1395" s="2059"/>
      <c r="Z1395" s="2059"/>
      <c r="AA1395" s="2059"/>
      <c r="AB1395" s="2059"/>
      <c r="AC1395" s="2059"/>
      <c r="AD1395" s="2059"/>
      <c r="AE1395" s="2059"/>
      <c r="AF1395" s="2059"/>
      <c r="AG1395" s="2059"/>
    </row>
    <row r="1396" spans="1:33" ht="14.25" customHeight="1">
      <c r="D1396" s="590" t="s">
        <v>3151</v>
      </c>
    </row>
    <row r="1398" spans="1:33" ht="27" customHeight="1">
      <c r="D1398" s="1996" t="s">
        <v>2384</v>
      </c>
      <c r="E1398" s="1996"/>
      <c r="F1398" s="1996"/>
      <c r="G1398" s="1996"/>
      <c r="H1398" s="1996"/>
      <c r="I1398" s="1996"/>
      <c r="J1398" s="1996"/>
      <c r="K1398" s="1996"/>
      <c r="L1398" s="1996"/>
      <c r="M1398" s="1996"/>
      <c r="N1398" s="1996"/>
      <c r="O1398" s="1996"/>
      <c r="P1398" s="1996"/>
      <c r="Q1398" s="1996"/>
      <c r="R1398" s="1996"/>
      <c r="S1398" s="1996"/>
      <c r="T1398" s="1996"/>
      <c r="U1398" s="1996"/>
      <c r="V1398" s="1996"/>
      <c r="W1398" s="1996"/>
      <c r="X1398" s="1996"/>
      <c r="Y1398" s="1996"/>
      <c r="Z1398" s="1996"/>
      <c r="AA1398" s="1996"/>
      <c r="AB1398" s="1996"/>
      <c r="AC1398" s="1996"/>
      <c r="AD1398" s="1996"/>
      <c r="AE1398" s="1996"/>
      <c r="AF1398" s="1996"/>
      <c r="AG1398" s="1996"/>
    </row>
    <row r="1399" spans="1:33" ht="14.25" customHeight="1" thickBot="1"/>
    <row r="1400" spans="1:33" ht="14.25" customHeight="1" thickBot="1">
      <c r="A1400" s="606" t="s">
        <v>1465</v>
      </c>
      <c r="D1400" s="1874" t="s">
        <v>2385</v>
      </c>
      <c r="E1400" s="1874"/>
      <c r="F1400" s="1874"/>
      <c r="G1400" s="1874"/>
      <c r="H1400" s="1874"/>
      <c r="I1400" s="1874"/>
      <c r="J1400" s="1874"/>
      <c r="K1400" s="1874"/>
      <c r="L1400" s="1874"/>
      <c r="M1400" s="1997" t="s">
        <v>2386</v>
      </c>
      <c r="N1400" s="1997"/>
      <c r="O1400" s="1997"/>
      <c r="P1400" s="1997"/>
      <c r="Q1400" s="1997"/>
      <c r="R1400" s="1997" t="s">
        <v>2387</v>
      </c>
      <c r="S1400" s="1997"/>
      <c r="T1400" s="1997"/>
      <c r="U1400" s="1997"/>
      <c r="V1400" s="1997"/>
      <c r="W1400" s="1997"/>
      <c r="X1400" s="1997"/>
      <c r="Y1400" s="1997"/>
      <c r="Z1400" s="1997"/>
      <c r="AA1400" s="1997"/>
      <c r="AB1400" s="1997"/>
      <c r="AC1400" s="1997"/>
      <c r="AD1400" s="1997"/>
      <c r="AE1400" s="1997"/>
      <c r="AF1400" s="1997"/>
      <c r="AG1400" s="1997"/>
    </row>
    <row r="1401" spans="1:33" ht="26.25" customHeight="1" thickBot="1">
      <c r="D1401" s="1874"/>
      <c r="E1401" s="1874"/>
      <c r="F1401" s="1874"/>
      <c r="G1401" s="1874"/>
      <c r="H1401" s="1874"/>
      <c r="I1401" s="1874"/>
      <c r="J1401" s="1874"/>
      <c r="K1401" s="1874"/>
      <c r="L1401" s="1874"/>
      <c r="M1401" s="1997"/>
      <c r="N1401" s="1997"/>
      <c r="O1401" s="1997"/>
      <c r="P1401" s="1997"/>
      <c r="Q1401" s="1997"/>
      <c r="R1401" s="1997" t="s">
        <v>1829</v>
      </c>
      <c r="S1401" s="1997"/>
      <c r="T1401" s="1997"/>
      <c r="U1401" s="1997"/>
      <c r="V1401" s="1997"/>
      <c r="W1401" s="1997"/>
      <c r="X1401" s="1997"/>
      <c r="Y1401" s="1997"/>
      <c r="Z1401" s="1997" t="s">
        <v>2388</v>
      </c>
      <c r="AA1401" s="1997"/>
      <c r="AB1401" s="1997"/>
      <c r="AC1401" s="1997"/>
      <c r="AD1401" s="1997"/>
      <c r="AE1401" s="1997"/>
      <c r="AF1401" s="1997"/>
      <c r="AG1401" s="1997"/>
    </row>
    <row r="1402" spans="1:33" ht="18.75" customHeight="1">
      <c r="D1402" s="3158" t="str">
        <f>'Notes- SK Template'!D1158</f>
        <v>Orkla Food Ingredients Česko (KaKa CZ)</v>
      </c>
      <c r="E1402" s="3158">
        <f>'Notes- SK Template'!E1158</f>
        <v>0</v>
      </c>
      <c r="F1402" s="3158">
        <f>'Notes- SK Template'!F1158</f>
        <v>0</v>
      </c>
      <c r="G1402" s="3158">
        <f>'Notes- SK Template'!G1158</f>
        <v>0</v>
      </c>
      <c r="H1402" s="3158">
        <f>'Notes- SK Template'!H1158</f>
        <v>0</v>
      </c>
      <c r="I1402" s="3158">
        <f>'Notes- SK Template'!I1158</f>
        <v>0</v>
      </c>
      <c r="J1402" s="3158">
        <f>'Notes- SK Template'!J1158</f>
        <v>0</v>
      </c>
      <c r="K1402" s="3158">
        <f>'Notes- SK Template'!K1158</f>
        <v>0</v>
      </c>
      <c r="L1402" s="3158">
        <f>'Notes- SK Template'!L1158</f>
        <v>0</v>
      </c>
      <c r="M1402" s="3158">
        <f>'Notes- SK Template'!M1158</f>
        <v>2</v>
      </c>
      <c r="N1402" s="3158">
        <f>'Notes- SK Template'!N1158</f>
        <v>0</v>
      </c>
      <c r="O1402" s="3158">
        <f>'Notes- SK Template'!O1158</f>
        <v>0</v>
      </c>
      <c r="P1402" s="3158">
        <f>'Notes- SK Template'!P1158</f>
        <v>0</v>
      </c>
      <c r="Q1402" s="3158">
        <f>'Notes- SK Template'!Q1158</f>
        <v>0</v>
      </c>
      <c r="R1402" s="2020">
        <f>'Notes- SK Template'!R1158</f>
        <v>230947</v>
      </c>
      <c r="S1402" s="2020">
        <f>'Notes- SK Template'!S1158</f>
        <v>0</v>
      </c>
      <c r="T1402" s="2020">
        <f>'Notes- SK Template'!T1158</f>
        <v>0</v>
      </c>
      <c r="U1402" s="2020">
        <f>'Notes- SK Template'!U1158</f>
        <v>0</v>
      </c>
      <c r="V1402" s="2020">
        <f>'Notes- SK Template'!V1158</f>
        <v>0</v>
      </c>
      <c r="W1402" s="2020">
        <f>'Notes- SK Template'!W1158</f>
        <v>0</v>
      </c>
      <c r="X1402" s="2020">
        <f>'Notes- SK Template'!X1158</f>
        <v>0</v>
      </c>
      <c r="Y1402" s="2020">
        <f>'Notes- SK Template'!Y1158</f>
        <v>0</v>
      </c>
      <c r="Z1402" s="2020">
        <f>'Notes- SK Template'!Z1158</f>
        <v>97412</v>
      </c>
      <c r="AA1402" s="2020">
        <f>'Notes- SK Template'!AA1158</f>
        <v>0</v>
      </c>
      <c r="AB1402" s="2020">
        <f>'Notes- SK Template'!AB1158</f>
        <v>0</v>
      </c>
      <c r="AC1402" s="2020">
        <f>'Notes- SK Template'!AC1158</f>
        <v>0</v>
      </c>
      <c r="AD1402" s="2020">
        <f>'Notes- SK Template'!AD1158</f>
        <v>0</v>
      </c>
      <c r="AE1402" s="2020">
        <f>'Notes- SK Template'!AE1158</f>
        <v>0</v>
      </c>
      <c r="AF1402" s="2020">
        <f>'Notes- SK Template'!AF1158</f>
        <v>0</v>
      </c>
      <c r="AG1402" s="2020">
        <f>'Notes- SK Template'!AG1158</f>
        <v>0</v>
      </c>
    </row>
    <row r="1403" spans="1:33" ht="18.75" customHeight="1">
      <c r="D1403" s="1887" t="str">
        <f>'Notes- SK Template'!D1160</f>
        <v>Beluša Foods, SR</v>
      </c>
      <c r="E1403" s="1887">
        <f>'Notes- SK Template'!E1160</f>
        <v>0</v>
      </c>
      <c r="F1403" s="1887">
        <f>'Notes- SK Template'!F1160</f>
        <v>0</v>
      </c>
      <c r="G1403" s="1887">
        <f>'Notes- SK Template'!G1160</f>
        <v>0</v>
      </c>
      <c r="H1403" s="1887">
        <f>'Notes- SK Template'!H1160</f>
        <v>0</v>
      </c>
      <c r="I1403" s="1887">
        <f>'Notes- SK Template'!I1160</f>
        <v>0</v>
      </c>
      <c r="J1403" s="1887">
        <f>'Notes- SK Template'!J1160</f>
        <v>0</v>
      </c>
      <c r="K1403" s="1887">
        <f>'Notes- SK Template'!K1160</f>
        <v>0</v>
      </c>
      <c r="L1403" s="1887">
        <f>'Notes- SK Template'!L1160</f>
        <v>0</v>
      </c>
      <c r="M1403" s="1887">
        <f>'Notes- SK Template'!M1160</f>
        <v>2</v>
      </c>
      <c r="N1403" s="1887">
        <f>'Notes- SK Template'!N1160</f>
        <v>0</v>
      </c>
      <c r="O1403" s="1887">
        <f>'Notes- SK Template'!O1160</f>
        <v>0</v>
      </c>
      <c r="P1403" s="1887">
        <f>'Notes- SK Template'!P1160</f>
        <v>0</v>
      </c>
      <c r="Q1403" s="1887">
        <f>'Notes- SK Template'!Q1160</f>
        <v>0</v>
      </c>
      <c r="R1403" s="1907">
        <f>'Notes- SK Template'!R1160</f>
        <v>99926</v>
      </c>
      <c r="S1403" s="1907">
        <f>'Notes- SK Template'!S1160</f>
        <v>0</v>
      </c>
      <c r="T1403" s="1907">
        <f>'Notes- SK Template'!T1160</f>
        <v>0</v>
      </c>
      <c r="U1403" s="1907">
        <f>'Notes- SK Template'!U1160</f>
        <v>0</v>
      </c>
      <c r="V1403" s="1907">
        <f>'Notes- SK Template'!V1160</f>
        <v>0</v>
      </c>
      <c r="W1403" s="1907">
        <f>'Notes- SK Template'!W1160</f>
        <v>0</v>
      </c>
      <c r="X1403" s="1907">
        <f>'Notes- SK Template'!X1160</f>
        <v>0</v>
      </c>
      <c r="Y1403" s="1907">
        <f>'Notes- SK Template'!Y1160</f>
        <v>0</v>
      </c>
      <c r="Z1403" s="1907">
        <f>'Notes- SK Template'!Z1160</f>
        <v>110701</v>
      </c>
      <c r="AA1403" s="1907">
        <f>'Notes- SK Template'!AA1160</f>
        <v>0</v>
      </c>
      <c r="AB1403" s="1907">
        <f>'Notes- SK Template'!AB1160</f>
        <v>0</v>
      </c>
      <c r="AC1403" s="1907">
        <f>'Notes- SK Template'!AC1160</f>
        <v>0</v>
      </c>
      <c r="AD1403" s="1907">
        <f>'Notes- SK Template'!AD1160</f>
        <v>0</v>
      </c>
      <c r="AE1403" s="1907">
        <f>'Notes- SK Template'!AE1160</f>
        <v>0</v>
      </c>
      <c r="AF1403" s="1907">
        <f>'Notes- SK Template'!AF1160</f>
        <v>0</v>
      </c>
      <c r="AG1403" s="1907">
        <f>'Notes- SK Template'!AG1160</f>
        <v>0</v>
      </c>
    </row>
    <row r="1404" spans="1:33" ht="18.75" customHeight="1">
      <c r="D1404" s="1887" t="e">
        <f>'Notes- SK Template'!#REF!</f>
        <v>#REF!</v>
      </c>
      <c r="E1404" s="1887" t="e">
        <f>'Notes- SK Template'!#REF!</f>
        <v>#REF!</v>
      </c>
      <c r="F1404" s="1887" t="e">
        <f>'Notes- SK Template'!#REF!</f>
        <v>#REF!</v>
      </c>
      <c r="G1404" s="1887" t="e">
        <f>'Notes- SK Template'!#REF!</f>
        <v>#REF!</v>
      </c>
      <c r="H1404" s="1887" t="e">
        <f>'Notes- SK Template'!#REF!</f>
        <v>#REF!</v>
      </c>
      <c r="I1404" s="1887" t="e">
        <f>'Notes- SK Template'!#REF!</f>
        <v>#REF!</v>
      </c>
      <c r="J1404" s="1887" t="e">
        <f>'Notes- SK Template'!#REF!</f>
        <v>#REF!</v>
      </c>
      <c r="K1404" s="1887" t="e">
        <f>'Notes- SK Template'!#REF!</f>
        <v>#REF!</v>
      </c>
      <c r="L1404" s="1887" t="e">
        <f>'Notes- SK Template'!#REF!</f>
        <v>#REF!</v>
      </c>
      <c r="M1404" s="1887" t="e">
        <f>'Notes- SK Template'!#REF!</f>
        <v>#REF!</v>
      </c>
      <c r="N1404" s="1887" t="e">
        <f>'Notes- SK Template'!#REF!</f>
        <v>#REF!</v>
      </c>
      <c r="O1404" s="1887" t="e">
        <f>'Notes- SK Template'!#REF!</f>
        <v>#REF!</v>
      </c>
      <c r="P1404" s="1887" t="e">
        <f>'Notes- SK Template'!#REF!</f>
        <v>#REF!</v>
      </c>
      <c r="Q1404" s="1887" t="e">
        <f>'Notes- SK Template'!#REF!</f>
        <v>#REF!</v>
      </c>
      <c r="R1404" s="1907" t="e">
        <f>'Notes- SK Template'!#REF!</f>
        <v>#REF!</v>
      </c>
      <c r="S1404" s="1907" t="e">
        <f>'Notes- SK Template'!#REF!</f>
        <v>#REF!</v>
      </c>
      <c r="T1404" s="1907" t="e">
        <f>'Notes- SK Template'!#REF!</f>
        <v>#REF!</v>
      </c>
      <c r="U1404" s="1907" t="e">
        <f>'Notes- SK Template'!#REF!</f>
        <v>#REF!</v>
      </c>
      <c r="V1404" s="1907" t="e">
        <f>'Notes- SK Template'!#REF!</f>
        <v>#REF!</v>
      </c>
      <c r="W1404" s="1907" t="e">
        <f>'Notes- SK Template'!#REF!</f>
        <v>#REF!</v>
      </c>
      <c r="X1404" s="1907" t="e">
        <f>'Notes- SK Template'!#REF!</f>
        <v>#REF!</v>
      </c>
      <c r="Y1404" s="1907" t="e">
        <f>'Notes- SK Template'!#REF!</f>
        <v>#REF!</v>
      </c>
      <c r="Z1404" s="1907" t="e">
        <f>'Notes- SK Template'!#REF!</f>
        <v>#REF!</v>
      </c>
      <c r="AA1404" s="1907" t="e">
        <f>'Notes- SK Template'!#REF!</f>
        <v>#REF!</v>
      </c>
      <c r="AB1404" s="1907" t="e">
        <f>'Notes- SK Template'!#REF!</f>
        <v>#REF!</v>
      </c>
      <c r="AC1404" s="1907" t="e">
        <f>'Notes- SK Template'!#REF!</f>
        <v>#REF!</v>
      </c>
      <c r="AD1404" s="1907" t="e">
        <f>'Notes- SK Template'!#REF!</f>
        <v>#REF!</v>
      </c>
      <c r="AE1404" s="1907" t="e">
        <f>'Notes- SK Template'!#REF!</f>
        <v>#REF!</v>
      </c>
      <c r="AF1404" s="1907" t="e">
        <f>'Notes- SK Template'!#REF!</f>
        <v>#REF!</v>
      </c>
      <c r="AG1404" s="1907" t="e">
        <f>'Notes- SK Template'!#REF!</f>
        <v>#REF!</v>
      </c>
    </row>
    <row r="1405" spans="1:33" ht="18.75" customHeight="1">
      <c r="D1405" s="1887" t="str">
        <f>'Notes- SK Template'!D1172</f>
        <v>Spolu predaj</v>
      </c>
      <c r="E1405" s="1887">
        <f>'Notes- SK Template'!E1172</f>
        <v>0</v>
      </c>
      <c r="F1405" s="1887">
        <f>'Notes- SK Template'!F1172</f>
        <v>0</v>
      </c>
      <c r="G1405" s="1887">
        <f>'Notes- SK Template'!G1172</f>
        <v>0</v>
      </c>
      <c r="H1405" s="1887">
        <f>'Notes- SK Template'!H1172</f>
        <v>0</v>
      </c>
      <c r="I1405" s="1887">
        <f>'Notes- SK Template'!I1172</f>
        <v>0</v>
      </c>
      <c r="J1405" s="1887">
        <f>'Notes- SK Template'!J1172</f>
        <v>0</v>
      </c>
      <c r="K1405" s="1887">
        <f>'Notes- SK Template'!K1172</f>
        <v>0</v>
      </c>
      <c r="L1405" s="1887">
        <f>'Notes- SK Template'!L1172</f>
        <v>0</v>
      </c>
      <c r="M1405" s="1887">
        <f>'Notes- SK Template'!M1172</f>
        <v>0</v>
      </c>
      <c r="N1405" s="1887">
        <f>'Notes- SK Template'!N1172</f>
        <v>0</v>
      </c>
      <c r="O1405" s="1887">
        <f>'Notes- SK Template'!O1172</f>
        <v>0</v>
      </c>
      <c r="P1405" s="1887">
        <f>'Notes- SK Template'!P1172</f>
        <v>0</v>
      </c>
      <c r="Q1405" s="1887">
        <f>'Notes- SK Template'!Q1172</f>
        <v>0</v>
      </c>
      <c r="R1405" s="1907">
        <f>'Notes- SK Template'!R1172</f>
        <v>411674</v>
      </c>
      <c r="S1405" s="1907">
        <f>'Notes- SK Template'!S1172</f>
        <v>0</v>
      </c>
      <c r="T1405" s="1907">
        <f>'Notes- SK Template'!T1172</f>
        <v>0</v>
      </c>
      <c r="U1405" s="1907">
        <f>'Notes- SK Template'!U1172</f>
        <v>0</v>
      </c>
      <c r="V1405" s="1907">
        <f>'Notes- SK Template'!V1172</f>
        <v>0</v>
      </c>
      <c r="W1405" s="1907">
        <f>'Notes- SK Template'!W1172</f>
        <v>0</v>
      </c>
      <c r="X1405" s="1907">
        <f>'Notes- SK Template'!X1172</f>
        <v>0</v>
      </c>
      <c r="Y1405" s="1907">
        <f>'Notes- SK Template'!Y1172</f>
        <v>0</v>
      </c>
      <c r="Z1405" s="1907">
        <f>'Notes- SK Template'!Z1172</f>
        <v>298881</v>
      </c>
      <c r="AA1405" s="1907">
        <f>'Notes- SK Template'!AA1172</f>
        <v>0</v>
      </c>
      <c r="AB1405" s="1907">
        <f>'Notes- SK Template'!AB1172</f>
        <v>0</v>
      </c>
      <c r="AC1405" s="1907">
        <f>'Notes- SK Template'!AC1172</f>
        <v>0</v>
      </c>
      <c r="AD1405" s="1907">
        <f>'Notes- SK Template'!AD1172</f>
        <v>0</v>
      </c>
      <c r="AE1405" s="1907">
        <f>'Notes- SK Template'!AE1172</f>
        <v>0</v>
      </c>
      <c r="AF1405" s="1907">
        <f>'Notes- SK Template'!AF1172</f>
        <v>0</v>
      </c>
      <c r="AG1405" s="1907">
        <f>'Notes- SK Template'!AG1172</f>
        <v>0</v>
      </c>
    </row>
    <row r="1406" spans="1:33" ht="18.75" customHeight="1">
      <c r="D1406" s="1887" t="str">
        <f>'Notes- SK Template'!D1180</f>
        <v>ORKLA ASA</v>
      </c>
      <c r="E1406" s="1887" t="str">
        <f>'Notes- SK Template'!E1180</f>
        <v>ORKLA ASA</v>
      </c>
      <c r="F1406" s="1887" t="str">
        <f>'Notes- SK Template'!F1180</f>
        <v>ORKLA ASA</v>
      </c>
      <c r="G1406" s="1887" t="str">
        <f>'Notes- SK Template'!G1180</f>
        <v>ORKLA ASA</v>
      </c>
      <c r="H1406" s="1887" t="str">
        <f>'Notes- SK Template'!H1180</f>
        <v>ORKLA ASA</v>
      </c>
      <c r="I1406" s="1887" t="str">
        <f>'Notes- SK Template'!I1180</f>
        <v>ORKLA ASA</v>
      </c>
      <c r="J1406" s="1887" t="str">
        <f>'Notes- SK Template'!J1180</f>
        <v>ORKLA ASA</v>
      </c>
      <c r="K1406" s="1887" t="str">
        <f>'Notes- SK Template'!K1180</f>
        <v>ORKLA ASA</v>
      </c>
      <c r="L1406" s="1887" t="str">
        <f>'Notes- SK Template'!L1180</f>
        <v>ORKLA ASA</v>
      </c>
      <c r="M1406" s="1887">
        <f>'Notes- SK Template'!M1180</f>
        <v>3</v>
      </c>
      <c r="N1406" s="1887">
        <f>'Notes- SK Template'!N1180</f>
        <v>0</v>
      </c>
      <c r="O1406" s="1887">
        <f>'Notes- SK Template'!O1180</f>
        <v>0</v>
      </c>
      <c r="P1406" s="1887">
        <f>'Notes- SK Template'!P1180</f>
        <v>0</v>
      </c>
      <c r="Q1406" s="1887">
        <f>'Notes- SK Template'!Q1180</f>
        <v>0</v>
      </c>
      <c r="R1406" s="1907">
        <f>'Notes- SK Template'!R1180</f>
        <v>0</v>
      </c>
      <c r="S1406" s="1907">
        <f>'Notes- SK Template'!S1180</f>
        <v>0</v>
      </c>
      <c r="T1406" s="1907">
        <f>'Notes- SK Template'!T1180</f>
        <v>0</v>
      </c>
      <c r="U1406" s="1907">
        <f>'Notes- SK Template'!U1180</f>
        <v>0</v>
      </c>
      <c r="V1406" s="1907">
        <f>'Notes- SK Template'!V1180</f>
        <v>0</v>
      </c>
      <c r="W1406" s="1907">
        <f>'Notes- SK Template'!W1180</f>
        <v>0</v>
      </c>
      <c r="X1406" s="1907">
        <f>'Notes- SK Template'!X1180</f>
        <v>0</v>
      </c>
      <c r="Y1406" s="1907">
        <f>'Notes- SK Template'!Y1180</f>
        <v>0</v>
      </c>
      <c r="Z1406" s="1907">
        <f>'Notes- SK Template'!Z1180</f>
        <v>81504</v>
      </c>
      <c r="AA1406" s="1907">
        <f>'Notes- SK Template'!AA1180</f>
        <v>0</v>
      </c>
      <c r="AB1406" s="1907">
        <f>'Notes- SK Template'!AB1180</f>
        <v>0</v>
      </c>
      <c r="AC1406" s="1907">
        <f>'Notes- SK Template'!AC1180</f>
        <v>0</v>
      </c>
      <c r="AD1406" s="1907">
        <f>'Notes- SK Template'!AD1180</f>
        <v>0</v>
      </c>
      <c r="AE1406" s="1907">
        <f>'Notes- SK Template'!AE1180</f>
        <v>0</v>
      </c>
      <c r="AF1406" s="1907">
        <f>'Notes- SK Template'!AF1180</f>
        <v>0</v>
      </c>
      <c r="AG1406" s="1907">
        <f>'Notes- SK Template'!AG1180</f>
        <v>0</v>
      </c>
    </row>
    <row r="1407" spans="1:33" ht="18.75" customHeight="1">
      <c r="D1407" s="1887" t="e">
        <f>'Notes- SK Template'!#REF!</f>
        <v>#REF!</v>
      </c>
      <c r="E1407" s="1887" t="e">
        <f>'Notes- SK Template'!#REF!</f>
        <v>#REF!</v>
      </c>
      <c r="F1407" s="1887" t="e">
        <f>'Notes- SK Template'!#REF!</f>
        <v>#REF!</v>
      </c>
      <c r="G1407" s="1887" t="e">
        <f>'Notes- SK Template'!#REF!</f>
        <v>#REF!</v>
      </c>
      <c r="H1407" s="1887" t="e">
        <f>'Notes- SK Template'!#REF!</f>
        <v>#REF!</v>
      </c>
      <c r="I1407" s="1887" t="e">
        <f>'Notes- SK Template'!#REF!</f>
        <v>#REF!</v>
      </c>
      <c r="J1407" s="1887" t="e">
        <f>'Notes- SK Template'!#REF!</f>
        <v>#REF!</v>
      </c>
      <c r="K1407" s="1887" t="e">
        <f>'Notes- SK Template'!#REF!</f>
        <v>#REF!</v>
      </c>
      <c r="L1407" s="1887" t="e">
        <f>'Notes- SK Template'!#REF!</f>
        <v>#REF!</v>
      </c>
      <c r="M1407" s="1887" t="e">
        <f>'Notes- SK Template'!#REF!</f>
        <v>#REF!</v>
      </c>
      <c r="N1407" s="1887" t="e">
        <f>'Notes- SK Template'!#REF!</f>
        <v>#REF!</v>
      </c>
      <c r="O1407" s="1887" t="e">
        <f>'Notes- SK Template'!#REF!</f>
        <v>#REF!</v>
      </c>
      <c r="P1407" s="1887" t="e">
        <f>'Notes- SK Template'!#REF!</f>
        <v>#REF!</v>
      </c>
      <c r="Q1407" s="1887" t="e">
        <f>'Notes- SK Template'!#REF!</f>
        <v>#REF!</v>
      </c>
      <c r="R1407" s="1907" t="e">
        <f>'Notes- SK Template'!#REF!</f>
        <v>#REF!</v>
      </c>
      <c r="S1407" s="1907" t="e">
        <f>'Notes- SK Template'!#REF!</f>
        <v>#REF!</v>
      </c>
      <c r="T1407" s="1907" t="e">
        <f>'Notes- SK Template'!#REF!</f>
        <v>#REF!</v>
      </c>
      <c r="U1407" s="1907" t="e">
        <f>'Notes- SK Template'!#REF!</f>
        <v>#REF!</v>
      </c>
      <c r="V1407" s="1907" t="e">
        <f>'Notes- SK Template'!#REF!</f>
        <v>#REF!</v>
      </c>
      <c r="W1407" s="1907" t="e">
        <f>'Notes- SK Template'!#REF!</f>
        <v>#REF!</v>
      </c>
      <c r="X1407" s="1907" t="e">
        <f>'Notes- SK Template'!#REF!</f>
        <v>#REF!</v>
      </c>
      <c r="Y1407" s="1907" t="e">
        <f>'Notes- SK Template'!#REF!</f>
        <v>#REF!</v>
      </c>
      <c r="Z1407" s="1907" t="e">
        <f>'Notes- SK Template'!#REF!</f>
        <v>#REF!</v>
      </c>
      <c r="AA1407" s="1907" t="e">
        <f>'Notes- SK Template'!#REF!</f>
        <v>#REF!</v>
      </c>
      <c r="AB1407" s="1907" t="e">
        <f>'Notes- SK Template'!#REF!</f>
        <v>#REF!</v>
      </c>
      <c r="AC1407" s="1907" t="e">
        <f>'Notes- SK Template'!#REF!</f>
        <v>#REF!</v>
      </c>
      <c r="AD1407" s="1907" t="e">
        <f>'Notes- SK Template'!#REF!</f>
        <v>#REF!</v>
      </c>
      <c r="AE1407" s="1907" t="e">
        <f>'Notes- SK Template'!#REF!</f>
        <v>#REF!</v>
      </c>
      <c r="AF1407" s="1907" t="e">
        <f>'Notes- SK Template'!#REF!</f>
        <v>#REF!</v>
      </c>
      <c r="AG1407" s="1907" t="e">
        <f>'Notes- SK Template'!#REF!</f>
        <v>#REF!</v>
      </c>
    </row>
    <row r="1408" spans="1:33" ht="18.75" customHeight="1">
      <c r="D1408" s="1887" t="str">
        <f>'Notes- SK Template'!D1182</f>
        <v>Credin Portugal</v>
      </c>
      <c r="E1408" s="1887">
        <f>'Notes- SK Template'!E1182</f>
        <v>0</v>
      </c>
      <c r="F1408" s="1887">
        <f>'Notes- SK Template'!F1182</f>
        <v>0</v>
      </c>
      <c r="G1408" s="1887">
        <f>'Notes- SK Template'!G1182</f>
        <v>0</v>
      </c>
      <c r="H1408" s="1887">
        <f>'Notes- SK Template'!H1182</f>
        <v>0</v>
      </c>
      <c r="I1408" s="1887">
        <f>'Notes- SK Template'!I1182</f>
        <v>0</v>
      </c>
      <c r="J1408" s="1887">
        <f>'Notes- SK Template'!J1182</f>
        <v>0</v>
      </c>
      <c r="K1408" s="1887">
        <f>'Notes- SK Template'!K1182</f>
        <v>0</v>
      </c>
      <c r="L1408" s="1887">
        <f>'Notes- SK Template'!L1182</f>
        <v>0</v>
      </c>
      <c r="M1408" s="1887">
        <f>'Notes- SK Template'!M1182</f>
        <v>1</v>
      </c>
      <c r="N1408" s="1887">
        <f>'Notes- SK Template'!N1182</f>
        <v>0</v>
      </c>
      <c r="O1408" s="1887">
        <f>'Notes- SK Template'!O1182</f>
        <v>0</v>
      </c>
      <c r="P1408" s="1887">
        <f>'Notes- SK Template'!P1182</f>
        <v>0</v>
      </c>
      <c r="Q1408" s="1887">
        <f>'Notes- SK Template'!Q1182</f>
        <v>0</v>
      </c>
      <c r="R1408" s="1907">
        <f>'Notes- SK Template'!R1182</f>
        <v>44842</v>
      </c>
      <c r="S1408" s="1907">
        <f>'Notes- SK Template'!S1182</f>
        <v>0</v>
      </c>
      <c r="T1408" s="1907">
        <f>'Notes- SK Template'!T1182</f>
        <v>0</v>
      </c>
      <c r="U1408" s="1907">
        <f>'Notes- SK Template'!U1182</f>
        <v>0</v>
      </c>
      <c r="V1408" s="1907">
        <f>'Notes- SK Template'!V1182</f>
        <v>0</v>
      </c>
      <c r="W1408" s="1907">
        <f>'Notes- SK Template'!W1182</f>
        <v>0</v>
      </c>
      <c r="X1408" s="1907">
        <f>'Notes- SK Template'!X1182</f>
        <v>0</v>
      </c>
      <c r="Y1408" s="1907">
        <f>'Notes- SK Template'!Y1182</f>
        <v>0</v>
      </c>
      <c r="Z1408" s="1907">
        <f>'Notes- SK Template'!Z1182</f>
        <v>34764</v>
      </c>
      <c r="AA1408" s="1907">
        <f>'Notes- SK Template'!AA1182</f>
        <v>0</v>
      </c>
      <c r="AB1408" s="1907">
        <f>'Notes- SK Template'!AB1182</f>
        <v>0</v>
      </c>
      <c r="AC1408" s="1907">
        <f>'Notes- SK Template'!AC1182</f>
        <v>0</v>
      </c>
      <c r="AD1408" s="1907">
        <f>'Notes- SK Template'!AD1182</f>
        <v>0</v>
      </c>
      <c r="AE1408" s="1907">
        <f>'Notes- SK Template'!AE1182</f>
        <v>0</v>
      </c>
      <c r="AF1408" s="1907">
        <f>'Notes- SK Template'!AF1182</f>
        <v>0</v>
      </c>
      <c r="AG1408" s="1907">
        <f>'Notes- SK Template'!AG1182</f>
        <v>0</v>
      </c>
    </row>
    <row r="1409" spans="4:33" ht="18.75" customHeight="1">
      <c r="D1409" s="1887" t="str">
        <f>'Notes- SK Template'!D1183</f>
        <v>Odense Marcipan A/S</v>
      </c>
      <c r="E1409" s="1887">
        <f>'Notes- SK Template'!E1183</f>
        <v>0</v>
      </c>
      <c r="F1409" s="1887">
        <f>'Notes- SK Template'!F1183</f>
        <v>0</v>
      </c>
      <c r="G1409" s="1887">
        <f>'Notes- SK Template'!G1183</f>
        <v>0</v>
      </c>
      <c r="H1409" s="1887">
        <f>'Notes- SK Template'!H1183</f>
        <v>0</v>
      </c>
      <c r="I1409" s="1887">
        <f>'Notes- SK Template'!I1183</f>
        <v>0</v>
      </c>
      <c r="J1409" s="1887">
        <f>'Notes- SK Template'!J1183</f>
        <v>0</v>
      </c>
      <c r="K1409" s="1887">
        <f>'Notes- SK Template'!K1183</f>
        <v>0</v>
      </c>
      <c r="L1409" s="1887">
        <f>'Notes- SK Template'!L1183</f>
        <v>0</v>
      </c>
      <c r="M1409" s="1887">
        <f>'Notes- SK Template'!M1183</f>
        <v>1</v>
      </c>
      <c r="N1409" s="1887">
        <f>'Notes- SK Template'!N1183</f>
        <v>0</v>
      </c>
      <c r="O1409" s="1887">
        <f>'Notes- SK Template'!O1183</f>
        <v>0</v>
      </c>
      <c r="P1409" s="1887">
        <f>'Notes- SK Template'!P1183</f>
        <v>0</v>
      </c>
      <c r="Q1409" s="1887">
        <f>'Notes- SK Template'!Q1183</f>
        <v>0</v>
      </c>
      <c r="R1409" s="1907">
        <f>'Notes- SK Template'!R1183</f>
        <v>136480</v>
      </c>
      <c r="S1409" s="1907">
        <f>'Notes- SK Template'!S1183</f>
        <v>0</v>
      </c>
      <c r="T1409" s="1907">
        <f>'Notes- SK Template'!T1183</f>
        <v>0</v>
      </c>
      <c r="U1409" s="1907">
        <f>'Notes- SK Template'!U1183</f>
        <v>0</v>
      </c>
      <c r="V1409" s="1907">
        <f>'Notes- SK Template'!V1183</f>
        <v>0</v>
      </c>
      <c r="W1409" s="1907">
        <f>'Notes- SK Template'!W1183</f>
        <v>0</v>
      </c>
      <c r="X1409" s="1907">
        <f>'Notes- SK Template'!X1183</f>
        <v>0</v>
      </c>
      <c r="Y1409" s="1907">
        <f>'Notes- SK Template'!Y1183</f>
        <v>0</v>
      </c>
      <c r="Z1409" s="1907">
        <f>'Notes- SK Template'!Z1183</f>
        <v>99229</v>
      </c>
      <c r="AA1409" s="1907">
        <f>'Notes- SK Template'!AA1183</f>
        <v>0</v>
      </c>
      <c r="AB1409" s="1907">
        <f>'Notes- SK Template'!AB1183</f>
        <v>0</v>
      </c>
      <c r="AC1409" s="1907">
        <f>'Notes- SK Template'!AC1183</f>
        <v>0</v>
      </c>
      <c r="AD1409" s="1907">
        <f>'Notes- SK Template'!AD1183</f>
        <v>0</v>
      </c>
      <c r="AE1409" s="1907">
        <f>'Notes- SK Template'!AE1183</f>
        <v>0</v>
      </c>
      <c r="AF1409" s="1907">
        <f>'Notes- SK Template'!AF1183</f>
        <v>0</v>
      </c>
      <c r="AG1409" s="1907">
        <f>'Notes- SK Template'!AG1183</f>
        <v>0</v>
      </c>
    </row>
    <row r="1410" spans="4:33" ht="18.75" customHeight="1">
      <c r="D1410" s="1887" t="e">
        <f>'Notes- SK Template'!#REF!</f>
        <v>#REF!</v>
      </c>
      <c r="E1410" s="1887" t="e">
        <f>'Notes- SK Template'!#REF!</f>
        <v>#REF!</v>
      </c>
      <c r="F1410" s="1887" t="e">
        <f>'Notes- SK Template'!#REF!</f>
        <v>#REF!</v>
      </c>
      <c r="G1410" s="1887" t="e">
        <f>'Notes- SK Template'!#REF!</f>
        <v>#REF!</v>
      </c>
      <c r="H1410" s="1887" t="e">
        <f>'Notes- SK Template'!#REF!</f>
        <v>#REF!</v>
      </c>
      <c r="I1410" s="1887" t="e">
        <f>'Notes- SK Template'!#REF!</f>
        <v>#REF!</v>
      </c>
      <c r="J1410" s="1887" t="e">
        <f>'Notes- SK Template'!#REF!</f>
        <v>#REF!</v>
      </c>
      <c r="K1410" s="1887" t="e">
        <f>'Notes- SK Template'!#REF!</f>
        <v>#REF!</v>
      </c>
      <c r="L1410" s="1887" t="e">
        <f>'Notes- SK Template'!#REF!</f>
        <v>#REF!</v>
      </c>
      <c r="M1410" s="1887" t="e">
        <f>'Notes- SK Template'!#REF!</f>
        <v>#REF!</v>
      </c>
      <c r="N1410" s="1887" t="e">
        <f>'Notes- SK Template'!#REF!</f>
        <v>#REF!</v>
      </c>
      <c r="O1410" s="1887" t="e">
        <f>'Notes- SK Template'!#REF!</f>
        <v>#REF!</v>
      </c>
      <c r="P1410" s="1887" t="e">
        <f>'Notes- SK Template'!#REF!</f>
        <v>#REF!</v>
      </c>
      <c r="Q1410" s="1887" t="e">
        <f>'Notes- SK Template'!#REF!</f>
        <v>#REF!</v>
      </c>
      <c r="R1410" s="1907" t="e">
        <f>'Notes- SK Template'!#REF!</f>
        <v>#REF!</v>
      </c>
      <c r="S1410" s="1907" t="e">
        <f>'Notes- SK Template'!#REF!</f>
        <v>#REF!</v>
      </c>
      <c r="T1410" s="1907" t="e">
        <f>'Notes- SK Template'!#REF!</f>
        <v>#REF!</v>
      </c>
      <c r="U1410" s="1907" t="e">
        <f>'Notes- SK Template'!#REF!</f>
        <v>#REF!</v>
      </c>
      <c r="V1410" s="1907" t="e">
        <f>'Notes- SK Template'!#REF!</f>
        <v>#REF!</v>
      </c>
      <c r="W1410" s="1907" t="e">
        <f>'Notes- SK Template'!#REF!</f>
        <v>#REF!</v>
      </c>
      <c r="X1410" s="1907" t="e">
        <f>'Notes- SK Template'!#REF!</f>
        <v>#REF!</v>
      </c>
      <c r="Y1410" s="1907" t="e">
        <f>'Notes- SK Template'!#REF!</f>
        <v>#REF!</v>
      </c>
      <c r="Z1410" s="1907" t="e">
        <f>'Notes- SK Template'!#REF!</f>
        <v>#REF!</v>
      </c>
      <c r="AA1410" s="1907" t="e">
        <f>'Notes- SK Template'!#REF!</f>
        <v>#REF!</v>
      </c>
      <c r="AB1410" s="1907" t="e">
        <f>'Notes- SK Template'!#REF!</f>
        <v>#REF!</v>
      </c>
      <c r="AC1410" s="1907" t="e">
        <f>'Notes- SK Template'!#REF!</f>
        <v>#REF!</v>
      </c>
      <c r="AD1410" s="1907" t="e">
        <f>'Notes- SK Template'!#REF!</f>
        <v>#REF!</v>
      </c>
      <c r="AE1410" s="1907" t="e">
        <f>'Notes- SK Template'!#REF!</f>
        <v>#REF!</v>
      </c>
      <c r="AF1410" s="1907" t="e">
        <f>'Notes- SK Template'!#REF!</f>
        <v>#REF!</v>
      </c>
      <c r="AG1410" s="1907" t="e">
        <f>'Notes- SK Template'!#REF!</f>
        <v>#REF!</v>
      </c>
    </row>
    <row r="1411" spans="4:33" ht="18.75" customHeight="1" thickBot="1">
      <c r="D1411" s="3073" t="str">
        <f>'Notes- SK Template'!D1192</f>
        <v>Spolu nákup</v>
      </c>
      <c r="E1411" s="3073">
        <f>'Notes- SK Template'!E1192</f>
        <v>0</v>
      </c>
      <c r="F1411" s="3073">
        <f>'Notes- SK Template'!F1192</f>
        <v>0</v>
      </c>
      <c r="G1411" s="3073">
        <f>'Notes- SK Template'!G1192</f>
        <v>0</v>
      </c>
      <c r="H1411" s="3073">
        <f>'Notes- SK Template'!H1192</f>
        <v>0</v>
      </c>
      <c r="I1411" s="3073">
        <f>'Notes- SK Template'!I1192</f>
        <v>0</v>
      </c>
      <c r="J1411" s="3073">
        <f>'Notes- SK Template'!J1192</f>
        <v>0</v>
      </c>
      <c r="K1411" s="3073">
        <f>'Notes- SK Template'!K1192</f>
        <v>0</v>
      </c>
      <c r="L1411" s="3073">
        <f>'Notes- SK Template'!L1192</f>
        <v>0</v>
      </c>
      <c r="M1411" s="3073">
        <f>'Notes- SK Template'!M1192</f>
        <v>0</v>
      </c>
      <c r="N1411" s="3073">
        <f>'Notes- SK Template'!N1192</f>
        <v>0</v>
      </c>
      <c r="O1411" s="3073">
        <f>'Notes- SK Template'!O1192</f>
        <v>0</v>
      </c>
      <c r="P1411" s="3073">
        <f>'Notes- SK Template'!P1192</f>
        <v>0</v>
      </c>
      <c r="Q1411" s="3073">
        <f>'Notes- SK Template'!Q1192</f>
        <v>0</v>
      </c>
      <c r="R1411" s="2021">
        <f>'Notes- SK Template'!R1192</f>
        <v>4255929</v>
      </c>
      <c r="S1411" s="2021">
        <f>'Notes- SK Template'!S1192</f>
        <v>0</v>
      </c>
      <c r="T1411" s="2021">
        <f>'Notes- SK Template'!T1192</f>
        <v>0</v>
      </c>
      <c r="U1411" s="2021">
        <f>'Notes- SK Template'!U1192</f>
        <v>0</v>
      </c>
      <c r="V1411" s="2021">
        <f>'Notes- SK Template'!V1192</f>
        <v>0</v>
      </c>
      <c r="W1411" s="2021">
        <f>'Notes- SK Template'!W1192</f>
        <v>0</v>
      </c>
      <c r="X1411" s="2021">
        <f>'Notes- SK Template'!X1192</f>
        <v>0</v>
      </c>
      <c r="Y1411" s="2021">
        <f>'Notes- SK Template'!Y1192</f>
        <v>0</v>
      </c>
      <c r="Z1411" s="2021">
        <f>'Notes- SK Template'!Z1192</f>
        <v>3987316</v>
      </c>
      <c r="AA1411" s="2021">
        <f>'Notes- SK Template'!AA1192</f>
        <v>0</v>
      </c>
      <c r="AB1411" s="2021">
        <f>'Notes- SK Template'!AB1192</f>
        <v>0</v>
      </c>
      <c r="AC1411" s="2021">
        <f>'Notes- SK Template'!AC1192</f>
        <v>0</v>
      </c>
      <c r="AD1411" s="2021">
        <f>'Notes- SK Template'!AD1192</f>
        <v>0</v>
      </c>
      <c r="AE1411" s="2021">
        <f>'Notes- SK Template'!AE1192</f>
        <v>0</v>
      </c>
      <c r="AF1411" s="2021">
        <f>'Notes- SK Template'!AF1192</f>
        <v>0</v>
      </c>
      <c r="AG1411" s="2021">
        <f>'Notes- SK Template'!AG1192</f>
        <v>0</v>
      </c>
    </row>
    <row r="1415" spans="4:33" ht="14.25" customHeight="1">
      <c r="D1415" s="3296" t="s">
        <v>3152</v>
      </c>
      <c r="E1415" s="3296"/>
      <c r="F1415" s="3296"/>
      <c r="G1415" s="3296"/>
      <c r="H1415" s="3296"/>
      <c r="I1415" s="3296"/>
      <c r="J1415" s="3296"/>
      <c r="K1415" s="3296"/>
      <c r="L1415" s="3296"/>
      <c r="M1415" s="3296"/>
      <c r="N1415" s="3296"/>
      <c r="O1415" s="3296"/>
      <c r="P1415" s="3296"/>
      <c r="Q1415" s="3296"/>
      <c r="R1415" s="3296"/>
      <c r="S1415" s="3296"/>
      <c r="T1415" s="3296"/>
      <c r="U1415" s="3296"/>
      <c r="V1415" s="3296"/>
      <c r="W1415" s="3296"/>
      <c r="X1415" s="3296"/>
      <c r="Y1415" s="3296"/>
      <c r="Z1415" s="3296"/>
      <c r="AA1415" s="3296"/>
      <c r="AB1415" s="3296"/>
      <c r="AC1415" s="3296"/>
      <c r="AD1415" s="3296"/>
      <c r="AE1415" s="3296"/>
      <c r="AF1415" s="3296"/>
      <c r="AG1415" s="3296"/>
    </row>
    <row r="1416" spans="4:33" ht="14.25" customHeight="1" thickBot="1"/>
    <row r="1417" spans="4:33" ht="14.25" customHeight="1" thickBot="1">
      <c r="D1417" s="1874" t="s">
        <v>2456</v>
      </c>
      <c r="E1417" s="1874"/>
      <c r="F1417" s="1874"/>
      <c r="G1417" s="1874"/>
      <c r="H1417" s="1874"/>
      <c r="I1417" s="1874"/>
      <c r="J1417" s="1874"/>
      <c r="K1417" s="1874"/>
      <c r="L1417" s="1874"/>
      <c r="M1417" s="1874"/>
      <c r="N1417" s="1874" t="s">
        <v>1829</v>
      </c>
      <c r="O1417" s="1874"/>
      <c r="P1417" s="1874"/>
      <c r="Q1417" s="1874"/>
      <c r="R1417" s="1874"/>
      <c r="S1417" s="1874"/>
      <c r="T1417" s="1874"/>
      <c r="U1417" s="1874"/>
      <c r="V1417" s="1874"/>
      <c r="W1417" s="1874"/>
      <c r="X1417" s="1874"/>
      <c r="Y1417" s="1874"/>
      <c r="Z1417" s="1874"/>
      <c r="AA1417" s="1874"/>
      <c r="AB1417" s="1874"/>
      <c r="AC1417" s="1874"/>
      <c r="AD1417" s="1874"/>
      <c r="AE1417" s="1874"/>
      <c r="AF1417" s="1874"/>
      <c r="AG1417" s="1874"/>
    </row>
    <row r="1418" spans="4:33" ht="14.25" customHeight="1" thickBot="1">
      <c r="D1418" s="1874"/>
      <c r="E1418" s="1874"/>
      <c r="F1418" s="1874"/>
      <c r="G1418" s="1874"/>
      <c r="H1418" s="1874"/>
      <c r="I1418" s="1874"/>
      <c r="J1418" s="1874"/>
      <c r="K1418" s="1874"/>
      <c r="L1418" s="1874"/>
      <c r="M1418" s="1874"/>
      <c r="N1418" s="1997" t="s">
        <v>1965</v>
      </c>
      <c r="O1418" s="1997"/>
      <c r="P1418" s="1997"/>
      <c r="Q1418" s="1997"/>
      <c r="R1418" s="1997" t="s">
        <v>1966</v>
      </c>
      <c r="S1418" s="1997"/>
      <c r="T1418" s="1997"/>
      <c r="U1418" s="1997"/>
      <c r="V1418" s="1997" t="s">
        <v>1967</v>
      </c>
      <c r="W1418" s="1997"/>
      <c r="X1418" s="1997"/>
      <c r="Y1418" s="1997"/>
      <c r="Z1418" s="1997" t="s">
        <v>1968</v>
      </c>
      <c r="AA1418" s="1997"/>
      <c r="AB1418" s="1997"/>
      <c r="AC1418" s="1997"/>
      <c r="AD1418" s="1997" t="s">
        <v>1969</v>
      </c>
      <c r="AE1418" s="1997"/>
      <c r="AF1418" s="1997"/>
      <c r="AG1418" s="1997"/>
    </row>
    <row r="1419" spans="4:33" ht="14.25" customHeight="1">
      <c r="D1419" s="2175" t="s">
        <v>2389</v>
      </c>
      <c r="E1419" s="2175"/>
      <c r="F1419" s="2175"/>
      <c r="G1419" s="2175"/>
      <c r="H1419" s="2175"/>
      <c r="I1419" s="2175"/>
      <c r="J1419" s="2175"/>
      <c r="K1419" s="2175"/>
      <c r="L1419" s="2175"/>
      <c r="M1419" s="2175"/>
      <c r="N1419" s="2181">
        <f>'Notes- SK Template'!N1201</f>
        <v>14000</v>
      </c>
      <c r="O1419" s="2181">
        <f>'Notes- SK Template'!O1201</f>
        <v>0</v>
      </c>
      <c r="P1419" s="2181">
        <f>'Notes- SK Template'!P1201</f>
        <v>0</v>
      </c>
      <c r="Q1419" s="2181">
        <f>'Notes- SK Template'!Q1201</f>
        <v>0</v>
      </c>
      <c r="R1419" s="2181">
        <f>'Notes- SK Template'!R1201</f>
        <v>0</v>
      </c>
      <c r="S1419" s="2181">
        <f>'Notes- SK Template'!S1201</f>
        <v>0</v>
      </c>
      <c r="T1419" s="2181">
        <f>'Notes- SK Template'!T1201</f>
        <v>0</v>
      </c>
      <c r="U1419" s="2181">
        <f>'Notes- SK Template'!U1201</f>
        <v>0</v>
      </c>
      <c r="V1419" s="2181">
        <f>'Notes- SK Template'!V1201</f>
        <v>0</v>
      </c>
      <c r="W1419" s="2181">
        <f>'Notes- SK Template'!W1201</f>
        <v>0</v>
      </c>
      <c r="X1419" s="2181">
        <f>'Notes- SK Template'!X1201</f>
        <v>0</v>
      </c>
      <c r="Y1419" s="2181">
        <f>'Notes- SK Template'!Y1201</f>
        <v>0</v>
      </c>
      <c r="Z1419" s="2181">
        <f>'Notes- SK Template'!Z1201</f>
        <v>0</v>
      </c>
      <c r="AA1419" s="2181">
        <f>'Notes- SK Template'!AA1201</f>
        <v>0</v>
      </c>
      <c r="AB1419" s="2181">
        <f>'Notes- SK Template'!AB1201</f>
        <v>0</v>
      </c>
      <c r="AC1419" s="2181">
        <f>'Notes- SK Template'!AC1201</f>
        <v>0</v>
      </c>
      <c r="AD1419" s="2583">
        <f>'Notes- SK Template'!AD1201</f>
        <v>14000</v>
      </c>
      <c r="AE1419" s="2583">
        <f>'Notes- SK Template'!AE1201</f>
        <v>0</v>
      </c>
      <c r="AF1419" s="2583">
        <f>'Notes- SK Template'!AF1201</f>
        <v>0</v>
      </c>
      <c r="AG1419" s="2583">
        <f>'Notes- SK Template'!AG1201</f>
        <v>0</v>
      </c>
    </row>
    <row r="1420" spans="4:33" ht="14.25" customHeight="1">
      <c r="D1420" s="1898" t="s">
        <v>2390</v>
      </c>
      <c r="E1420" s="1898"/>
      <c r="F1420" s="1898"/>
      <c r="G1420" s="1898"/>
      <c r="H1420" s="1898"/>
      <c r="I1420" s="1898"/>
      <c r="J1420" s="1898"/>
      <c r="K1420" s="1898"/>
      <c r="L1420" s="1898"/>
      <c r="M1420" s="1898"/>
      <c r="N1420" s="1907">
        <f>'Notes- SK Template'!N1202</f>
        <v>0</v>
      </c>
      <c r="O1420" s="1907">
        <f>'Notes- SK Template'!O1202</f>
        <v>0</v>
      </c>
      <c r="P1420" s="1907">
        <f>'Notes- SK Template'!P1202</f>
        <v>0</v>
      </c>
      <c r="Q1420" s="1907">
        <f>'Notes- SK Template'!Q1202</f>
        <v>0</v>
      </c>
      <c r="R1420" s="1907">
        <f>'Notes- SK Template'!R1202</f>
        <v>0</v>
      </c>
      <c r="S1420" s="1907">
        <f>'Notes- SK Template'!S1202</f>
        <v>0</v>
      </c>
      <c r="T1420" s="1907">
        <f>'Notes- SK Template'!T1202</f>
        <v>0</v>
      </c>
      <c r="U1420" s="1907">
        <f>'Notes- SK Template'!U1202</f>
        <v>0</v>
      </c>
      <c r="V1420" s="1907">
        <f>'Notes- SK Template'!V1202</f>
        <v>0</v>
      </c>
      <c r="W1420" s="1907">
        <f>'Notes- SK Template'!W1202</f>
        <v>0</v>
      </c>
      <c r="X1420" s="1907">
        <f>'Notes- SK Template'!X1202</f>
        <v>0</v>
      </c>
      <c r="Y1420" s="1907">
        <f>'Notes- SK Template'!Y1202</f>
        <v>0</v>
      </c>
      <c r="Z1420" s="1907">
        <f>'Notes- SK Template'!Z1202</f>
        <v>0</v>
      </c>
      <c r="AA1420" s="1907">
        <f>'Notes- SK Template'!AA1202</f>
        <v>0</v>
      </c>
      <c r="AB1420" s="1907">
        <f>'Notes- SK Template'!AB1202</f>
        <v>0</v>
      </c>
      <c r="AC1420" s="1907">
        <f>'Notes- SK Template'!AC1202</f>
        <v>0</v>
      </c>
      <c r="AD1420" s="2186">
        <f>'Notes- SK Template'!AD1202</f>
        <v>0</v>
      </c>
      <c r="AE1420" s="2186">
        <f>'Notes- SK Template'!AE1202</f>
        <v>0</v>
      </c>
      <c r="AF1420" s="2186">
        <f>'Notes- SK Template'!AF1202</f>
        <v>0</v>
      </c>
      <c r="AG1420" s="2186">
        <f>'Notes- SK Template'!AG1202</f>
        <v>0</v>
      </c>
    </row>
    <row r="1421" spans="4:33" ht="14.25" customHeight="1">
      <c r="D1421" s="1898" t="s">
        <v>2391</v>
      </c>
      <c r="E1421" s="1898"/>
      <c r="F1421" s="1898"/>
      <c r="G1421" s="1898"/>
      <c r="H1421" s="1898"/>
      <c r="I1421" s="1898"/>
      <c r="J1421" s="1898"/>
      <c r="K1421" s="1898"/>
      <c r="L1421" s="1898"/>
      <c r="M1421" s="1898"/>
      <c r="N1421" s="1907">
        <f>'Notes- SK Template'!N1203</f>
        <v>0</v>
      </c>
      <c r="O1421" s="1907">
        <f>'Notes- SK Template'!O1203</f>
        <v>0</v>
      </c>
      <c r="P1421" s="1907">
        <f>'Notes- SK Template'!P1203</f>
        <v>0</v>
      </c>
      <c r="Q1421" s="1907">
        <f>'Notes- SK Template'!Q1203</f>
        <v>0</v>
      </c>
      <c r="R1421" s="1907">
        <f>'Notes- SK Template'!R1203</f>
        <v>0</v>
      </c>
      <c r="S1421" s="1907">
        <f>'Notes- SK Template'!S1203</f>
        <v>0</v>
      </c>
      <c r="T1421" s="1907">
        <f>'Notes- SK Template'!T1203</f>
        <v>0</v>
      </c>
      <c r="U1421" s="1907">
        <f>'Notes- SK Template'!U1203</f>
        <v>0</v>
      </c>
      <c r="V1421" s="1907">
        <f>'Notes- SK Template'!V1203</f>
        <v>0</v>
      </c>
      <c r="W1421" s="1907">
        <f>'Notes- SK Template'!W1203</f>
        <v>0</v>
      </c>
      <c r="X1421" s="1907">
        <f>'Notes- SK Template'!X1203</f>
        <v>0</v>
      </c>
      <c r="Y1421" s="1907">
        <f>'Notes- SK Template'!Y1203</f>
        <v>0</v>
      </c>
      <c r="Z1421" s="1907">
        <f>'Notes- SK Template'!Z1203</f>
        <v>0</v>
      </c>
      <c r="AA1421" s="1907">
        <f>'Notes- SK Template'!AA1203</f>
        <v>0</v>
      </c>
      <c r="AB1421" s="1907">
        <f>'Notes- SK Template'!AB1203</f>
        <v>0</v>
      </c>
      <c r="AC1421" s="1907">
        <f>'Notes- SK Template'!AC1203</f>
        <v>0</v>
      </c>
      <c r="AD1421" s="2186">
        <f>'Notes- SK Template'!AD1203</f>
        <v>0</v>
      </c>
      <c r="AE1421" s="2186">
        <f>'Notes- SK Template'!AE1203</f>
        <v>0</v>
      </c>
      <c r="AF1421" s="2186">
        <f>'Notes- SK Template'!AF1203</f>
        <v>0</v>
      </c>
      <c r="AG1421" s="2186">
        <f>'Notes- SK Template'!AG1203</f>
        <v>0</v>
      </c>
    </row>
    <row r="1422" spans="4:33" ht="14.25" customHeight="1">
      <c r="D1422" s="1898" t="s">
        <v>2392</v>
      </c>
      <c r="E1422" s="1898"/>
      <c r="F1422" s="1898"/>
      <c r="G1422" s="1898"/>
      <c r="H1422" s="1898"/>
      <c r="I1422" s="1898"/>
      <c r="J1422" s="1898"/>
      <c r="K1422" s="1898"/>
      <c r="L1422" s="1898"/>
      <c r="M1422" s="1898"/>
      <c r="N1422" s="1907">
        <f>'Notes- SK Template'!N1204</f>
        <v>0</v>
      </c>
      <c r="O1422" s="1907">
        <f>'Notes- SK Template'!O1204</f>
        <v>0</v>
      </c>
      <c r="P1422" s="1907">
        <f>'Notes- SK Template'!P1204</f>
        <v>0</v>
      </c>
      <c r="Q1422" s="1907">
        <f>'Notes- SK Template'!Q1204</f>
        <v>0</v>
      </c>
      <c r="R1422" s="1907">
        <f>'Notes- SK Template'!R1204</f>
        <v>0</v>
      </c>
      <c r="S1422" s="1907">
        <f>'Notes- SK Template'!S1204</f>
        <v>0</v>
      </c>
      <c r="T1422" s="1907">
        <f>'Notes- SK Template'!T1204</f>
        <v>0</v>
      </c>
      <c r="U1422" s="1907">
        <f>'Notes- SK Template'!U1204</f>
        <v>0</v>
      </c>
      <c r="V1422" s="1907">
        <f>'Notes- SK Template'!V1204</f>
        <v>0</v>
      </c>
      <c r="W1422" s="1907">
        <f>'Notes- SK Template'!W1204</f>
        <v>0</v>
      </c>
      <c r="X1422" s="1907">
        <f>'Notes- SK Template'!X1204</f>
        <v>0</v>
      </c>
      <c r="Y1422" s="1907">
        <f>'Notes- SK Template'!Y1204</f>
        <v>0</v>
      </c>
      <c r="Z1422" s="1907">
        <f>'Notes- SK Template'!Z1204</f>
        <v>0</v>
      </c>
      <c r="AA1422" s="1907">
        <f>'Notes- SK Template'!AA1204</f>
        <v>0</v>
      </c>
      <c r="AB1422" s="1907">
        <f>'Notes- SK Template'!AB1204</f>
        <v>0</v>
      </c>
      <c r="AC1422" s="1907">
        <f>'Notes- SK Template'!AC1204</f>
        <v>0</v>
      </c>
      <c r="AD1422" s="2186">
        <f>'Notes- SK Template'!AD1204</f>
        <v>0</v>
      </c>
      <c r="AE1422" s="2186">
        <f>'Notes- SK Template'!AE1204</f>
        <v>0</v>
      </c>
      <c r="AF1422" s="2186">
        <f>'Notes- SK Template'!AF1204</f>
        <v>0</v>
      </c>
      <c r="AG1422" s="2186">
        <f>'Notes- SK Template'!AG1204</f>
        <v>0</v>
      </c>
    </row>
    <row r="1423" spans="4:33" ht="14.25" customHeight="1">
      <c r="D1423" s="1898" t="s">
        <v>2393</v>
      </c>
      <c r="E1423" s="1898"/>
      <c r="F1423" s="1898"/>
      <c r="G1423" s="1898"/>
      <c r="H1423" s="1898"/>
      <c r="I1423" s="1898"/>
      <c r="J1423" s="1898"/>
      <c r="K1423" s="1898"/>
      <c r="L1423" s="1898"/>
      <c r="M1423" s="1898"/>
      <c r="N1423" s="1907">
        <f>'Notes- SK Template'!N1205</f>
        <v>0</v>
      </c>
      <c r="O1423" s="1907">
        <f>'Notes- SK Template'!O1205</f>
        <v>0</v>
      </c>
      <c r="P1423" s="1907">
        <f>'Notes- SK Template'!P1205</f>
        <v>0</v>
      </c>
      <c r="Q1423" s="1907">
        <f>'Notes- SK Template'!Q1205</f>
        <v>0</v>
      </c>
      <c r="R1423" s="1907">
        <f>'Notes- SK Template'!R1205</f>
        <v>0</v>
      </c>
      <c r="S1423" s="1907">
        <f>'Notes- SK Template'!S1205</f>
        <v>0</v>
      </c>
      <c r="T1423" s="1907">
        <f>'Notes- SK Template'!T1205</f>
        <v>0</v>
      </c>
      <c r="U1423" s="1907">
        <f>'Notes- SK Template'!U1205</f>
        <v>0</v>
      </c>
      <c r="V1423" s="1907">
        <f>'Notes- SK Template'!V1205</f>
        <v>0</v>
      </c>
      <c r="W1423" s="1907">
        <f>'Notes- SK Template'!W1205</f>
        <v>0</v>
      </c>
      <c r="X1423" s="1907">
        <f>'Notes- SK Template'!X1205</f>
        <v>0</v>
      </c>
      <c r="Y1423" s="1907">
        <f>'Notes- SK Template'!Y1205</f>
        <v>0</v>
      </c>
      <c r="Z1423" s="1907">
        <f>'Notes- SK Template'!Z1205</f>
        <v>0</v>
      </c>
      <c r="AA1423" s="1907">
        <f>'Notes- SK Template'!AA1205</f>
        <v>0</v>
      </c>
      <c r="AB1423" s="1907">
        <f>'Notes- SK Template'!AB1205</f>
        <v>0</v>
      </c>
      <c r="AC1423" s="1907">
        <f>'Notes- SK Template'!AC1205</f>
        <v>0</v>
      </c>
      <c r="AD1423" s="2186">
        <f>'Notes- SK Template'!AD1205</f>
        <v>0</v>
      </c>
      <c r="AE1423" s="2186">
        <f>'Notes- SK Template'!AE1205</f>
        <v>0</v>
      </c>
      <c r="AF1423" s="2186">
        <f>'Notes- SK Template'!AF1205</f>
        <v>0</v>
      </c>
      <c r="AG1423" s="2186">
        <f>'Notes- SK Template'!AG1205</f>
        <v>0</v>
      </c>
    </row>
    <row r="1424" spans="4:33" ht="14.25" customHeight="1">
      <c r="D1424" s="1898" t="s">
        <v>2394</v>
      </c>
      <c r="E1424" s="1898"/>
      <c r="F1424" s="1898"/>
      <c r="G1424" s="1898"/>
      <c r="H1424" s="1898"/>
      <c r="I1424" s="1898"/>
      <c r="J1424" s="1898"/>
      <c r="K1424" s="1898"/>
      <c r="L1424" s="1898"/>
      <c r="M1424" s="1898"/>
      <c r="N1424" s="1907">
        <f>'Notes- SK Template'!N1206</f>
        <v>0</v>
      </c>
      <c r="O1424" s="1907">
        <f>'Notes- SK Template'!O1206</f>
        <v>0</v>
      </c>
      <c r="P1424" s="1907">
        <f>'Notes- SK Template'!P1206</f>
        <v>0</v>
      </c>
      <c r="Q1424" s="1907">
        <f>'Notes- SK Template'!Q1206</f>
        <v>0</v>
      </c>
      <c r="R1424" s="1907">
        <f>'Notes- SK Template'!R1206</f>
        <v>0</v>
      </c>
      <c r="S1424" s="1907">
        <f>'Notes- SK Template'!S1206</f>
        <v>0</v>
      </c>
      <c r="T1424" s="1907">
        <f>'Notes- SK Template'!T1206</f>
        <v>0</v>
      </c>
      <c r="U1424" s="1907">
        <f>'Notes- SK Template'!U1206</f>
        <v>0</v>
      </c>
      <c r="V1424" s="1907">
        <f>'Notes- SK Template'!V1206</f>
        <v>0</v>
      </c>
      <c r="W1424" s="1907">
        <f>'Notes- SK Template'!W1206</f>
        <v>0</v>
      </c>
      <c r="X1424" s="1907">
        <f>'Notes- SK Template'!X1206</f>
        <v>0</v>
      </c>
      <c r="Y1424" s="1907">
        <f>'Notes- SK Template'!Y1206</f>
        <v>0</v>
      </c>
      <c r="Z1424" s="1907">
        <f>'Notes- SK Template'!Z1206</f>
        <v>0</v>
      </c>
      <c r="AA1424" s="1907">
        <f>'Notes- SK Template'!AA1206</f>
        <v>0</v>
      </c>
      <c r="AB1424" s="1907">
        <f>'Notes- SK Template'!AB1206</f>
        <v>0</v>
      </c>
      <c r="AC1424" s="1907">
        <f>'Notes- SK Template'!AC1206</f>
        <v>0</v>
      </c>
      <c r="AD1424" s="2186">
        <f>'Notes- SK Template'!AD1206</f>
        <v>0</v>
      </c>
      <c r="AE1424" s="2186">
        <f>'Notes- SK Template'!AE1206</f>
        <v>0</v>
      </c>
      <c r="AF1424" s="2186">
        <f>'Notes- SK Template'!AF1206</f>
        <v>0</v>
      </c>
      <c r="AG1424" s="2186">
        <f>'Notes- SK Template'!AG1206</f>
        <v>0</v>
      </c>
    </row>
    <row r="1425" spans="4:33" ht="24.75" customHeight="1">
      <c r="D1425" s="1898" t="s">
        <v>2395</v>
      </c>
      <c r="E1425" s="1898"/>
      <c r="F1425" s="1898"/>
      <c r="G1425" s="1898"/>
      <c r="H1425" s="1898"/>
      <c r="I1425" s="1898"/>
      <c r="J1425" s="1898"/>
      <c r="K1425" s="1898"/>
      <c r="L1425" s="1898"/>
      <c r="M1425" s="1898"/>
      <c r="N1425" s="1907">
        <f>'Notes- SK Template'!N1207</f>
        <v>72</v>
      </c>
      <c r="O1425" s="1907">
        <f>'Notes- SK Template'!O1207</f>
        <v>0</v>
      </c>
      <c r="P1425" s="1907">
        <f>'Notes- SK Template'!P1207</f>
        <v>0</v>
      </c>
      <c r="Q1425" s="1907">
        <f>'Notes- SK Template'!Q1207</f>
        <v>0</v>
      </c>
      <c r="R1425" s="1907">
        <f>'Notes- SK Template'!R1207</f>
        <v>0</v>
      </c>
      <c r="S1425" s="1907">
        <f>'Notes- SK Template'!S1207</f>
        <v>0</v>
      </c>
      <c r="T1425" s="1907">
        <f>'Notes- SK Template'!T1207</f>
        <v>0</v>
      </c>
      <c r="U1425" s="1907">
        <f>'Notes- SK Template'!U1207</f>
        <v>0</v>
      </c>
      <c r="V1425" s="1907">
        <f>'Notes- SK Template'!V1207</f>
        <v>0</v>
      </c>
      <c r="W1425" s="1907">
        <f>'Notes- SK Template'!W1207</f>
        <v>0</v>
      </c>
      <c r="X1425" s="1907">
        <f>'Notes- SK Template'!X1207</f>
        <v>0</v>
      </c>
      <c r="Y1425" s="1907">
        <f>'Notes- SK Template'!Y1207</f>
        <v>0</v>
      </c>
      <c r="Z1425" s="1907">
        <f>'Notes- SK Template'!Z1207</f>
        <v>0</v>
      </c>
      <c r="AA1425" s="1907">
        <f>'Notes- SK Template'!AA1207</f>
        <v>0</v>
      </c>
      <c r="AB1425" s="1907">
        <f>'Notes- SK Template'!AB1207</f>
        <v>0</v>
      </c>
      <c r="AC1425" s="1907">
        <f>'Notes- SK Template'!AC1207</f>
        <v>0</v>
      </c>
      <c r="AD1425" s="2186">
        <f>'Notes- SK Template'!AD1207</f>
        <v>72</v>
      </c>
      <c r="AE1425" s="2186">
        <f>'Notes- SK Template'!AE1207</f>
        <v>0</v>
      </c>
      <c r="AF1425" s="2186">
        <f>'Notes- SK Template'!AF1207</f>
        <v>0</v>
      </c>
      <c r="AG1425" s="2186">
        <f>'Notes- SK Template'!AG1207</f>
        <v>0</v>
      </c>
    </row>
    <row r="1426" spans="4:33" ht="15.75" customHeight="1">
      <c r="D1426" s="3297" t="s">
        <v>2466</v>
      </c>
      <c r="E1426" s="3298"/>
      <c r="F1426" s="3298"/>
      <c r="G1426" s="3298"/>
      <c r="H1426" s="3298"/>
      <c r="I1426" s="3298"/>
      <c r="J1426" s="3298"/>
      <c r="K1426" s="3298"/>
      <c r="L1426" s="3298"/>
      <c r="M1426" s="3298"/>
      <c r="N1426" s="1907">
        <f>'Notes- SK Template'!N1208</f>
        <v>0</v>
      </c>
      <c r="O1426" s="1907">
        <f>'Notes- SK Template'!O1208</f>
        <v>0</v>
      </c>
      <c r="P1426" s="1907">
        <f>'Notes- SK Template'!P1208</f>
        <v>0</v>
      </c>
      <c r="Q1426" s="1907">
        <f>'Notes- SK Template'!Q1208</f>
        <v>0</v>
      </c>
      <c r="R1426" s="1907">
        <f>'Notes- SK Template'!R1208</f>
        <v>0</v>
      </c>
      <c r="S1426" s="1907">
        <f>'Notes- SK Template'!S1208</f>
        <v>0</v>
      </c>
      <c r="T1426" s="1907">
        <f>'Notes- SK Template'!T1208</f>
        <v>0</v>
      </c>
      <c r="U1426" s="1907">
        <f>'Notes- SK Template'!U1208</f>
        <v>0</v>
      </c>
      <c r="V1426" s="1907">
        <f>'Notes- SK Template'!V1208</f>
        <v>0</v>
      </c>
      <c r="W1426" s="1907">
        <f>'Notes- SK Template'!W1208</f>
        <v>0</v>
      </c>
      <c r="X1426" s="1907">
        <f>'Notes- SK Template'!X1208</f>
        <v>0</v>
      </c>
      <c r="Y1426" s="1907">
        <f>'Notes- SK Template'!Y1208</f>
        <v>0</v>
      </c>
      <c r="Z1426" s="1907">
        <f>'Notes- SK Template'!Z1208</f>
        <v>0</v>
      </c>
      <c r="AA1426" s="1907">
        <f>'Notes- SK Template'!AA1208</f>
        <v>0</v>
      </c>
      <c r="AB1426" s="1907">
        <f>'Notes- SK Template'!AB1208</f>
        <v>0</v>
      </c>
      <c r="AC1426" s="1907">
        <f>'Notes- SK Template'!AC1208</f>
        <v>0</v>
      </c>
      <c r="AD1426" s="2186">
        <f>'Notes- SK Template'!AD1208</f>
        <v>0</v>
      </c>
      <c r="AE1426" s="2186">
        <f>'Notes- SK Template'!AE1208</f>
        <v>0</v>
      </c>
      <c r="AF1426" s="2186">
        <f>'Notes- SK Template'!AF1208</f>
        <v>0</v>
      </c>
      <c r="AG1426" s="2186">
        <f>'Notes- SK Template'!AG1208</f>
        <v>0</v>
      </c>
    </row>
    <row r="1427" spans="4:33" ht="14.25" customHeight="1">
      <c r="D1427" s="1898" t="s">
        <v>2396</v>
      </c>
      <c r="E1427" s="1898"/>
      <c r="F1427" s="1898"/>
      <c r="G1427" s="1898"/>
      <c r="H1427" s="1898"/>
      <c r="I1427" s="1898"/>
      <c r="J1427" s="1898"/>
      <c r="K1427" s="1898"/>
      <c r="L1427" s="1898"/>
      <c r="M1427" s="1898"/>
      <c r="N1427" s="1907">
        <f>'Notes- SK Template'!N1209</f>
        <v>0</v>
      </c>
      <c r="O1427" s="1907">
        <f>'Notes- SK Template'!O1209</f>
        <v>0</v>
      </c>
      <c r="P1427" s="1907">
        <f>'Notes- SK Template'!P1209</f>
        <v>0</v>
      </c>
      <c r="Q1427" s="1907">
        <f>'Notes- SK Template'!Q1209</f>
        <v>0</v>
      </c>
      <c r="R1427" s="1907">
        <f>'Notes- SK Template'!R1209</f>
        <v>0</v>
      </c>
      <c r="S1427" s="1907">
        <f>'Notes- SK Template'!S1209</f>
        <v>0</v>
      </c>
      <c r="T1427" s="1907">
        <f>'Notes- SK Template'!T1209</f>
        <v>0</v>
      </c>
      <c r="U1427" s="1907">
        <f>'Notes- SK Template'!U1209</f>
        <v>0</v>
      </c>
      <c r="V1427" s="1907">
        <f>'Notes- SK Template'!V1209</f>
        <v>0</v>
      </c>
      <c r="W1427" s="1907">
        <f>'Notes- SK Template'!W1209</f>
        <v>0</v>
      </c>
      <c r="X1427" s="1907">
        <f>'Notes- SK Template'!X1209</f>
        <v>0</v>
      </c>
      <c r="Y1427" s="1907">
        <f>'Notes- SK Template'!Y1209</f>
        <v>0</v>
      </c>
      <c r="Z1427" s="1907">
        <f>'Notes- SK Template'!Z1209</f>
        <v>0</v>
      </c>
      <c r="AA1427" s="1907">
        <f>'Notes- SK Template'!AA1209</f>
        <v>0</v>
      </c>
      <c r="AB1427" s="1907">
        <f>'Notes- SK Template'!AB1209</f>
        <v>0</v>
      </c>
      <c r="AC1427" s="1907">
        <f>'Notes- SK Template'!AC1209</f>
        <v>0</v>
      </c>
      <c r="AD1427" s="2186">
        <f>'Notes- SK Template'!AD1209</f>
        <v>0</v>
      </c>
      <c r="AE1427" s="2186">
        <f>'Notes- SK Template'!AE1209</f>
        <v>0</v>
      </c>
      <c r="AF1427" s="2186">
        <f>'Notes- SK Template'!AF1209</f>
        <v>0</v>
      </c>
      <c r="AG1427" s="2186">
        <f>'Notes- SK Template'!AG1209</f>
        <v>0</v>
      </c>
    </row>
    <row r="1428" spans="4:33" ht="14.25" customHeight="1">
      <c r="D1428" s="1898" t="s">
        <v>2397</v>
      </c>
      <c r="E1428" s="1898"/>
      <c r="F1428" s="1898"/>
      <c r="G1428" s="1898"/>
      <c r="H1428" s="1898"/>
      <c r="I1428" s="1898"/>
      <c r="J1428" s="1898"/>
      <c r="K1428" s="1898"/>
      <c r="L1428" s="1898"/>
      <c r="M1428" s="1898"/>
      <c r="N1428" s="1907">
        <f>'Notes- SK Template'!N1210</f>
        <v>0</v>
      </c>
      <c r="O1428" s="1907">
        <f>'Notes- SK Template'!O1210</f>
        <v>0</v>
      </c>
      <c r="P1428" s="1907">
        <f>'Notes- SK Template'!P1210</f>
        <v>0</v>
      </c>
      <c r="Q1428" s="1907">
        <f>'Notes- SK Template'!Q1210</f>
        <v>0</v>
      </c>
      <c r="R1428" s="1907">
        <f>'Notes- SK Template'!R1210</f>
        <v>0</v>
      </c>
      <c r="S1428" s="1907">
        <f>'Notes- SK Template'!S1210</f>
        <v>0</v>
      </c>
      <c r="T1428" s="1907">
        <f>'Notes- SK Template'!T1210</f>
        <v>0</v>
      </c>
      <c r="U1428" s="1907">
        <f>'Notes- SK Template'!U1210</f>
        <v>0</v>
      </c>
      <c r="V1428" s="1907">
        <f>'Notes- SK Template'!V1210</f>
        <v>0</v>
      </c>
      <c r="W1428" s="1907">
        <f>'Notes- SK Template'!W1210</f>
        <v>0</v>
      </c>
      <c r="X1428" s="1907">
        <f>'Notes- SK Template'!X1210</f>
        <v>0</v>
      </c>
      <c r="Y1428" s="1907">
        <f>'Notes- SK Template'!Y1210</f>
        <v>0</v>
      </c>
      <c r="Z1428" s="1907">
        <f>'Notes- SK Template'!Z1210</f>
        <v>0</v>
      </c>
      <c r="AA1428" s="1907">
        <f>'Notes- SK Template'!AA1210</f>
        <v>0</v>
      </c>
      <c r="AB1428" s="1907">
        <f>'Notes- SK Template'!AB1210</f>
        <v>0</v>
      </c>
      <c r="AC1428" s="1907">
        <f>'Notes- SK Template'!AC1210</f>
        <v>0</v>
      </c>
      <c r="AD1428" s="2186">
        <f>'Notes- SK Template'!AD1210</f>
        <v>0</v>
      </c>
      <c r="AE1428" s="2186">
        <f>'Notes- SK Template'!AE1210</f>
        <v>0</v>
      </c>
      <c r="AF1428" s="2186">
        <f>'Notes- SK Template'!AF1210</f>
        <v>0</v>
      </c>
      <c r="AG1428" s="2186">
        <f>'Notes- SK Template'!AG1210</f>
        <v>0</v>
      </c>
    </row>
    <row r="1429" spans="4:33" ht="14.25" customHeight="1">
      <c r="D1429" s="1898" t="s">
        <v>2398</v>
      </c>
      <c r="E1429" s="1898"/>
      <c r="F1429" s="1898"/>
      <c r="G1429" s="1898"/>
      <c r="H1429" s="1898"/>
      <c r="I1429" s="1898"/>
      <c r="J1429" s="1898"/>
      <c r="K1429" s="1898"/>
      <c r="L1429" s="1898"/>
      <c r="M1429" s="1898"/>
      <c r="N1429" s="1907">
        <f>'Notes- SK Template'!N1211</f>
        <v>1853</v>
      </c>
      <c r="O1429" s="1907">
        <f>'Notes- SK Template'!O1211</f>
        <v>0</v>
      </c>
      <c r="P1429" s="1907">
        <f>'Notes- SK Template'!P1211</f>
        <v>0</v>
      </c>
      <c r="Q1429" s="1907">
        <f>'Notes- SK Template'!Q1211</f>
        <v>0</v>
      </c>
      <c r="R1429" s="1907">
        <f>'Notes- SK Template'!R1211</f>
        <v>0</v>
      </c>
      <c r="S1429" s="1907">
        <f>'Notes- SK Template'!S1211</f>
        <v>0</v>
      </c>
      <c r="T1429" s="1907">
        <f>'Notes- SK Template'!T1211</f>
        <v>0</v>
      </c>
      <c r="U1429" s="1907">
        <f>'Notes- SK Template'!U1211</f>
        <v>0</v>
      </c>
      <c r="V1429" s="1907">
        <f>'Notes- SK Template'!V1211</f>
        <v>0</v>
      </c>
      <c r="W1429" s="1907">
        <f>'Notes- SK Template'!W1211</f>
        <v>0</v>
      </c>
      <c r="X1429" s="1907">
        <f>'Notes- SK Template'!X1211</f>
        <v>0</v>
      </c>
      <c r="Y1429" s="1907">
        <f>'Notes- SK Template'!Y1211</f>
        <v>0</v>
      </c>
      <c r="Z1429" s="1907">
        <f>'Notes- SK Template'!Z1211</f>
        <v>0</v>
      </c>
      <c r="AA1429" s="1907">
        <f>'Notes- SK Template'!AA1211</f>
        <v>0</v>
      </c>
      <c r="AB1429" s="1907">
        <f>'Notes- SK Template'!AB1211</f>
        <v>0</v>
      </c>
      <c r="AC1429" s="1907">
        <f>'Notes- SK Template'!AC1211</f>
        <v>0</v>
      </c>
      <c r="AD1429" s="2186">
        <f>'Notes- SK Template'!AD1211</f>
        <v>1853</v>
      </c>
      <c r="AE1429" s="2186">
        <f>'Notes- SK Template'!AE1211</f>
        <v>0</v>
      </c>
      <c r="AF1429" s="2186">
        <f>'Notes- SK Template'!AF1211</f>
        <v>0</v>
      </c>
      <c r="AG1429" s="2186">
        <f>'Notes- SK Template'!AG1211</f>
        <v>0</v>
      </c>
    </row>
    <row r="1430" spans="4:33" ht="14.25" customHeight="1">
      <c r="D1430" s="1898" t="s">
        <v>2399</v>
      </c>
      <c r="E1430" s="1898"/>
      <c r="F1430" s="1898"/>
      <c r="G1430" s="1898"/>
      <c r="H1430" s="1898"/>
      <c r="I1430" s="1898"/>
      <c r="J1430" s="1898"/>
      <c r="K1430" s="1898"/>
      <c r="L1430" s="1898"/>
      <c r="M1430" s="1898"/>
      <c r="N1430" s="1907">
        <f>'Notes- SK Template'!N1212</f>
        <v>0</v>
      </c>
      <c r="O1430" s="1907">
        <f>'Notes- SK Template'!O1212</f>
        <v>0</v>
      </c>
      <c r="P1430" s="1907">
        <f>'Notes- SK Template'!P1212</f>
        <v>0</v>
      </c>
      <c r="Q1430" s="1907">
        <f>'Notes- SK Template'!Q1212</f>
        <v>0</v>
      </c>
      <c r="R1430" s="1907">
        <f>'Notes- SK Template'!R1212</f>
        <v>0</v>
      </c>
      <c r="S1430" s="1907">
        <f>'Notes- SK Template'!S1212</f>
        <v>0</v>
      </c>
      <c r="T1430" s="1907">
        <f>'Notes- SK Template'!T1212</f>
        <v>0</v>
      </c>
      <c r="U1430" s="1907">
        <f>'Notes- SK Template'!U1212</f>
        <v>0</v>
      </c>
      <c r="V1430" s="1907">
        <f>'Notes- SK Template'!V1212</f>
        <v>0</v>
      </c>
      <c r="W1430" s="1907">
        <f>'Notes- SK Template'!W1212</f>
        <v>0</v>
      </c>
      <c r="X1430" s="1907">
        <f>'Notes- SK Template'!X1212</f>
        <v>0</v>
      </c>
      <c r="Y1430" s="1907">
        <f>'Notes- SK Template'!Y1212</f>
        <v>0</v>
      </c>
      <c r="Z1430" s="1907">
        <f>'Notes- SK Template'!Z1212</f>
        <v>0</v>
      </c>
      <c r="AA1430" s="1907">
        <f>'Notes- SK Template'!AA1212</f>
        <v>0</v>
      </c>
      <c r="AB1430" s="1907">
        <f>'Notes- SK Template'!AB1212</f>
        <v>0</v>
      </c>
      <c r="AC1430" s="1907">
        <f>'Notes- SK Template'!AC1212</f>
        <v>0</v>
      </c>
      <c r="AD1430" s="2186">
        <f>'Notes- SK Template'!AD1212</f>
        <v>0</v>
      </c>
      <c r="AE1430" s="2186">
        <f>'Notes- SK Template'!AE1212</f>
        <v>0</v>
      </c>
      <c r="AF1430" s="2186">
        <f>'Notes- SK Template'!AF1212</f>
        <v>0</v>
      </c>
      <c r="AG1430" s="2186">
        <f>'Notes- SK Template'!AG1212</f>
        <v>0</v>
      </c>
    </row>
    <row r="1431" spans="4:33" ht="14.25" customHeight="1">
      <c r="D1431" s="1898" t="s">
        <v>2400</v>
      </c>
      <c r="E1431" s="1898"/>
      <c r="F1431" s="1898"/>
      <c r="G1431" s="1898"/>
      <c r="H1431" s="1898"/>
      <c r="I1431" s="1898"/>
      <c r="J1431" s="1898"/>
      <c r="K1431" s="1898"/>
      <c r="L1431" s="1898"/>
      <c r="M1431" s="1898"/>
      <c r="N1431" s="1907">
        <f>'Notes- SK Template'!N1213</f>
        <v>0</v>
      </c>
      <c r="O1431" s="1907">
        <f>'Notes- SK Template'!O1213</f>
        <v>0</v>
      </c>
      <c r="P1431" s="1907">
        <f>'Notes- SK Template'!P1213</f>
        <v>0</v>
      </c>
      <c r="Q1431" s="1907">
        <f>'Notes- SK Template'!Q1213</f>
        <v>0</v>
      </c>
      <c r="R1431" s="1907">
        <f>'Notes- SK Template'!R1213</f>
        <v>0</v>
      </c>
      <c r="S1431" s="1907">
        <f>'Notes- SK Template'!S1213</f>
        <v>0</v>
      </c>
      <c r="T1431" s="1907">
        <f>'Notes- SK Template'!T1213</f>
        <v>0</v>
      </c>
      <c r="U1431" s="1907">
        <f>'Notes- SK Template'!U1213</f>
        <v>0</v>
      </c>
      <c r="V1431" s="1907">
        <f>'Notes- SK Template'!V1213</f>
        <v>0</v>
      </c>
      <c r="W1431" s="1907">
        <f>'Notes- SK Template'!W1213</f>
        <v>0</v>
      </c>
      <c r="X1431" s="1907">
        <f>'Notes- SK Template'!X1213</f>
        <v>0</v>
      </c>
      <c r="Y1431" s="1907">
        <f>'Notes- SK Template'!Y1213</f>
        <v>0</v>
      </c>
      <c r="Z1431" s="1907">
        <f>'Notes- SK Template'!Z1213</f>
        <v>0</v>
      </c>
      <c r="AA1431" s="1907">
        <f>'Notes- SK Template'!AA1213</f>
        <v>0</v>
      </c>
      <c r="AB1431" s="1907">
        <f>'Notes- SK Template'!AB1213</f>
        <v>0</v>
      </c>
      <c r="AC1431" s="1907">
        <f>'Notes- SK Template'!AC1213</f>
        <v>0</v>
      </c>
      <c r="AD1431" s="2186">
        <f>'Notes- SK Template'!AD1213</f>
        <v>0</v>
      </c>
      <c r="AE1431" s="2186">
        <f>'Notes- SK Template'!AE1213</f>
        <v>0</v>
      </c>
      <c r="AF1431" s="2186">
        <f>'Notes- SK Template'!AF1213</f>
        <v>0</v>
      </c>
      <c r="AG1431" s="2186">
        <f>'Notes- SK Template'!AG1213</f>
        <v>0</v>
      </c>
    </row>
    <row r="1432" spans="4:33" ht="14.25" customHeight="1">
      <c r="D1432" s="1898" t="s">
        <v>2401</v>
      </c>
      <c r="E1432" s="1898"/>
      <c r="F1432" s="1898"/>
      <c r="G1432" s="1898"/>
      <c r="H1432" s="1898"/>
      <c r="I1432" s="1898"/>
      <c r="J1432" s="1898"/>
      <c r="K1432" s="1898"/>
      <c r="L1432" s="1898"/>
      <c r="M1432" s="1898"/>
      <c r="N1432" s="1907">
        <f>'Notes- SK Template'!N1214</f>
        <v>3221102</v>
      </c>
      <c r="O1432" s="1907">
        <f>'Notes- SK Template'!O1214</f>
        <v>0</v>
      </c>
      <c r="P1432" s="1907">
        <f>'Notes- SK Template'!P1214</f>
        <v>0</v>
      </c>
      <c r="Q1432" s="1907">
        <f>'Notes- SK Template'!Q1214</f>
        <v>0</v>
      </c>
      <c r="R1432" s="1907">
        <f>'Notes- SK Template'!R1214</f>
        <v>0</v>
      </c>
      <c r="S1432" s="1907">
        <f>'Notes- SK Template'!S1214</f>
        <v>0</v>
      </c>
      <c r="T1432" s="1907">
        <f>'Notes- SK Template'!T1214</f>
        <v>0</v>
      </c>
      <c r="U1432" s="1907">
        <f>'Notes- SK Template'!U1214</f>
        <v>0</v>
      </c>
      <c r="V1432" s="1907">
        <f>'Notes- SK Template'!V1214</f>
        <v>0</v>
      </c>
      <c r="W1432" s="1907">
        <f>'Notes- SK Template'!W1214</f>
        <v>0</v>
      </c>
      <c r="X1432" s="1907">
        <f>'Notes- SK Template'!X1214</f>
        <v>0</v>
      </c>
      <c r="Y1432" s="1907">
        <f>'Notes- SK Template'!Y1214</f>
        <v>0</v>
      </c>
      <c r="Z1432" s="1907">
        <f>'Notes- SK Template'!Z1214</f>
        <v>309757</v>
      </c>
      <c r="AA1432" s="1907">
        <f>'Notes- SK Template'!AA1214</f>
        <v>0</v>
      </c>
      <c r="AB1432" s="1907">
        <f>'Notes- SK Template'!AB1214</f>
        <v>0</v>
      </c>
      <c r="AC1432" s="1907">
        <f>'Notes- SK Template'!AC1214</f>
        <v>0</v>
      </c>
      <c r="AD1432" s="2186">
        <f>'Notes- SK Template'!AD1214</f>
        <v>3530859</v>
      </c>
      <c r="AE1432" s="2186">
        <f>'Notes- SK Template'!AE1214</f>
        <v>0</v>
      </c>
      <c r="AF1432" s="2186">
        <f>'Notes- SK Template'!AF1214</f>
        <v>0</v>
      </c>
      <c r="AG1432" s="2186">
        <f>'Notes- SK Template'!AG1214</f>
        <v>0</v>
      </c>
    </row>
    <row r="1433" spans="4:33" ht="14.25" customHeight="1">
      <c r="D1433" s="1898" t="s">
        <v>2402</v>
      </c>
      <c r="E1433" s="1898"/>
      <c r="F1433" s="1898"/>
      <c r="G1433" s="1898"/>
      <c r="H1433" s="1898"/>
      <c r="I1433" s="1898"/>
      <c r="J1433" s="1898"/>
      <c r="K1433" s="1898"/>
      <c r="L1433" s="1898"/>
      <c r="M1433" s="1898"/>
      <c r="N1433" s="1907">
        <f>'Notes- SK Template'!N1215</f>
        <v>0</v>
      </c>
      <c r="O1433" s="1907">
        <f>'Notes- SK Template'!O1215</f>
        <v>0</v>
      </c>
      <c r="P1433" s="1907">
        <f>'Notes- SK Template'!P1215</f>
        <v>0</v>
      </c>
      <c r="Q1433" s="1907">
        <f>'Notes- SK Template'!Q1215</f>
        <v>0</v>
      </c>
      <c r="R1433" s="1907">
        <f>'Notes- SK Template'!R1215</f>
        <v>0</v>
      </c>
      <c r="S1433" s="1907">
        <f>'Notes- SK Template'!S1215</f>
        <v>0</v>
      </c>
      <c r="T1433" s="1907">
        <f>'Notes- SK Template'!T1215</f>
        <v>0</v>
      </c>
      <c r="U1433" s="1907">
        <f>'Notes- SK Template'!U1215</f>
        <v>0</v>
      </c>
      <c r="V1433" s="1907">
        <f>'Notes- SK Template'!V1215</f>
        <v>0</v>
      </c>
      <c r="W1433" s="1907">
        <f>'Notes- SK Template'!W1215</f>
        <v>0</v>
      </c>
      <c r="X1433" s="1907">
        <f>'Notes- SK Template'!X1215</f>
        <v>0</v>
      </c>
      <c r="Y1433" s="1907">
        <f>'Notes- SK Template'!Y1215</f>
        <v>0</v>
      </c>
      <c r="Z1433" s="1907">
        <f>'Notes- SK Template'!Z1215</f>
        <v>0</v>
      </c>
      <c r="AA1433" s="1907">
        <f>'Notes- SK Template'!AA1215</f>
        <v>0</v>
      </c>
      <c r="AB1433" s="1907">
        <f>'Notes- SK Template'!AB1215</f>
        <v>0</v>
      </c>
      <c r="AC1433" s="1907">
        <f>'Notes- SK Template'!AC1215</f>
        <v>0</v>
      </c>
      <c r="AD1433" s="2186">
        <f>'Notes- SK Template'!AD1215</f>
        <v>0</v>
      </c>
      <c r="AE1433" s="2186">
        <f>'Notes- SK Template'!AE1215</f>
        <v>0</v>
      </c>
      <c r="AF1433" s="2186">
        <f>'Notes- SK Template'!AF1215</f>
        <v>0</v>
      </c>
      <c r="AG1433" s="2186">
        <f>'Notes- SK Template'!AG1215</f>
        <v>0</v>
      </c>
    </row>
    <row r="1434" spans="4:33" ht="14.25" customHeight="1">
      <c r="D1434" s="1898" t="s">
        <v>2403</v>
      </c>
      <c r="E1434" s="1898"/>
      <c r="F1434" s="1898"/>
      <c r="G1434" s="1898"/>
      <c r="H1434" s="1898"/>
      <c r="I1434" s="1898"/>
      <c r="J1434" s="1898"/>
      <c r="K1434" s="1898"/>
      <c r="L1434" s="1898"/>
      <c r="M1434" s="1898"/>
      <c r="N1434" s="2014">
        <f>'Notes- SK Template'!N1216</f>
        <v>619513</v>
      </c>
      <c r="O1434" s="2014">
        <f>'Notes- SK Template'!O1216</f>
        <v>0</v>
      </c>
      <c r="P1434" s="2014">
        <f>'Notes- SK Template'!P1216</f>
        <v>0</v>
      </c>
      <c r="Q1434" s="2014">
        <f>'Notes- SK Template'!Q1216</f>
        <v>0</v>
      </c>
      <c r="R1434" s="2014">
        <f>'Notes- SK Template'!R1216</f>
        <v>569494</v>
      </c>
      <c r="S1434" s="2014">
        <f>'Notes- SK Template'!S1216</f>
        <v>0</v>
      </c>
      <c r="T1434" s="2014">
        <f>'Notes- SK Template'!T1216</f>
        <v>0</v>
      </c>
      <c r="U1434" s="2014">
        <f>'Notes- SK Template'!U1216</f>
        <v>0</v>
      </c>
      <c r="V1434" s="2014">
        <f>'Notes- SK Template'!V1216</f>
        <v>0</v>
      </c>
      <c r="W1434" s="2014">
        <f>'Notes- SK Template'!W1216</f>
        <v>0</v>
      </c>
      <c r="X1434" s="2014">
        <f>'Notes- SK Template'!X1216</f>
        <v>0</v>
      </c>
      <c r="Y1434" s="2014">
        <f>'Notes- SK Template'!Y1216</f>
        <v>0</v>
      </c>
      <c r="Z1434" s="2014">
        <f>'Notes- SK Template'!Z1216</f>
        <v>-619513</v>
      </c>
      <c r="AA1434" s="2014">
        <f>'Notes- SK Template'!AA1216</f>
        <v>0</v>
      </c>
      <c r="AB1434" s="2014">
        <f>'Notes- SK Template'!AB1216</f>
        <v>0</v>
      </c>
      <c r="AC1434" s="2014">
        <f>'Notes- SK Template'!AC1216</f>
        <v>0</v>
      </c>
      <c r="AD1434" s="2186">
        <f>'Notes- SK Template'!AD1216</f>
        <v>569494</v>
      </c>
      <c r="AE1434" s="2186">
        <f>'Notes- SK Template'!AE1216</f>
        <v>0</v>
      </c>
      <c r="AF1434" s="2186">
        <f>'Notes- SK Template'!AF1216</f>
        <v>0</v>
      </c>
      <c r="AG1434" s="2186">
        <f>'Notes- SK Template'!AG1216</f>
        <v>0</v>
      </c>
    </row>
    <row r="1435" spans="4:33" ht="14.25" customHeight="1">
      <c r="D1435" s="1898" t="s">
        <v>2404</v>
      </c>
      <c r="E1435" s="1898"/>
      <c r="F1435" s="1898"/>
      <c r="G1435" s="1898"/>
      <c r="H1435" s="1898"/>
      <c r="I1435" s="1898"/>
      <c r="J1435" s="1898"/>
      <c r="K1435" s="1898"/>
      <c r="L1435" s="1898"/>
      <c r="M1435" s="1898"/>
      <c r="N1435" s="1907">
        <f>'Notes- SK Template'!N1217</f>
        <v>0</v>
      </c>
      <c r="O1435" s="1907">
        <f>'Notes- SK Template'!O1217</f>
        <v>0</v>
      </c>
      <c r="P1435" s="1907">
        <f>'Notes- SK Template'!P1217</f>
        <v>0</v>
      </c>
      <c r="Q1435" s="1907">
        <f>'Notes- SK Template'!Q1217</f>
        <v>0</v>
      </c>
      <c r="R1435" s="1907">
        <f>'Notes- SK Template'!R1217</f>
        <v>0</v>
      </c>
      <c r="S1435" s="1907">
        <f>'Notes- SK Template'!S1217</f>
        <v>0</v>
      </c>
      <c r="T1435" s="1907">
        <f>'Notes- SK Template'!T1217</f>
        <v>0</v>
      </c>
      <c r="U1435" s="1907">
        <f>'Notes- SK Template'!U1217</f>
        <v>0</v>
      </c>
      <c r="V1435" s="1907">
        <f>'Notes- SK Template'!V1217</f>
        <v>-309756</v>
      </c>
      <c r="W1435" s="1907">
        <f>'Notes- SK Template'!W1217</f>
        <v>0</v>
      </c>
      <c r="X1435" s="1907">
        <f>'Notes- SK Template'!X1217</f>
        <v>0</v>
      </c>
      <c r="Y1435" s="1907">
        <f>'Notes- SK Template'!Y1217</f>
        <v>0</v>
      </c>
      <c r="Z1435" s="1907">
        <f>'Notes- SK Template'!Z1217</f>
        <v>309756</v>
      </c>
      <c r="AA1435" s="1907">
        <f>'Notes- SK Template'!AA1217</f>
        <v>0</v>
      </c>
      <c r="AB1435" s="1907">
        <f>'Notes- SK Template'!AB1217</f>
        <v>0</v>
      </c>
      <c r="AC1435" s="1907">
        <f>'Notes- SK Template'!AC1217</f>
        <v>0</v>
      </c>
      <c r="AD1435" s="2186">
        <f>'Notes- SK Template'!AD1217</f>
        <v>0</v>
      </c>
      <c r="AE1435" s="2186">
        <f>'Notes- SK Template'!AE1217</f>
        <v>0</v>
      </c>
      <c r="AF1435" s="2186">
        <f>'Notes- SK Template'!AF1217</f>
        <v>0</v>
      </c>
      <c r="AG1435" s="2186">
        <f>'Notes- SK Template'!AG1217</f>
        <v>0</v>
      </c>
    </row>
    <row r="1436" spans="4:33" ht="14.25" customHeight="1">
      <c r="D1436" s="1898" t="s">
        <v>2405</v>
      </c>
      <c r="E1436" s="1898"/>
      <c r="F1436" s="1898"/>
      <c r="G1436" s="1898"/>
      <c r="H1436" s="1898"/>
      <c r="I1436" s="1898"/>
      <c r="J1436" s="1898"/>
      <c r="K1436" s="1898"/>
      <c r="L1436" s="1898"/>
      <c r="M1436" s="1898"/>
      <c r="N1436" s="1907">
        <f>'Notes- SK Template'!N1218</f>
        <v>0</v>
      </c>
      <c r="O1436" s="1907">
        <f>'Notes- SK Template'!O1218</f>
        <v>0</v>
      </c>
      <c r="P1436" s="1907">
        <f>'Notes- SK Template'!P1218</f>
        <v>0</v>
      </c>
      <c r="Q1436" s="1907">
        <f>'Notes- SK Template'!Q1218</f>
        <v>0</v>
      </c>
      <c r="R1436" s="1907">
        <f>'Notes- SK Template'!R1218</f>
        <v>0</v>
      </c>
      <c r="S1436" s="1907">
        <f>'Notes- SK Template'!S1218</f>
        <v>0</v>
      </c>
      <c r="T1436" s="1907">
        <f>'Notes- SK Template'!T1218</f>
        <v>0</v>
      </c>
      <c r="U1436" s="1907">
        <f>'Notes- SK Template'!U1218</f>
        <v>0</v>
      </c>
      <c r="V1436" s="1907">
        <f>'Notes- SK Template'!V1218</f>
        <v>0</v>
      </c>
      <c r="W1436" s="1907">
        <f>'Notes- SK Template'!W1218</f>
        <v>0</v>
      </c>
      <c r="X1436" s="1907">
        <f>'Notes- SK Template'!X1218</f>
        <v>0</v>
      </c>
      <c r="Y1436" s="1907">
        <f>'Notes- SK Template'!Y1218</f>
        <v>0</v>
      </c>
      <c r="Z1436" s="1907">
        <f>'Notes- SK Template'!Z1218</f>
        <v>0</v>
      </c>
      <c r="AA1436" s="1907">
        <f>'Notes- SK Template'!AA1218</f>
        <v>0</v>
      </c>
      <c r="AB1436" s="1907">
        <f>'Notes- SK Template'!AB1218</f>
        <v>0</v>
      </c>
      <c r="AC1436" s="1907">
        <f>'Notes- SK Template'!AC1218</f>
        <v>0</v>
      </c>
      <c r="AD1436" s="2186">
        <f>'Notes- SK Template'!AD1218</f>
        <v>0</v>
      </c>
      <c r="AE1436" s="2186">
        <f>'Notes- SK Template'!AE1218</f>
        <v>0</v>
      </c>
      <c r="AF1436" s="2186">
        <f>'Notes- SK Template'!AF1218</f>
        <v>0</v>
      </c>
      <c r="AG1436" s="2186">
        <f>'Notes- SK Template'!AG1218</f>
        <v>0</v>
      </c>
    </row>
    <row r="1437" spans="4:33" ht="25.5" customHeight="1" thickBot="1">
      <c r="D1437" s="2365" t="s">
        <v>2406</v>
      </c>
      <c r="E1437" s="2365"/>
      <c r="F1437" s="2365"/>
      <c r="G1437" s="2365"/>
      <c r="H1437" s="2365"/>
      <c r="I1437" s="2365"/>
      <c r="J1437" s="2365"/>
      <c r="K1437" s="2365"/>
      <c r="L1437" s="2365"/>
      <c r="M1437" s="2365"/>
      <c r="N1437" s="2366">
        <f>'Notes- SK Template'!N1219</f>
        <v>0</v>
      </c>
      <c r="O1437" s="2366">
        <f>'Notes- SK Template'!O1219</f>
        <v>0</v>
      </c>
      <c r="P1437" s="2366">
        <f>'Notes- SK Template'!P1219</f>
        <v>0</v>
      </c>
      <c r="Q1437" s="2366">
        <f>'Notes- SK Template'!Q1219</f>
        <v>0</v>
      </c>
      <c r="R1437" s="2366">
        <f>'Notes- SK Template'!R1219</f>
        <v>0</v>
      </c>
      <c r="S1437" s="2366">
        <f>'Notes- SK Template'!S1219</f>
        <v>0</v>
      </c>
      <c r="T1437" s="2366">
        <f>'Notes- SK Template'!T1219</f>
        <v>0</v>
      </c>
      <c r="U1437" s="2366">
        <f>'Notes- SK Template'!U1219</f>
        <v>0</v>
      </c>
      <c r="V1437" s="2366">
        <f>'Notes- SK Template'!V1219</f>
        <v>0</v>
      </c>
      <c r="W1437" s="2366">
        <f>'Notes- SK Template'!W1219</f>
        <v>0</v>
      </c>
      <c r="X1437" s="2366">
        <f>'Notes- SK Template'!X1219</f>
        <v>0</v>
      </c>
      <c r="Y1437" s="2366">
        <f>'Notes- SK Template'!Y1219</f>
        <v>0</v>
      </c>
      <c r="Z1437" s="2366">
        <f>'Notes- SK Template'!Z1219</f>
        <v>0</v>
      </c>
      <c r="AA1437" s="2366">
        <f>'Notes- SK Template'!AA1219</f>
        <v>0</v>
      </c>
      <c r="AB1437" s="2366">
        <f>'Notes- SK Template'!AB1219</f>
        <v>0</v>
      </c>
      <c r="AC1437" s="2366">
        <f>'Notes- SK Template'!AC1219</f>
        <v>0</v>
      </c>
      <c r="AD1437" s="3084">
        <f>'Notes- SK Template'!AD1219</f>
        <v>0</v>
      </c>
      <c r="AE1437" s="3084">
        <f>'Notes- SK Template'!AE1219</f>
        <v>0</v>
      </c>
      <c r="AF1437" s="3084">
        <f>'Notes- SK Template'!AF1219</f>
        <v>0</v>
      </c>
      <c r="AG1437" s="3084">
        <f>'Notes- SK Template'!AG1219</f>
        <v>0</v>
      </c>
    </row>
    <row r="1439" spans="4:33" ht="14.25" customHeight="1" thickBot="1"/>
    <row r="1440" spans="4:33" ht="14.25" customHeight="1" thickBot="1">
      <c r="D1440" s="1874" t="s">
        <v>2456</v>
      </c>
      <c r="E1440" s="1874"/>
      <c r="F1440" s="1874"/>
      <c r="G1440" s="1874"/>
      <c r="H1440" s="1874"/>
      <c r="I1440" s="1874"/>
      <c r="J1440" s="1874"/>
      <c r="K1440" s="1874"/>
      <c r="L1440" s="1874"/>
      <c r="M1440" s="1874"/>
      <c r="N1440" s="1874" t="s">
        <v>1973</v>
      </c>
      <c r="O1440" s="1874"/>
      <c r="P1440" s="1874"/>
      <c r="Q1440" s="1874"/>
      <c r="R1440" s="1874"/>
      <c r="S1440" s="1874"/>
      <c r="T1440" s="1874"/>
      <c r="U1440" s="1874"/>
      <c r="V1440" s="1874"/>
      <c r="W1440" s="1874"/>
      <c r="X1440" s="1874"/>
      <c r="Y1440" s="1874"/>
      <c r="Z1440" s="1874"/>
      <c r="AA1440" s="1874"/>
      <c r="AB1440" s="1874"/>
      <c r="AC1440" s="1874"/>
      <c r="AD1440" s="1874"/>
      <c r="AE1440" s="1874"/>
      <c r="AF1440" s="1874"/>
      <c r="AG1440" s="1874"/>
    </row>
    <row r="1441" spans="4:33" ht="19.5" customHeight="1" thickBot="1">
      <c r="D1441" s="1874"/>
      <c r="E1441" s="1874"/>
      <c r="F1441" s="1874"/>
      <c r="G1441" s="1874"/>
      <c r="H1441" s="1874"/>
      <c r="I1441" s="1874"/>
      <c r="J1441" s="1874"/>
      <c r="K1441" s="1874"/>
      <c r="L1441" s="1874"/>
      <c r="M1441" s="1874"/>
      <c r="N1441" s="1997" t="s">
        <v>1965</v>
      </c>
      <c r="O1441" s="1997"/>
      <c r="P1441" s="1997"/>
      <c r="Q1441" s="1997"/>
      <c r="R1441" s="1997" t="s">
        <v>1966</v>
      </c>
      <c r="S1441" s="1997"/>
      <c r="T1441" s="1997"/>
      <c r="U1441" s="1997"/>
      <c r="V1441" s="1997" t="s">
        <v>1967</v>
      </c>
      <c r="W1441" s="1997"/>
      <c r="X1441" s="1997"/>
      <c r="Y1441" s="1997"/>
      <c r="Z1441" s="1997" t="s">
        <v>1968</v>
      </c>
      <c r="AA1441" s="1997"/>
      <c r="AB1441" s="1997"/>
      <c r="AC1441" s="1997"/>
      <c r="AD1441" s="1997" t="s">
        <v>1969</v>
      </c>
      <c r="AE1441" s="1997"/>
      <c r="AF1441" s="1997"/>
      <c r="AG1441" s="1997"/>
    </row>
    <row r="1442" spans="4:33" ht="14.25" customHeight="1">
      <c r="D1442" s="2175" t="s">
        <v>2389</v>
      </c>
      <c r="E1442" s="2175"/>
      <c r="F1442" s="2175"/>
      <c r="G1442" s="2175"/>
      <c r="H1442" s="2175"/>
      <c r="I1442" s="2175"/>
      <c r="J1442" s="2175"/>
      <c r="K1442" s="2175"/>
      <c r="L1442" s="2175"/>
      <c r="M1442" s="2175"/>
      <c r="N1442" s="2181">
        <f>'Notes- SK Template'!N1224</f>
        <v>14000</v>
      </c>
      <c r="O1442" s="2181">
        <f>'Notes- SK Template'!O1224</f>
        <v>0</v>
      </c>
      <c r="P1442" s="2181">
        <f>'Notes- SK Template'!P1224</f>
        <v>0</v>
      </c>
      <c r="Q1442" s="2181">
        <f>'Notes- SK Template'!Q1224</f>
        <v>0</v>
      </c>
      <c r="R1442" s="2181">
        <f>'Notes- SK Template'!R1224</f>
        <v>0</v>
      </c>
      <c r="S1442" s="2181">
        <f>'Notes- SK Template'!S1224</f>
        <v>0</v>
      </c>
      <c r="T1442" s="2181">
        <f>'Notes- SK Template'!T1224</f>
        <v>0</v>
      </c>
      <c r="U1442" s="2181">
        <f>'Notes- SK Template'!U1224</f>
        <v>0</v>
      </c>
      <c r="V1442" s="2181">
        <f>'Notes- SK Template'!V1224</f>
        <v>0</v>
      </c>
      <c r="W1442" s="2181">
        <f>'Notes- SK Template'!W1224</f>
        <v>0</v>
      </c>
      <c r="X1442" s="2181">
        <f>'Notes- SK Template'!X1224</f>
        <v>0</v>
      </c>
      <c r="Y1442" s="2181">
        <f>'Notes- SK Template'!Y1224</f>
        <v>0</v>
      </c>
      <c r="Z1442" s="2181">
        <f>'Notes- SK Template'!Z1224</f>
        <v>0</v>
      </c>
      <c r="AA1442" s="2181">
        <f>'Notes- SK Template'!AA1224</f>
        <v>0</v>
      </c>
      <c r="AB1442" s="2181">
        <f>'Notes- SK Template'!AB1224</f>
        <v>0</v>
      </c>
      <c r="AC1442" s="2181">
        <f>'Notes- SK Template'!AC1224</f>
        <v>0</v>
      </c>
      <c r="AD1442" s="2583">
        <f>'Notes- SK Template'!AD1224</f>
        <v>14000</v>
      </c>
      <c r="AE1442" s="2583">
        <f>'Notes- SK Template'!AE1224</f>
        <v>0</v>
      </c>
      <c r="AF1442" s="2583">
        <f>'Notes- SK Template'!AF1224</f>
        <v>0</v>
      </c>
      <c r="AG1442" s="2583">
        <f>'Notes- SK Template'!AG1224</f>
        <v>0</v>
      </c>
    </row>
    <row r="1443" spans="4:33" ht="14.25" customHeight="1">
      <c r="D1443" s="1898" t="s">
        <v>2390</v>
      </c>
      <c r="E1443" s="1898"/>
      <c r="F1443" s="1898"/>
      <c r="G1443" s="1898"/>
      <c r="H1443" s="1898"/>
      <c r="I1443" s="1898"/>
      <c r="J1443" s="1898"/>
      <c r="K1443" s="1898"/>
      <c r="L1443" s="1898"/>
      <c r="M1443" s="1898"/>
      <c r="N1443" s="1907">
        <f>'Notes- SK Template'!N1225</f>
        <v>0</v>
      </c>
      <c r="O1443" s="1907">
        <f>'Notes- SK Template'!O1225</f>
        <v>0</v>
      </c>
      <c r="P1443" s="1907">
        <f>'Notes- SK Template'!P1225</f>
        <v>0</v>
      </c>
      <c r="Q1443" s="1907">
        <f>'Notes- SK Template'!Q1225</f>
        <v>0</v>
      </c>
      <c r="R1443" s="1907">
        <f>'Notes- SK Template'!R1225</f>
        <v>0</v>
      </c>
      <c r="S1443" s="1907">
        <f>'Notes- SK Template'!S1225</f>
        <v>0</v>
      </c>
      <c r="T1443" s="1907">
        <f>'Notes- SK Template'!T1225</f>
        <v>0</v>
      </c>
      <c r="U1443" s="1907">
        <f>'Notes- SK Template'!U1225</f>
        <v>0</v>
      </c>
      <c r="V1443" s="1907">
        <f>'Notes- SK Template'!V1225</f>
        <v>0</v>
      </c>
      <c r="W1443" s="1907">
        <f>'Notes- SK Template'!W1225</f>
        <v>0</v>
      </c>
      <c r="X1443" s="1907">
        <f>'Notes- SK Template'!X1225</f>
        <v>0</v>
      </c>
      <c r="Y1443" s="1907">
        <f>'Notes- SK Template'!Y1225</f>
        <v>0</v>
      </c>
      <c r="Z1443" s="1907">
        <f>'Notes- SK Template'!Z1225</f>
        <v>0</v>
      </c>
      <c r="AA1443" s="1907">
        <f>'Notes- SK Template'!AA1225</f>
        <v>0</v>
      </c>
      <c r="AB1443" s="1907">
        <f>'Notes- SK Template'!AB1225</f>
        <v>0</v>
      </c>
      <c r="AC1443" s="1907">
        <f>'Notes- SK Template'!AC1225</f>
        <v>0</v>
      </c>
      <c r="AD1443" s="2186">
        <f>'Notes- SK Template'!AD1225</f>
        <v>0</v>
      </c>
      <c r="AE1443" s="2186">
        <f>'Notes- SK Template'!AE1225</f>
        <v>0</v>
      </c>
      <c r="AF1443" s="2186">
        <f>'Notes- SK Template'!AF1225</f>
        <v>0</v>
      </c>
      <c r="AG1443" s="2186">
        <f>'Notes- SK Template'!AG1225</f>
        <v>0</v>
      </c>
    </row>
    <row r="1444" spans="4:33" ht="14.25" customHeight="1">
      <c r="D1444" s="1898" t="s">
        <v>2391</v>
      </c>
      <c r="E1444" s="1898"/>
      <c r="F1444" s="1898"/>
      <c r="G1444" s="1898"/>
      <c r="H1444" s="1898"/>
      <c r="I1444" s="1898"/>
      <c r="J1444" s="1898"/>
      <c r="K1444" s="1898"/>
      <c r="L1444" s="1898"/>
      <c r="M1444" s="1898"/>
      <c r="N1444" s="1907">
        <f>'Notes- SK Template'!N1226</f>
        <v>0</v>
      </c>
      <c r="O1444" s="1907">
        <f>'Notes- SK Template'!O1226</f>
        <v>0</v>
      </c>
      <c r="P1444" s="1907">
        <f>'Notes- SK Template'!P1226</f>
        <v>0</v>
      </c>
      <c r="Q1444" s="1907">
        <f>'Notes- SK Template'!Q1226</f>
        <v>0</v>
      </c>
      <c r="R1444" s="1907">
        <f>'Notes- SK Template'!R1226</f>
        <v>0</v>
      </c>
      <c r="S1444" s="1907">
        <f>'Notes- SK Template'!S1226</f>
        <v>0</v>
      </c>
      <c r="T1444" s="1907">
        <f>'Notes- SK Template'!T1226</f>
        <v>0</v>
      </c>
      <c r="U1444" s="1907">
        <f>'Notes- SK Template'!U1226</f>
        <v>0</v>
      </c>
      <c r="V1444" s="1907">
        <f>'Notes- SK Template'!V1226</f>
        <v>0</v>
      </c>
      <c r="W1444" s="1907">
        <f>'Notes- SK Template'!W1226</f>
        <v>0</v>
      </c>
      <c r="X1444" s="1907">
        <f>'Notes- SK Template'!X1226</f>
        <v>0</v>
      </c>
      <c r="Y1444" s="1907">
        <f>'Notes- SK Template'!Y1226</f>
        <v>0</v>
      </c>
      <c r="Z1444" s="1907">
        <f>'Notes- SK Template'!Z1226</f>
        <v>0</v>
      </c>
      <c r="AA1444" s="1907">
        <f>'Notes- SK Template'!AA1226</f>
        <v>0</v>
      </c>
      <c r="AB1444" s="1907">
        <f>'Notes- SK Template'!AB1226</f>
        <v>0</v>
      </c>
      <c r="AC1444" s="1907">
        <f>'Notes- SK Template'!AC1226</f>
        <v>0</v>
      </c>
      <c r="AD1444" s="2186">
        <f>'Notes- SK Template'!AD1226</f>
        <v>0</v>
      </c>
      <c r="AE1444" s="2186">
        <f>'Notes- SK Template'!AE1226</f>
        <v>0</v>
      </c>
      <c r="AF1444" s="2186">
        <f>'Notes- SK Template'!AF1226</f>
        <v>0</v>
      </c>
      <c r="AG1444" s="2186">
        <f>'Notes- SK Template'!AG1226</f>
        <v>0</v>
      </c>
    </row>
    <row r="1445" spans="4:33" ht="14.25" customHeight="1">
      <c r="D1445" s="1898" t="s">
        <v>2392</v>
      </c>
      <c r="E1445" s="1898"/>
      <c r="F1445" s="1898"/>
      <c r="G1445" s="1898"/>
      <c r="H1445" s="1898"/>
      <c r="I1445" s="1898"/>
      <c r="J1445" s="1898"/>
      <c r="K1445" s="1898"/>
      <c r="L1445" s="1898"/>
      <c r="M1445" s="1898"/>
      <c r="N1445" s="1907">
        <f>'Notes- SK Template'!N1227</f>
        <v>0</v>
      </c>
      <c r="O1445" s="1907">
        <f>'Notes- SK Template'!O1227</f>
        <v>0</v>
      </c>
      <c r="P1445" s="1907">
        <f>'Notes- SK Template'!P1227</f>
        <v>0</v>
      </c>
      <c r="Q1445" s="1907">
        <f>'Notes- SK Template'!Q1227</f>
        <v>0</v>
      </c>
      <c r="R1445" s="1907">
        <f>'Notes- SK Template'!R1227</f>
        <v>0</v>
      </c>
      <c r="S1445" s="1907">
        <f>'Notes- SK Template'!S1227</f>
        <v>0</v>
      </c>
      <c r="T1445" s="1907">
        <f>'Notes- SK Template'!T1227</f>
        <v>0</v>
      </c>
      <c r="U1445" s="1907">
        <f>'Notes- SK Template'!U1227</f>
        <v>0</v>
      </c>
      <c r="V1445" s="1907">
        <f>'Notes- SK Template'!V1227</f>
        <v>0</v>
      </c>
      <c r="W1445" s="1907">
        <f>'Notes- SK Template'!W1227</f>
        <v>0</v>
      </c>
      <c r="X1445" s="1907">
        <f>'Notes- SK Template'!X1227</f>
        <v>0</v>
      </c>
      <c r="Y1445" s="1907">
        <f>'Notes- SK Template'!Y1227</f>
        <v>0</v>
      </c>
      <c r="Z1445" s="1907">
        <f>'Notes- SK Template'!Z1227</f>
        <v>0</v>
      </c>
      <c r="AA1445" s="1907">
        <f>'Notes- SK Template'!AA1227</f>
        <v>0</v>
      </c>
      <c r="AB1445" s="1907">
        <f>'Notes- SK Template'!AB1227</f>
        <v>0</v>
      </c>
      <c r="AC1445" s="1907">
        <f>'Notes- SK Template'!AC1227</f>
        <v>0</v>
      </c>
      <c r="AD1445" s="2186">
        <f>'Notes- SK Template'!AD1227</f>
        <v>0</v>
      </c>
      <c r="AE1445" s="2186">
        <f>'Notes- SK Template'!AE1227</f>
        <v>0</v>
      </c>
      <c r="AF1445" s="2186">
        <f>'Notes- SK Template'!AF1227</f>
        <v>0</v>
      </c>
      <c r="AG1445" s="2186">
        <f>'Notes- SK Template'!AG1227</f>
        <v>0</v>
      </c>
    </row>
    <row r="1446" spans="4:33" ht="14.25" customHeight="1">
      <c r="D1446" s="1898" t="s">
        <v>2393</v>
      </c>
      <c r="E1446" s="1898"/>
      <c r="F1446" s="1898"/>
      <c r="G1446" s="1898"/>
      <c r="H1446" s="1898"/>
      <c r="I1446" s="1898"/>
      <c r="J1446" s="1898"/>
      <c r="K1446" s="1898"/>
      <c r="L1446" s="1898"/>
      <c r="M1446" s="1898"/>
      <c r="N1446" s="1907">
        <f>'Notes- SK Template'!N1228</f>
        <v>0</v>
      </c>
      <c r="O1446" s="1907">
        <f>'Notes- SK Template'!O1228</f>
        <v>0</v>
      </c>
      <c r="P1446" s="1907">
        <f>'Notes- SK Template'!P1228</f>
        <v>0</v>
      </c>
      <c r="Q1446" s="1907">
        <f>'Notes- SK Template'!Q1228</f>
        <v>0</v>
      </c>
      <c r="R1446" s="1907">
        <f>'Notes- SK Template'!R1228</f>
        <v>0</v>
      </c>
      <c r="S1446" s="1907">
        <f>'Notes- SK Template'!S1228</f>
        <v>0</v>
      </c>
      <c r="T1446" s="1907">
        <f>'Notes- SK Template'!T1228</f>
        <v>0</v>
      </c>
      <c r="U1446" s="1907">
        <f>'Notes- SK Template'!U1228</f>
        <v>0</v>
      </c>
      <c r="V1446" s="1907">
        <f>'Notes- SK Template'!V1228</f>
        <v>0</v>
      </c>
      <c r="W1446" s="1907">
        <f>'Notes- SK Template'!W1228</f>
        <v>0</v>
      </c>
      <c r="X1446" s="1907">
        <f>'Notes- SK Template'!X1228</f>
        <v>0</v>
      </c>
      <c r="Y1446" s="1907">
        <f>'Notes- SK Template'!Y1228</f>
        <v>0</v>
      </c>
      <c r="Z1446" s="1907">
        <f>'Notes- SK Template'!Z1228</f>
        <v>0</v>
      </c>
      <c r="AA1446" s="1907">
        <f>'Notes- SK Template'!AA1228</f>
        <v>0</v>
      </c>
      <c r="AB1446" s="1907">
        <f>'Notes- SK Template'!AB1228</f>
        <v>0</v>
      </c>
      <c r="AC1446" s="1907">
        <f>'Notes- SK Template'!AC1228</f>
        <v>0</v>
      </c>
      <c r="AD1446" s="2186">
        <f>'Notes- SK Template'!AD1228</f>
        <v>0</v>
      </c>
      <c r="AE1446" s="2186">
        <f>'Notes- SK Template'!AE1228</f>
        <v>0</v>
      </c>
      <c r="AF1446" s="2186">
        <f>'Notes- SK Template'!AF1228</f>
        <v>0</v>
      </c>
      <c r="AG1446" s="2186">
        <f>'Notes- SK Template'!AG1228</f>
        <v>0</v>
      </c>
    </row>
    <row r="1447" spans="4:33" ht="14.25" customHeight="1">
      <c r="D1447" s="1898" t="s">
        <v>2394</v>
      </c>
      <c r="E1447" s="1898"/>
      <c r="F1447" s="1898"/>
      <c r="G1447" s="1898"/>
      <c r="H1447" s="1898"/>
      <c r="I1447" s="1898"/>
      <c r="J1447" s="1898"/>
      <c r="K1447" s="1898"/>
      <c r="L1447" s="1898"/>
      <c r="M1447" s="1898"/>
      <c r="N1447" s="1907">
        <f>'Notes- SK Template'!N1229</f>
        <v>0</v>
      </c>
      <c r="O1447" s="1907">
        <f>'Notes- SK Template'!O1229</f>
        <v>0</v>
      </c>
      <c r="P1447" s="1907">
        <f>'Notes- SK Template'!P1229</f>
        <v>0</v>
      </c>
      <c r="Q1447" s="1907">
        <f>'Notes- SK Template'!Q1229</f>
        <v>0</v>
      </c>
      <c r="R1447" s="1907">
        <f>'Notes- SK Template'!R1229</f>
        <v>0</v>
      </c>
      <c r="S1447" s="1907">
        <f>'Notes- SK Template'!S1229</f>
        <v>0</v>
      </c>
      <c r="T1447" s="1907">
        <f>'Notes- SK Template'!T1229</f>
        <v>0</v>
      </c>
      <c r="U1447" s="1907">
        <f>'Notes- SK Template'!U1229</f>
        <v>0</v>
      </c>
      <c r="V1447" s="1907">
        <f>'Notes- SK Template'!V1229</f>
        <v>0</v>
      </c>
      <c r="W1447" s="1907">
        <f>'Notes- SK Template'!W1229</f>
        <v>0</v>
      </c>
      <c r="X1447" s="1907">
        <f>'Notes- SK Template'!X1229</f>
        <v>0</v>
      </c>
      <c r="Y1447" s="1907">
        <f>'Notes- SK Template'!Y1229</f>
        <v>0</v>
      </c>
      <c r="Z1447" s="1907">
        <f>'Notes- SK Template'!Z1229</f>
        <v>0</v>
      </c>
      <c r="AA1447" s="1907">
        <f>'Notes- SK Template'!AA1229</f>
        <v>0</v>
      </c>
      <c r="AB1447" s="1907">
        <f>'Notes- SK Template'!AB1229</f>
        <v>0</v>
      </c>
      <c r="AC1447" s="1907">
        <f>'Notes- SK Template'!AC1229</f>
        <v>0</v>
      </c>
      <c r="AD1447" s="2186">
        <f>'Notes- SK Template'!AD1229</f>
        <v>0</v>
      </c>
      <c r="AE1447" s="2186">
        <f>'Notes- SK Template'!AE1229</f>
        <v>0</v>
      </c>
      <c r="AF1447" s="2186">
        <f>'Notes- SK Template'!AF1229</f>
        <v>0</v>
      </c>
      <c r="AG1447" s="2186">
        <f>'Notes- SK Template'!AG1229</f>
        <v>0</v>
      </c>
    </row>
    <row r="1448" spans="4:33" ht="24" customHeight="1">
      <c r="D1448" s="1898" t="s">
        <v>2395</v>
      </c>
      <c r="E1448" s="1898"/>
      <c r="F1448" s="1898"/>
      <c r="G1448" s="1898"/>
      <c r="H1448" s="1898"/>
      <c r="I1448" s="1898"/>
      <c r="J1448" s="1898"/>
      <c r="K1448" s="1898"/>
      <c r="L1448" s="1898"/>
      <c r="M1448" s="1898"/>
      <c r="N1448" s="1907">
        <f>'Notes- SK Template'!N1230</f>
        <v>72</v>
      </c>
      <c r="O1448" s="1907">
        <f>'Notes- SK Template'!O1230</f>
        <v>0</v>
      </c>
      <c r="P1448" s="1907">
        <f>'Notes- SK Template'!P1230</f>
        <v>0</v>
      </c>
      <c r="Q1448" s="1907">
        <f>'Notes- SK Template'!Q1230</f>
        <v>0</v>
      </c>
      <c r="R1448" s="1907">
        <f>'Notes- SK Template'!R1230</f>
        <v>0</v>
      </c>
      <c r="S1448" s="1907">
        <f>'Notes- SK Template'!S1230</f>
        <v>0</v>
      </c>
      <c r="T1448" s="1907">
        <f>'Notes- SK Template'!T1230</f>
        <v>0</v>
      </c>
      <c r="U1448" s="1907">
        <f>'Notes- SK Template'!U1230</f>
        <v>0</v>
      </c>
      <c r="V1448" s="1907">
        <f>'Notes- SK Template'!V1230</f>
        <v>0</v>
      </c>
      <c r="W1448" s="1907">
        <f>'Notes- SK Template'!W1230</f>
        <v>0</v>
      </c>
      <c r="X1448" s="1907">
        <f>'Notes- SK Template'!X1230</f>
        <v>0</v>
      </c>
      <c r="Y1448" s="1907">
        <f>'Notes- SK Template'!Y1230</f>
        <v>0</v>
      </c>
      <c r="Z1448" s="1907">
        <f>'Notes- SK Template'!Z1230</f>
        <v>0</v>
      </c>
      <c r="AA1448" s="1907">
        <f>'Notes- SK Template'!AA1230</f>
        <v>0</v>
      </c>
      <c r="AB1448" s="1907">
        <f>'Notes- SK Template'!AB1230</f>
        <v>0</v>
      </c>
      <c r="AC1448" s="1907">
        <f>'Notes- SK Template'!AC1230</f>
        <v>0</v>
      </c>
      <c r="AD1448" s="2186">
        <f>'Notes- SK Template'!AD1230</f>
        <v>72</v>
      </c>
      <c r="AE1448" s="2186">
        <f>'Notes- SK Template'!AE1230</f>
        <v>0</v>
      </c>
      <c r="AF1448" s="2186">
        <f>'Notes- SK Template'!AF1230</f>
        <v>0</v>
      </c>
      <c r="AG1448" s="2186">
        <f>'Notes- SK Template'!AG1230</f>
        <v>0</v>
      </c>
    </row>
    <row r="1449" spans="4:33" ht="16.5" customHeight="1">
      <c r="D1449" s="3297" t="s">
        <v>2466</v>
      </c>
      <c r="E1449" s="3298"/>
      <c r="F1449" s="3298"/>
      <c r="G1449" s="3298"/>
      <c r="H1449" s="3298"/>
      <c r="I1449" s="3298"/>
      <c r="J1449" s="3298"/>
      <c r="K1449" s="3298"/>
      <c r="L1449" s="3298"/>
      <c r="M1449" s="3298"/>
      <c r="N1449" s="1907">
        <f>'Notes- SK Template'!N1231</f>
        <v>0</v>
      </c>
      <c r="O1449" s="1907">
        <f>'Notes- SK Template'!O1231</f>
        <v>0</v>
      </c>
      <c r="P1449" s="1907">
        <f>'Notes- SK Template'!P1231</f>
        <v>0</v>
      </c>
      <c r="Q1449" s="1907">
        <f>'Notes- SK Template'!Q1231</f>
        <v>0</v>
      </c>
      <c r="R1449" s="1907">
        <f>'Notes- SK Template'!R1231</f>
        <v>0</v>
      </c>
      <c r="S1449" s="1907">
        <f>'Notes- SK Template'!S1231</f>
        <v>0</v>
      </c>
      <c r="T1449" s="1907">
        <f>'Notes- SK Template'!T1231</f>
        <v>0</v>
      </c>
      <c r="U1449" s="1907">
        <f>'Notes- SK Template'!U1231</f>
        <v>0</v>
      </c>
      <c r="V1449" s="1907">
        <f>'Notes- SK Template'!V1231</f>
        <v>0</v>
      </c>
      <c r="W1449" s="1907">
        <f>'Notes- SK Template'!W1231</f>
        <v>0</v>
      </c>
      <c r="X1449" s="1907">
        <f>'Notes- SK Template'!X1231</f>
        <v>0</v>
      </c>
      <c r="Y1449" s="1907">
        <f>'Notes- SK Template'!Y1231</f>
        <v>0</v>
      </c>
      <c r="Z1449" s="1907">
        <f>'Notes- SK Template'!Z1231</f>
        <v>0</v>
      </c>
      <c r="AA1449" s="1907">
        <f>'Notes- SK Template'!AA1231</f>
        <v>0</v>
      </c>
      <c r="AB1449" s="1907">
        <f>'Notes- SK Template'!AB1231</f>
        <v>0</v>
      </c>
      <c r="AC1449" s="1907">
        <f>'Notes- SK Template'!AC1231</f>
        <v>0</v>
      </c>
      <c r="AD1449" s="2186">
        <f>'Notes- SK Template'!AD1231</f>
        <v>0</v>
      </c>
      <c r="AE1449" s="2186">
        <f>'Notes- SK Template'!AE1231</f>
        <v>0</v>
      </c>
      <c r="AF1449" s="2186">
        <f>'Notes- SK Template'!AF1231</f>
        <v>0</v>
      </c>
      <c r="AG1449" s="2186">
        <f>'Notes- SK Template'!AG1231</f>
        <v>0</v>
      </c>
    </row>
    <row r="1450" spans="4:33" ht="14.25" customHeight="1">
      <c r="D1450" s="1898" t="s">
        <v>2396</v>
      </c>
      <c r="E1450" s="1898"/>
      <c r="F1450" s="1898"/>
      <c r="G1450" s="1898"/>
      <c r="H1450" s="1898"/>
      <c r="I1450" s="1898"/>
      <c r="J1450" s="1898"/>
      <c r="K1450" s="1898"/>
      <c r="L1450" s="1898"/>
      <c r="M1450" s="1898"/>
      <c r="N1450" s="1907">
        <f>'Notes- SK Template'!N1232</f>
        <v>0</v>
      </c>
      <c r="O1450" s="1907">
        <f>'Notes- SK Template'!O1232</f>
        <v>0</v>
      </c>
      <c r="P1450" s="1907">
        <f>'Notes- SK Template'!P1232</f>
        <v>0</v>
      </c>
      <c r="Q1450" s="1907">
        <f>'Notes- SK Template'!Q1232</f>
        <v>0</v>
      </c>
      <c r="R1450" s="1907">
        <f>'Notes- SK Template'!R1232</f>
        <v>0</v>
      </c>
      <c r="S1450" s="1907">
        <f>'Notes- SK Template'!S1232</f>
        <v>0</v>
      </c>
      <c r="T1450" s="1907">
        <f>'Notes- SK Template'!T1232</f>
        <v>0</v>
      </c>
      <c r="U1450" s="1907">
        <f>'Notes- SK Template'!U1232</f>
        <v>0</v>
      </c>
      <c r="V1450" s="1907">
        <f>'Notes- SK Template'!V1232</f>
        <v>0</v>
      </c>
      <c r="W1450" s="1907">
        <f>'Notes- SK Template'!W1232</f>
        <v>0</v>
      </c>
      <c r="X1450" s="1907">
        <f>'Notes- SK Template'!X1232</f>
        <v>0</v>
      </c>
      <c r="Y1450" s="1907">
        <f>'Notes- SK Template'!Y1232</f>
        <v>0</v>
      </c>
      <c r="Z1450" s="1907">
        <f>'Notes- SK Template'!Z1232</f>
        <v>0</v>
      </c>
      <c r="AA1450" s="1907">
        <f>'Notes- SK Template'!AA1232</f>
        <v>0</v>
      </c>
      <c r="AB1450" s="1907">
        <f>'Notes- SK Template'!AB1232</f>
        <v>0</v>
      </c>
      <c r="AC1450" s="1907">
        <f>'Notes- SK Template'!AC1232</f>
        <v>0</v>
      </c>
      <c r="AD1450" s="2186">
        <f>'Notes- SK Template'!AD1232</f>
        <v>0</v>
      </c>
      <c r="AE1450" s="2186">
        <f>'Notes- SK Template'!AE1232</f>
        <v>0</v>
      </c>
      <c r="AF1450" s="2186">
        <f>'Notes- SK Template'!AF1232</f>
        <v>0</v>
      </c>
      <c r="AG1450" s="2186">
        <f>'Notes- SK Template'!AG1232</f>
        <v>0</v>
      </c>
    </row>
    <row r="1451" spans="4:33" ht="14.25" customHeight="1">
      <c r="D1451" s="1898" t="s">
        <v>2397</v>
      </c>
      <c r="E1451" s="1898"/>
      <c r="F1451" s="1898"/>
      <c r="G1451" s="1898"/>
      <c r="H1451" s="1898"/>
      <c r="I1451" s="1898"/>
      <c r="J1451" s="1898"/>
      <c r="K1451" s="1898"/>
      <c r="L1451" s="1898"/>
      <c r="M1451" s="1898"/>
      <c r="N1451" s="1907">
        <f>'Notes- SK Template'!N1233</f>
        <v>0</v>
      </c>
      <c r="O1451" s="1907">
        <f>'Notes- SK Template'!O1233</f>
        <v>0</v>
      </c>
      <c r="P1451" s="1907">
        <f>'Notes- SK Template'!P1233</f>
        <v>0</v>
      </c>
      <c r="Q1451" s="1907">
        <f>'Notes- SK Template'!Q1233</f>
        <v>0</v>
      </c>
      <c r="R1451" s="1907">
        <f>'Notes- SK Template'!R1233</f>
        <v>0</v>
      </c>
      <c r="S1451" s="1907">
        <f>'Notes- SK Template'!S1233</f>
        <v>0</v>
      </c>
      <c r="T1451" s="1907">
        <f>'Notes- SK Template'!T1233</f>
        <v>0</v>
      </c>
      <c r="U1451" s="1907">
        <f>'Notes- SK Template'!U1233</f>
        <v>0</v>
      </c>
      <c r="V1451" s="1907">
        <f>'Notes- SK Template'!V1233</f>
        <v>0</v>
      </c>
      <c r="W1451" s="1907">
        <f>'Notes- SK Template'!W1233</f>
        <v>0</v>
      </c>
      <c r="X1451" s="1907">
        <f>'Notes- SK Template'!X1233</f>
        <v>0</v>
      </c>
      <c r="Y1451" s="1907">
        <f>'Notes- SK Template'!Y1233</f>
        <v>0</v>
      </c>
      <c r="Z1451" s="1907">
        <f>'Notes- SK Template'!Z1233</f>
        <v>0</v>
      </c>
      <c r="AA1451" s="1907">
        <f>'Notes- SK Template'!AA1233</f>
        <v>0</v>
      </c>
      <c r="AB1451" s="1907">
        <f>'Notes- SK Template'!AB1233</f>
        <v>0</v>
      </c>
      <c r="AC1451" s="1907">
        <f>'Notes- SK Template'!AC1233</f>
        <v>0</v>
      </c>
      <c r="AD1451" s="2186">
        <f>'Notes- SK Template'!AD1233</f>
        <v>0</v>
      </c>
      <c r="AE1451" s="2186">
        <f>'Notes- SK Template'!AE1233</f>
        <v>0</v>
      </c>
      <c r="AF1451" s="2186">
        <f>'Notes- SK Template'!AF1233</f>
        <v>0</v>
      </c>
      <c r="AG1451" s="2186">
        <f>'Notes- SK Template'!AG1233</f>
        <v>0</v>
      </c>
    </row>
    <row r="1452" spans="4:33" ht="14.25" customHeight="1">
      <c r="D1452" s="1898" t="s">
        <v>2398</v>
      </c>
      <c r="E1452" s="1898"/>
      <c r="F1452" s="1898"/>
      <c r="G1452" s="1898"/>
      <c r="H1452" s="1898"/>
      <c r="I1452" s="1898"/>
      <c r="J1452" s="1898"/>
      <c r="K1452" s="1898"/>
      <c r="L1452" s="1898"/>
      <c r="M1452" s="1898"/>
      <c r="N1452" s="1907">
        <f>'Notes- SK Template'!N1234</f>
        <v>1853</v>
      </c>
      <c r="O1452" s="1907">
        <f>'Notes- SK Template'!O1234</f>
        <v>0</v>
      </c>
      <c r="P1452" s="1907">
        <f>'Notes- SK Template'!P1234</f>
        <v>0</v>
      </c>
      <c r="Q1452" s="1907">
        <f>'Notes- SK Template'!Q1234</f>
        <v>0</v>
      </c>
      <c r="R1452" s="1907">
        <f>'Notes- SK Template'!R1234</f>
        <v>0</v>
      </c>
      <c r="S1452" s="1907">
        <f>'Notes- SK Template'!S1234</f>
        <v>0</v>
      </c>
      <c r="T1452" s="1907">
        <f>'Notes- SK Template'!T1234</f>
        <v>0</v>
      </c>
      <c r="U1452" s="1907">
        <f>'Notes- SK Template'!U1234</f>
        <v>0</v>
      </c>
      <c r="V1452" s="1907">
        <f>'Notes- SK Template'!V1234</f>
        <v>0</v>
      </c>
      <c r="W1452" s="1907">
        <f>'Notes- SK Template'!W1234</f>
        <v>0</v>
      </c>
      <c r="X1452" s="1907">
        <f>'Notes- SK Template'!X1234</f>
        <v>0</v>
      </c>
      <c r="Y1452" s="1907">
        <f>'Notes- SK Template'!Y1234</f>
        <v>0</v>
      </c>
      <c r="Z1452" s="1907">
        <f>'Notes- SK Template'!Z1234</f>
        <v>0</v>
      </c>
      <c r="AA1452" s="1907">
        <f>'Notes- SK Template'!AA1234</f>
        <v>0</v>
      </c>
      <c r="AB1452" s="1907">
        <f>'Notes- SK Template'!AB1234</f>
        <v>0</v>
      </c>
      <c r="AC1452" s="1907">
        <f>'Notes- SK Template'!AC1234</f>
        <v>0</v>
      </c>
      <c r="AD1452" s="2186">
        <f>'Notes- SK Template'!AD1234</f>
        <v>1853</v>
      </c>
      <c r="AE1452" s="2186">
        <f>'Notes- SK Template'!AE1234</f>
        <v>0</v>
      </c>
      <c r="AF1452" s="2186">
        <f>'Notes- SK Template'!AF1234</f>
        <v>0</v>
      </c>
      <c r="AG1452" s="2186">
        <f>'Notes- SK Template'!AG1234</f>
        <v>0</v>
      </c>
    </row>
    <row r="1453" spans="4:33" ht="14.25" customHeight="1">
      <c r="D1453" s="1898" t="s">
        <v>2399</v>
      </c>
      <c r="E1453" s="1898"/>
      <c r="F1453" s="1898"/>
      <c r="G1453" s="1898"/>
      <c r="H1453" s="1898"/>
      <c r="I1453" s="1898"/>
      <c r="J1453" s="1898"/>
      <c r="K1453" s="1898"/>
      <c r="L1453" s="1898"/>
      <c r="M1453" s="1898"/>
      <c r="N1453" s="1907">
        <f>'Notes- SK Template'!N1235</f>
        <v>0</v>
      </c>
      <c r="O1453" s="1907">
        <f>'Notes- SK Template'!O1235</f>
        <v>0</v>
      </c>
      <c r="P1453" s="1907">
        <f>'Notes- SK Template'!P1235</f>
        <v>0</v>
      </c>
      <c r="Q1453" s="1907">
        <f>'Notes- SK Template'!Q1235</f>
        <v>0</v>
      </c>
      <c r="R1453" s="1907">
        <f>'Notes- SK Template'!R1235</f>
        <v>0</v>
      </c>
      <c r="S1453" s="1907">
        <f>'Notes- SK Template'!S1235</f>
        <v>0</v>
      </c>
      <c r="T1453" s="1907">
        <f>'Notes- SK Template'!T1235</f>
        <v>0</v>
      </c>
      <c r="U1453" s="1907">
        <f>'Notes- SK Template'!U1235</f>
        <v>0</v>
      </c>
      <c r="V1453" s="1907">
        <f>'Notes- SK Template'!V1235</f>
        <v>0</v>
      </c>
      <c r="W1453" s="1907">
        <f>'Notes- SK Template'!W1235</f>
        <v>0</v>
      </c>
      <c r="X1453" s="1907">
        <f>'Notes- SK Template'!X1235</f>
        <v>0</v>
      </c>
      <c r="Y1453" s="1907">
        <f>'Notes- SK Template'!Y1235</f>
        <v>0</v>
      </c>
      <c r="Z1453" s="1907">
        <f>'Notes- SK Template'!Z1235</f>
        <v>0</v>
      </c>
      <c r="AA1453" s="1907">
        <f>'Notes- SK Template'!AA1235</f>
        <v>0</v>
      </c>
      <c r="AB1453" s="1907">
        <f>'Notes- SK Template'!AB1235</f>
        <v>0</v>
      </c>
      <c r="AC1453" s="1907">
        <f>'Notes- SK Template'!AC1235</f>
        <v>0</v>
      </c>
      <c r="AD1453" s="2186">
        <f>'Notes- SK Template'!AD1235</f>
        <v>0</v>
      </c>
      <c r="AE1453" s="2186">
        <f>'Notes- SK Template'!AE1235</f>
        <v>0</v>
      </c>
      <c r="AF1453" s="2186">
        <f>'Notes- SK Template'!AF1235</f>
        <v>0</v>
      </c>
      <c r="AG1453" s="2186">
        <f>'Notes- SK Template'!AG1235</f>
        <v>0</v>
      </c>
    </row>
    <row r="1454" spans="4:33" ht="14.25" customHeight="1">
      <c r="D1454" s="1898" t="s">
        <v>2400</v>
      </c>
      <c r="E1454" s="1898"/>
      <c r="F1454" s="1898"/>
      <c r="G1454" s="1898"/>
      <c r="H1454" s="1898"/>
      <c r="I1454" s="1898"/>
      <c r="J1454" s="1898"/>
      <c r="K1454" s="1898"/>
      <c r="L1454" s="1898"/>
      <c r="M1454" s="1898"/>
      <c r="N1454" s="1907">
        <f>'Notes- SK Template'!N1236</f>
        <v>0</v>
      </c>
      <c r="O1454" s="1907">
        <f>'Notes- SK Template'!O1236</f>
        <v>0</v>
      </c>
      <c r="P1454" s="1907">
        <f>'Notes- SK Template'!P1236</f>
        <v>0</v>
      </c>
      <c r="Q1454" s="1907">
        <f>'Notes- SK Template'!Q1236</f>
        <v>0</v>
      </c>
      <c r="R1454" s="1907">
        <f>'Notes- SK Template'!R1236</f>
        <v>0</v>
      </c>
      <c r="S1454" s="1907">
        <f>'Notes- SK Template'!S1236</f>
        <v>0</v>
      </c>
      <c r="T1454" s="1907">
        <f>'Notes- SK Template'!T1236</f>
        <v>0</v>
      </c>
      <c r="U1454" s="1907">
        <f>'Notes- SK Template'!U1236</f>
        <v>0</v>
      </c>
      <c r="V1454" s="1907">
        <f>'Notes- SK Template'!V1236</f>
        <v>0</v>
      </c>
      <c r="W1454" s="1907">
        <f>'Notes- SK Template'!W1236</f>
        <v>0</v>
      </c>
      <c r="X1454" s="1907">
        <f>'Notes- SK Template'!X1236</f>
        <v>0</v>
      </c>
      <c r="Y1454" s="1907">
        <f>'Notes- SK Template'!Y1236</f>
        <v>0</v>
      </c>
      <c r="Z1454" s="1907">
        <f>'Notes- SK Template'!Z1236</f>
        <v>0</v>
      </c>
      <c r="AA1454" s="1907">
        <f>'Notes- SK Template'!AA1236</f>
        <v>0</v>
      </c>
      <c r="AB1454" s="1907">
        <f>'Notes- SK Template'!AB1236</f>
        <v>0</v>
      </c>
      <c r="AC1454" s="1907">
        <f>'Notes- SK Template'!AC1236</f>
        <v>0</v>
      </c>
      <c r="AD1454" s="2186">
        <f>'Notes- SK Template'!AD1236</f>
        <v>0</v>
      </c>
      <c r="AE1454" s="2186">
        <f>'Notes- SK Template'!AE1236</f>
        <v>0</v>
      </c>
      <c r="AF1454" s="2186">
        <f>'Notes- SK Template'!AF1236</f>
        <v>0</v>
      </c>
      <c r="AG1454" s="2186">
        <f>'Notes- SK Template'!AG1236</f>
        <v>0</v>
      </c>
    </row>
    <row r="1455" spans="4:33" ht="14.25" customHeight="1">
      <c r="D1455" s="1898" t="s">
        <v>2401</v>
      </c>
      <c r="E1455" s="1898"/>
      <c r="F1455" s="1898"/>
      <c r="G1455" s="1898"/>
      <c r="H1455" s="1898"/>
      <c r="I1455" s="1898"/>
      <c r="J1455" s="1898"/>
      <c r="K1455" s="1898"/>
      <c r="L1455" s="1898"/>
      <c r="M1455" s="1898"/>
      <c r="N1455" s="1907">
        <f>'Notes- SK Template'!N1237</f>
        <v>2857864</v>
      </c>
      <c r="O1455" s="1907">
        <f>'Notes- SK Template'!O1237</f>
        <v>0</v>
      </c>
      <c r="P1455" s="1907">
        <f>'Notes- SK Template'!P1237</f>
        <v>0</v>
      </c>
      <c r="Q1455" s="1907">
        <f>'Notes- SK Template'!Q1237</f>
        <v>0</v>
      </c>
      <c r="R1455" s="1907">
        <f>'Notes- SK Template'!R1237</f>
        <v>0</v>
      </c>
      <c r="S1455" s="1907">
        <f>'Notes- SK Template'!S1237</f>
        <v>0</v>
      </c>
      <c r="T1455" s="1907">
        <f>'Notes- SK Template'!T1237</f>
        <v>0</v>
      </c>
      <c r="U1455" s="1907">
        <f>'Notes- SK Template'!U1237</f>
        <v>0</v>
      </c>
      <c r="V1455" s="1907">
        <f>'Notes- SK Template'!V1237</f>
        <v>0</v>
      </c>
      <c r="W1455" s="1907">
        <f>'Notes- SK Template'!W1237</f>
        <v>0</v>
      </c>
      <c r="X1455" s="1907">
        <f>'Notes- SK Template'!X1237</f>
        <v>0</v>
      </c>
      <c r="Y1455" s="1907">
        <f>'Notes- SK Template'!Y1237</f>
        <v>0</v>
      </c>
      <c r="Z1455" s="1907">
        <f>'Notes- SK Template'!Z1237</f>
        <v>363238</v>
      </c>
      <c r="AA1455" s="1907">
        <f>'Notes- SK Template'!AA1237</f>
        <v>0</v>
      </c>
      <c r="AB1455" s="1907">
        <f>'Notes- SK Template'!AB1237</f>
        <v>0</v>
      </c>
      <c r="AC1455" s="1907">
        <f>'Notes- SK Template'!AC1237</f>
        <v>0</v>
      </c>
      <c r="AD1455" s="2186">
        <f>'Notes- SK Template'!AD1237</f>
        <v>3221102</v>
      </c>
      <c r="AE1455" s="2186">
        <f>'Notes- SK Template'!AE1237</f>
        <v>0</v>
      </c>
      <c r="AF1455" s="2186">
        <f>'Notes- SK Template'!AF1237</f>
        <v>0</v>
      </c>
      <c r="AG1455" s="2186">
        <f>'Notes- SK Template'!AG1237</f>
        <v>0</v>
      </c>
    </row>
    <row r="1456" spans="4:33" ht="14.25" customHeight="1">
      <c r="D1456" s="1898" t="s">
        <v>2402</v>
      </c>
      <c r="E1456" s="1898"/>
      <c r="F1456" s="1898"/>
      <c r="G1456" s="1898"/>
      <c r="H1456" s="1898"/>
      <c r="I1456" s="1898"/>
      <c r="J1456" s="1898"/>
      <c r="K1456" s="1898"/>
      <c r="L1456" s="1898"/>
      <c r="M1456" s="1898"/>
      <c r="N1456" s="1907">
        <f>'Notes- SK Template'!N1238</f>
        <v>0</v>
      </c>
      <c r="O1456" s="1907">
        <f>'Notes- SK Template'!O1238</f>
        <v>0</v>
      </c>
      <c r="P1456" s="1907">
        <f>'Notes- SK Template'!P1238</f>
        <v>0</v>
      </c>
      <c r="Q1456" s="1907">
        <f>'Notes- SK Template'!Q1238</f>
        <v>0</v>
      </c>
      <c r="R1456" s="1907">
        <f>'Notes- SK Template'!R1238</f>
        <v>0</v>
      </c>
      <c r="S1456" s="1907">
        <f>'Notes- SK Template'!S1238</f>
        <v>0</v>
      </c>
      <c r="T1456" s="1907">
        <f>'Notes- SK Template'!T1238</f>
        <v>0</v>
      </c>
      <c r="U1456" s="1907">
        <f>'Notes- SK Template'!U1238</f>
        <v>0</v>
      </c>
      <c r="V1456" s="1907">
        <f>'Notes- SK Template'!V1238</f>
        <v>0</v>
      </c>
      <c r="W1456" s="1907">
        <f>'Notes- SK Template'!W1238</f>
        <v>0</v>
      </c>
      <c r="X1456" s="1907">
        <f>'Notes- SK Template'!X1238</f>
        <v>0</v>
      </c>
      <c r="Y1456" s="1907">
        <f>'Notes- SK Template'!Y1238</f>
        <v>0</v>
      </c>
      <c r="Z1456" s="1907">
        <f>'Notes- SK Template'!Z1238</f>
        <v>0</v>
      </c>
      <c r="AA1456" s="1907">
        <f>'Notes- SK Template'!AA1238</f>
        <v>0</v>
      </c>
      <c r="AB1456" s="1907">
        <f>'Notes- SK Template'!AB1238</f>
        <v>0</v>
      </c>
      <c r="AC1456" s="1907">
        <f>'Notes- SK Template'!AC1238</f>
        <v>0</v>
      </c>
      <c r="AD1456" s="2186">
        <f>'Notes- SK Template'!AD1238</f>
        <v>0</v>
      </c>
      <c r="AE1456" s="2186">
        <f>'Notes- SK Template'!AE1238</f>
        <v>0</v>
      </c>
      <c r="AF1456" s="2186">
        <f>'Notes- SK Template'!AF1238</f>
        <v>0</v>
      </c>
      <c r="AG1456" s="2186">
        <f>'Notes- SK Template'!AG1238</f>
        <v>0</v>
      </c>
    </row>
    <row r="1457" spans="4:33" ht="14.25" customHeight="1">
      <c r="D1457" s="1898" t="s">
        <v>2403</v>
      </c>
      <c r="E1457" s="1898"/>
      <c r="F1457" s="1898"/>
      <c r="G1457" s="1898"/>
      <c r="H1457" s="1898"/>
      <c r="I1457" s="1898"/>
      <c r="J1457" s="1898"/>
      <c r="K1457" s="1898"/>
      <c r="L1457" s="1898"/>
      <c r="M1457" s="1898"/>
      <c r="N1457" s="2014">
        <f>'Notes- SK Template'!N1239</f>
        <v>726476</v>
      </c>
      <c r="O1457" s="2014">
        <f>'Notes- SK Template'!O1239</f>
        <v>0</v>
      </c>
      <c r="P1457" s="2014">
        <f>'Notes- SK Template'!P1239</f>
        <v>0</v>
      </c>
      <c r="Q1457" s="2014">
        <f>'Notes- SK Template'!Q1239</f>
        <v>0</v>
      </c>
      <c r="R1457" s="2014">
        <f>'Notes- SK Template'!R1239</f>
        <v>619513</v>
      </c>
      <c r="S1457" s="2014">
        <f>'Notes- SK Template'!S1239</f>
        <v>0</v>
      </c>
      <c r="T1457" s="2014">
        <f>'Notes- SK Template'!T1239</f>
        <v>0</v>
      </c>
      <c r="U1457" s="2014">
        <f>'Notes- SK Template'!U1239</f>
        <v>0</v>
      </c>
      <c r="V1457" s="2014">
        <f>'Notes- SK Template'!V1239</f>
        <v>0</v>
      </c>
      <c r="W1457" s="2014">
        <f>'Notes- SK Template'!W1239</f>
        <v>0</v>
      </c>
      <c r="X1457" s="2014">
        <f>'Notes- SK Template'!X1239</f>
        <v>0</v>
      </c>
      <c r="Y1457" s="2014">
        <f>'Notes- SK Template'!Y1239</f>
        <v>0</v>
      </c>
      <c r="Z1457" s="2014">
        <f>'Notes- SK Template'!Z1239</f>
        <v>-726476</v>
      </c>
      <c r="AA1457" s="2014">
        <f>'Notes- SK Template'!AA1239</f>
        <v>0</v>
      </c>
      <c r="AB1457" s="2014">
        <f>'Notes- SK Template'!AB1239</f>
        <v>0</v>
      </c>
      <c r="AC1457" s="2014">
        <f>'Notes- SK Template'!AC1239</f>
        <v>0</v>
      </c>
      <c r="AD1457" s="2186">
        <f>'Notes- SK Template'!AD1239</f>
        <v>619513</v>
      </c>
      <c r="AE1457" s="2186">
        <f>'Notes- SK Template'!AE1239</f>
        <v>0</v>
      </c>
      <c r="AF1457" s="2186">
        <f>'Notes- SK Template'!AF1239</f>
        <v>0</v>
      </c>
      <c r="AG1457" s="2186">
        <f>'Notes- SK Template'!AG1239</f>
        <v>0</v>
      </c>
    </row>
    <row r="1458" spans="4:33" ht="14.25" customHeight="1">
      <c r="D1458" s="1898" t="s">
        <v>2404</v>
      </c>
      <c r="E1458" s="1898"/>
      <c r="F1458" s="1898"/>
      <c r="G1458" s="1898"/>
      <c r="H1458" s="1898"/>
      <c r="I1458" s="1898"/>
      <c r="J1458" s="1898"/>
      <c r="K1458" s="1898"/>
      <c r="L1458" s="1898"/>
      <c r="M1458" s="1898"/>
      <c r="N1458" s="1907">
        <f>'Notes- SK Template'!N1240</f>
        <v>0</v>
      </c>
      <c r="O1458" s="1907">
        <f>'Notes- SK Template'!O1240</f>
        <v>0</v>
      </c>
      <c r="P1458" s="1907">
        <f>'Notes- SK Template'!P1240</f>
        <v>0</v>
      </c>
      <c r="Q1458" s="1907">
        <f>'Notes- SK Template'!Q1240</f>
        <v>0</v>
      </c>
      <c r="R1458" s="1907">
        <f>'Notes- SK Template'!R1240</f>
        <v>0</v>
      </c>
      <c r="S1458" s="1907">
        <f>'Notes- SK Template'!S1240</f>
        <v>0</v>
      </c>
      <c r="T1458" s="1907">
        <f>'Notes- SK Template'!T1240</f>
        <v>0</v>
      </c>
      <c r="U1458" s="1907">
        <f>'Notes- SK Template'!U1240</f>
        <v>0</v>
      </c>
      <c r="V1458" s="1907">
        <f>'Notes- SK Template'!V1240</f>
        <v>-363238</v>
      </c>
      <c r="W1458" s="1907">
        <f>'Notes- SK Template'!W1240</f>
        <v>0</v>
      </c>
      <c r="X1458" s="1907">
        <f>'Notes- SK Template'!X1240</f>
        <v>0</v>
      </c>
      <c r="Y1458" s="1907">
        <f>'Notes- SK Template'!Y1240</f>
        <v>0</v>
      </c>
      <c r="Z1458" s="1907">
        <f>'Notes- SK Template'!Z1240</f>
        <v>363238</v>
      </c>
      <c r="AA1458" s="1907">
        <f>'Notes- SK Template'!AA1240</f>
        <v>0</v>
      </c>
      <c r="AB1458" s="1907">
        <f>'Notes- SK Template'!AB1240</f>
        <v>0</v>
      </c>
      <c r="AC1458" s="1907">
        <f>'Notes- SK Template'!AC1240</f>
        <v>0</v>
      </c>
      <c r="AD1458" s="2186">
        <f>'Notes- SK Template'!AD1240</f>
        <v>0</v>
      </c>
      <c r="AE1458" s="2186">
        <f>'Notes- SK Template'!AE1240</f>
        <v>0</v>
      </c>
      <c r="AF1458" s="2186">
        <f>'Notes- SK Template'!AF1240</f>
        <v>0</v>
      </c>
      <c r="AG1458" s="2186">
        <f>'Notes- SK Template'!AG1240</f>
        <v>0</v>
      </c>
    </row>
    <row r="1459" spans="4:33" ht="14.25" customHeight="1">
      <c r="D1459" s="1898" t="s">
        <v>2405</v>
      </c>
      <c r="E1459" s="1898"/>
      <c r="F1459" s="1898"/>
      <c r="G1459" s="1898"/>
      <c r="H1459" s="1898"/>
      <c r="I1459" s="1898"/>
      <c r="J1459" s="1898"/>
      <c r="K1459" s="1898"/>
      <c r="L1459" s="1898"/>
      <c r="M1459" s="1898"/>
      <c r="N1459" s="1907">
        <f>'Notes- SK Template'!N1241</f>
        <v>0</v>
      </c>
      <c r="O1459" s="1907">
        <f>'Notes- SK Template'!O1241</f>
        <v>0</v>
      </c>
      <c r="P1459" s="1907">
        <f>'Notes- SK Template'!P1241</f>
        <v>0</v>
      </c>
      <c r="Q1459" s="1907">
        <f>'Notes- SK Template'!Q1241</f>
        <v>0</v>
      </c>
      <c r="R1459" s="1907">
        <f>'Notes- SK Template'!R1241</f>
        <v>0</v>
      </c>
      <c r="S1459" s="1907">
        <f>'Notes- SK Template'!S1241</f>
        <v>0</v>
      </c>
      <c r="T1459" s="1907">
        <f>'Notes- SK Template'!T1241</f>
        <v>0</v>
      </c>
      <c r="U1459" s="1907">
        <f>'Notes- SK Template'!U1241</f>
        <v>0</v>
      </c>
      <c r="V1459" s="1907">
        <f>'Notes- SK Template'!V1241</f>
        <v>0</v>
      </c>
      <c r="W1459" s="1907">
        <f>'Notes- SK Template'!W1241</f>
        <v>0</v>
      </c>
      <c r="X1459" s="1907">
        <f>'Notes- SK Template'!X1241</f>
        <v>0</v>
      </c>
      <c r="Y1459" s="1907">
        <f>'Notes- SK Template'!Y1241</f>
        <v>0</v>
      </c>
      <c r="Z1459" s="1907">
        <f>'Notes- SK Template'!Z1241</f>
        <v>0</v>
      </c>
      <c r="AA1459" s="1907">
        <f>'Notes- SK Template'!AA1241</f>
        <v>0</v>
      </c>
      <c r="AB1459" s="1907">
        <f>'Notes- SK Template'!AB1241</f>
        <v>0</v>
      </c>
      <c r="AC1459" s="1907">
        <f>'Notes- SK Template'!AC1241</f>
        <v>0</v>
      </c>
      <c r="AD1459" s="2186">
        <f>'Notes- SK Template'!AD1241</f>
        <v>0</v>
      </c>
      <c r="AE1459" s="2186">
        <f>'Notes- SK Template'!AE1241</f>
        <v>0</v>
      </c>
      <c r="AF1459" s="2186">
        <f>'Notes- SK Template'!AF1241</f>
        <v>0</v>
      </c>
      <c r="AG1459" s="2186">
        <f>'Notes- SK Template'!AG1241</f>
        <v>0</v>
      </c>
    </row>
    <row r="1460" spans="4:33" ht="24" customHeight="1" thickBot="1">
      <c r="D1460" s="2365" t="s">
        <v>2406</v>
      </c>
      <c r="E1460" s="2365"/>
      <c r="F1460" s="2365"/>
      <c r="G1460" s="2365"/>
      <c r="H1460" s="2365"/>
      <c r="I1460" s="2365"/>
      <c r="J1460" s="2365"/>
      <c r="K1460" s="2365"/>
      <c r="L1460" s="2365"/>
      <c r="M1460" s="2365"/>
      <c r="N1460" s="2366">
        <f>'Notes- SK Template'!N1242</f>
        <v>0</v>
      </c>
      <c r="O1460" s="2366">
        <f>'Notes- SK Template'!O1242</f>
        <v>0</v>
      </c>
      <c r="P1460" s="2366">
        <f>'Notes- SK Template'!P1242</f>
        <v>0</v>
      </c>
      <c r="Q1460" s="2366">
        <f>'Notes- SK Template'!Q1242</f>
        <v>0</v>
      </c>
      <c r="R1460" s="2366">
        <f>'Notes- SK Template'!R1242</f>
        <v>0</v>
      </c>
      <c r="S1460" s="2366">
        <f>'Notes- SK Template'!S1242</f>
        <v>0</v>
      </c>
      <c r="T1460" s="2366">
        <f>'Notes- SK Template'!T1242</f>
        <v>0</v>
      </c>
      <c r="U1460" s="2366">
        <f>'Notes- SK Template'!U1242</f>
        <v>0</v>
      </c>
      <c r="V1460" s="2366">
        <f>'Notes- SK Template'!V1242</f>
        <v>0</v>
      </c>
      <c r="W1460" s="2366">
        <f>'Notes- SK Template'!W1242</f>
        <v>0</v>
      </c>
      <c r="X1460" s="2366">
        <f>'Notes- SK Template'!X1242</f>
        <v>0</v>
      </c>
      <c r="Y1460" s="2366">
        <f>'Notes- SK Template'!Y1242</f>
        <v>0</v>
      </c>
      <c r="Z1460" s="2366">
        <f>'Notes- SK Template'!Z1242</f>
        <v>0</v>
      </c>
      <c r="AA1460" s="2366">
        <f>'Notes- SK Template'!AA1242</f>
        <v>0</v>
      </c>
      <c r="AB1460" s="2366">
        <f>'Notes- SK Template'!AB1242</f>
        <v>0</v>
      </c>
      <c r="AC1460" s="2366">
        <f>'Notes- SK Template'!AC1242</f>
        <v>0</v>
      </c>
      <c r="AD1460" s="3084">
        <f>'Notes- SK Template'!AD1242</f>
        <v>0</v>
      </c>
      <c r="AE1460" s="3084">
        <f>'Notes- SK Template'!AE1242</f>
        <v>0</v>
      </c>
      <c r="AF1460" s="3084">
        <f>'Notes- SK Template'!AF1242</f>
        <v>0</v>
      </c>
      <c r="AG1460" s="3084">
        <f>'Notes- SK Template'!AG1242</f>
        <v>0</v>
      </c>
    </row>
    <row r="1462" spans="4:33" ht="14.25" customHeight="1">
      <c r="D1462" s="2613" t="s">
        <v>3110</v>
      </c>
      <c r="E1462" s="3299"/>
      <c r="F1462" s="3299"/>
      <c r="G1462" s="3299"/>
      <c r="H1462" s="3299"/>
      <c r="I1462" s="3299"/>
      <c r="J1462" s="3299"/>
      <c r="K1462" s="3299"/>
      <c r="L1462" s="3299"/>
      <c r="M1462" s="3299"/>
      <c r="N1462" s="3299"/>
      <c r="O1462" s="3299"/>
      <c r="P1462" s="3299"/>
      <c r="Q1462" s="3299"/>
      <c r="R1462" s="3299"/>
      <c r="S1462" s="3299"/>
      <c r="T1462" s="3299"/>
      <c r="U1462" s="3299"/>
      <c r="V1462" s="3299"/>
      <c r="W1462" s="3299"/>
      <c r="X1462" s="3299"/>
      <c r="Y1462" s="3299"/>
      <c r="Z1462" s="3299"/>
      <c r="AA1462" s="3299"/>
      <c r="AB1462" s="3299"/>
      <c r="AC1462" s="3299"/>
      <c r="AD1462" s="3299"/>
      <c r="AE1462" s="3299"/>
      <c r="AF1462" s="3299"/>
      <c r="AG1462" s="3299"/>
    </row>
    <row r="1463" spans="4:33" ht="14.25" customHeight="1">
      <c r="D1463" s="3299"/>
      <c r="E1463" s="3299"/>
      <c r="F1463" s="3299"/>
      <c r="G1463" s="3299"/>
      <c r="H1463" s="3299"/>
      <c r="I1463" s="3299"/>
      <c r="J1463" s="3299"/>
      <c r="K1463" s="3299"/>
      <c r="L1463" s="3299"/>
      <c r="M1463" s="3299"/>
      <c r="N1463" s="3299"/>
      <c r="O1463" s="3299"/>
      <c r="P1463" s="3299"/>
      <c r="Q1463" s="3299"/>
      <c r="R1463" s="3299"/>
      <c r="S1463" s="3299"/>
      <c r="T1463" s="3299"/>
      <c r="U1463" s="3299"/>
      <c r="V1463" s="3299"/>
      <c r="W1463" s="3299"/>
      <c r="X1463" s="3299"/>
      <c r="Y1463" s="3299"/>
      <c r="Z1463" s="3299"/>
      <c r="AA1463" s="3299"/>
      <c r="AB1463" s="3299"/>
      <c r="AC1463" s="3299"/>
      <c r="AD1463" s="3299"/>
      <c r="AE1463" s="3299"/>
      <c r="AF1463" s="3299"/>
      <c r="AG1463" s="3299"/>
    </row>
    <row r="1464" spans="4:33" ht="14.25" customHeight="1">
      <c r="D1464" s="3299"/>
      <c r="E1464" s="3299"/>
      <c r="F1464" s="3299"/>
      <c r="G1464" s="3299"/>
      <c r="H1464" s="3299"/>
      <c r="I1464" s="3299"/>
      <c r="J1464" s="3299"/>
      <c r="K1464" s="3299"/>
      <c r="L1464" s="3299"/>
      <c r="M1464" s="3299"/>
      <c r="N1464" s="3299"/>
      <c r="O1464" s="3299"/>
      <c r="P1464" s="3299"/>
      <c r="Q1464" s="3299"/>
      <c r="R1464" s="3299"/>
      <c r="S1464" s="3299"/>
      <c r="T1464" s="3299"/>
      <c r="U1464" s="3299"/>
      <c r="V1464" s="3299"/>
      <c r="W1464" s="3299"/>
      <c r="X1464" s="3299"/>
      <c r="Y1464" s="3299"/>
      <c r="Z1464" s="3299"/>
      <c r="AA1464" s="3299"/>
      <c r="AB1464" s="3299"/>
      <c r="AC1464" s="3299"/>
      <c r="AD1464" s="3299"/>
      <c r="AE1464" s="3299"/>
      <c r="AF1464" s="3299"/>
      <c r="AG1464" s="3299"/>
    </row>
    <row r="1465" spans="4:33" ht="14.25" customHeight="1">
      <c r="D1465" s="799"/>
      <c r="E1465" s="799"/>
      <c r="F1465" s="799"/>
      <c r="G1465" s="799"/>
      <c r="H1465" s="799"/>
      <c r="I1465" s="799"/>
      <c r="J1465" s="799"/>
      <c r="K1465" s="799"/>
      <c r="L1465" s="799"/>
      <c r="M1465" s="799"/>
      <c r="N1465" s="799"/>
      <c r="O1465" s="799"/>
      <c r="P1465" s="799"/>
      <c r="Q1465" s="799"/>
      <c r="R1465" s="799"/>
      <c r="S1465" s="799"/>
      <c r="T1465" s="799"/>
      <c r="U1465" s="799"/>
      <c r="V1465" s="799"/>
      <c r="W1465" s="799"/>
      <c r="X1465" s="799"/>
      <c r="Y1465" s="799"/>
      <c r="Z1465" s="799"/>
      <c r="AA1465" s="799"/>
      <c r="AB1465" s="799"/>
      <c r="AC1465" s="799"/>
      <c r="AD1465" s="799"/>
      <c r="AE1465" s="799"/>
      <c r="AF1465" s="799"/>
      <c r="AG1465" s="799"/>
    </row>
    <row r="1466" spans="4:33" ht="14.25" customHeight="1">
      <c r="D1466" s="3300" t="s">
        <v>2407</v>
      </c>
      <c r="E1466" s="3301"/>
      <c r="F1466" s="3301"/>
      <c r="G1466" s="3301"/>
      <c r="H1466" s="3301"/>
      <c r="I1466" s="3301"/>
      <c r="J1466" s="3301"/>
      <c r="K1466" s="3301"/>
      <c r="L1466" s="3301"/>
      <c r="M1466" s="3301"/>
      <c r="N1466" s="3301"/>
      <c r="O1466" s="3301"/>
      <c r="P1466" s="3301"/>
      <c r="Q1466" s="3301"/>
      <c r="R1466" s="3301"/>
      <c r="S1466" s="3301"/>
      <c r="T1466" s="3301"/>
      <c r="U1466" s="3301"/>
      <c r="V1466" s="3301"/>
      <c r="W1466" s="3301"/>
      <c r="X1466" s="3301"/>
      <c r="Y1466" s="3301"/>
      <c r="Z1466" s="3301"/>
      <c r="AA1466" s="3301"/>
      <c r="AB1466" s="3301"/>
      <c r="AC1466" s="3301"/>
      <c r="AD1466" s="3301"/>
      <c r="AE1466" s="3301"/>
      <c r="AF1466" s="3301"/>
      <c r="AG1466" s="3301"/>
    </row>
    <row r="1467" spans="4:33" ht="14.25" customHeight="1">
      <c r="D1467" s="799"/>
      <c r="E1467" s="799"/>
      <c r="F1467" s="799"/>
      <c r="G1467" s="799"/>
      <c r="H1467" s="799"/>
      <c r="I1467" s="799"/>
      <c r="J1467" s="799"/>
      <c r="K1467" s="799"/>
      <c r="L1467" s="799"/>
      <c r="M1467" s="799"/>
      <c r="N1467" s="799"/>
      <c r="O1467" s="799"/>
      <c r="P1467" s="799"/>
      <c r="Q1467" s="799"/>
      <c r="R1467" s="799"/>
      <c r="S1467" s="799"/>
      <c r="T1467" s="799"/>
      <c r="U1467" s="799"/>
      <c r="V1467" s="799"/>
      <c r="W1467" s="799"/>
      <c r="X1467" s="799"/>
      <c r="Y1467" s="799"/>
      <c r="Z1467" s="799"/>
      <c r="AA1467" s="799"/>
      <c r="AB1467" s="799"/>
      <c r="AC1467" s="799"/>
      <c r="AD1467" s="799"/>
      <c r="AE1467" s="799"/>
      <c r="AF1467" s="799"/>
      <c r="AG1467" s="799"/>
    </row>
    <row r="1468" spans="4:33" ht="14.25" customHeight="1">
      <c r="D1468" s="3300" t="s">
        <v>2408</v>
      </c>
      <c r="E1468" s="3301"/>
      <c r="F1468" s="3301"/>
      <c r="G1468" s="3301"/>
      <c r="H1468" s="3301"/>
      <c r="I1468" s="3301"/>
      <c r="J1468" s="3301"/>
      <c r="K1468" s="3301"/>
      <c r="L1468" s="3301"/>
      <c r="M1468" s="3301"/>
      <c r="N1468" s="3301"/>
      <c r="O1468" s="3301"/>
      <c r="P1468" s="3301"/>
      <c r="Q1468" s="3301"/>
      <c r="R1468" s="3301"/>
      <c r="S1468" s="3301"/>
      <c r="T1468" s="3301"/>
      <c r="U1468" s="3301"/>
      <c r="V1468" s="3301"/>
      <c r="W1468" s="3301"/>
      <c r="X1468" s="3301"/>
      <c r="Y1468" s="3301"/>
      <c r="Z1468" s="3301"/>
      <c r="AA1468" s="3301"/>
      <c r="AB1468" s="3301"/>
      <c r="AC1468" s="3301"/>
      <c r="AD1468" s="3301"/>
      <c r="AE1468" s="3301"/>
      <c r="AF1468" s="3301"/>
      <c r="AG1468" s="3301"/>
    </row>
    <row r="1469" spans="4:33" ht="14.25" customHeight="1">
      <c r="D1469" s="799"/>
      <c r="E1469" s="799"/>
      <c r="F1469" s="799"/>
      <c r="G1469" s="799"/>
      <c r="H1469" s="799"/>
      <c r="I1469" s="799"/>
      <c r="J1469" s="799"/>
      <c r="K1469" s="799"/>
      <c r="L1469" s="799"/>
      <c r="M1469" s="799"/>
      <c r="N1469" s="799"/>
      <c r="O1469" s="799"/>
      <c r="P1469" s="799"/>
      <c r="Q1469" s="799"/>
      <c r="R1469" s="799"/>
      <c r="S1469" s="799"/>
      <c r="T1469" s="799"/>
      <c r="U1469" s="799"/>
      <c r="V1469" s="799"/>
      <c r="W1469" s="799"/>
      <c r="X1469" s="799"/>
      <c r="Y1469" s="799"/>
      <c r="Z1469" s="799"/>
      <c r="AA1469" s="799"/>
      <c r="AB1469" s="799"/>
      <c r="AC1469" s="799"/>
      <c r="AD1469" s="799"/>
      <c r="AE1469" s="799"/>
      <c r="AF1469" s="799"/>
      <c r="AG1469" s="799"/>
    </row>
    <row r="1470" spans="4:33" ht="14.25" customHeight="1">
      <c r="D1470" s="3300" t="s">
        <v>2409</v>
      </c>
      <c r="E1470" s="3301"/>
      <c r="F1470" s="3301"/>
      <c r="G1470" s="3301"/>
      <c r="H1470" s="3301"/>
      <c r="I1470" s="3301"/>
      <c r="J1470" s="3301"/>
      <c r="K1470" s="3301"/>
      <c r="L1470" s="3301"/>
      <c r="M1470" s="3301"/>
      <c r="N1470" s="3301"/>
      <c r="O1470" s="3301"/>
      <c r="P1470" s="3301"/>
      <c r="Q1470" s="3301"/>
      <c r="R1470" s="3301"/>
      <c r="S1470" s="3301"/>
      <c r="T1470" s="3301"/>
      <c r="U1470" s="3301"/>
      <c r="V1470" s="3301"/>
      <c r="W1470" s="3301"/>
      <c r="X1470" s="3301"/>
      <c r="Y1470" s="3301"/>
      <c r="Z1470" s="3301"/>
      <c r="AA1470" s="3301"/>
      <c r="AB1470" s="3301"/>
      <c r="AC1470" s="3301"/>
      <c r="AD1470" s="3301"/>
      <c r="AE1470" s="3301"/>
      <c r="AF1470" s="3301"/>
      <c r="AG1470" s="3301"/>
    </row>
    <row r="1471" spans="4:33" ht="14.25" customHeight="1">
      <c r="D1471" s="799"/>
      <c r="E1471" s="799"/>
      <c r="F1471" s="799"/>
      <c r="G1471" s="799"/>
      <c r="H1471" s="799"/>
      <c r="I1471" s="799"/>
      <c r="J1471" s="799"/>
      <c r="K1471" s="799"/>
      <c r="L1471" s="799"/>
      <c r="M1471" s="799"/>
      <c r="N1471" s="799"/>
      <c r="O1471" s="799"/>
      <c r="P1471" s="799"/>
      <c r="Q1471" s="799"/>
      <c r="R1471" s="799"/>
      <c r="S1471" s="799"/>
      <c r="T1471" s="799"/>
      <c r="U1471" s="799"/>
      <c r="V1471" s="799"/>
      <c r="W1471" s="799"/>
      <c r="X1471" s="799"/>
      <c r="Y1471" s="799"/>
      <c r="Z1471" s="799"/>
      <c r="AA1471" s="799"/>
      <c r="AB1471" s="799"/>
      <c r="AC1471" s="799"/>
      <c r="AD1471" s="799"/>
      <c r="AE1471" s="799"/>
      <c r="AF1471" s="799"/>
      <c r="AG1471" s="799"/>
    </row>
    <row r="1472" spans="4:33" ht="14.25" customHeight="1">
      <c r="D1472" s="3300" t="s">
        <v>2410</v>
      </c>
      <c r="E1472" s="3301"/>
      <c r="F1472" s="3301"/>
      <c r="G1472" s="3301"/>
      <c r="H1472" s="3301"/>
      <c r="I1472" s="3301"/>
      <c r="J1472" s="3301"/>
      <c r="K1472" s="3301"/>
      <c r="L1472" s="3301"/>
      <c r="M1472" s="3301"/>
      <c r="N1472" s="3301"/>
      <c r="O1472" s="3301"/>
      <c r="P1472" s="3301"/>
      <c r="Q1472" s="3301"/>
      <c r="R1472" s="3301"/>
      <c r="S1472" s="3301"/>
      <c r="T1472" s="3301"/>
      <c r="U1472" s="3301"/>
      <c r="V1472" s="3301"/>
      <c r="W1472" s="3301"/>
      <c r="X1472" s="3301"/>
      <c r="Y1472" s="3301"/>
      <c r="Z1472" s="3301"/>
      <c r="AA1472" s="3301"/>
      <c r="AB1472" s="3301"/>
      <c r="AC1472" s="3301"/>
      <c r="AD1472" s="3301"/>
      <c r="AE1472" s="3301"/>
      <c r="AF1472" s="3301"/>
      <c r="AG1472" s="3301"/>
    </row>
    <row r="1473" spans="4:33" ht="14.25" customHeight="1">
      <c r="D1473" s="799"/>
      <c r="E1473" s="799"/>
      <c r="F1473" s="799"/>
      <c r="G1473" s="799"/>
      <c r="H1473" s="799"/>
      <c r="I1473" s="799"/>
      <c r="J1473" s="799"/>
      <c r="K1473" s="799"/>
      <c r="L1473" s="799"/>
      <c r="M1473" s="799"/>
      <c r="N1473" s="799"/>
      <c r="O1473" s="799"/>
      <c r="P1473" s="799"/>
      <c r="Q1473" s="799"/>
      <c r="R1473" s="799"/>
      <c r="S1473" s="799"/>
      <c r="T1473" s="799"/>
      <c r="U1473" s="799"/>
      <c r="V1473" s="799"/>
      <c r="W1473" s="799"/>
      <c r="X1473" s="799"/>
      <c r="Y1473" s="799"/>
      <c r="Z1473" s="799"/>
      <c r="AA1473" s="799"/>
      <c r="AB1473" s="799"/>
      <c r="AC1473" s="799"/>
      <c r="AD1473" s="799"/>
      <c r="AE1473" s="799"/>
      <c r="AF1473" s="799"/>
      <c r="AG1473" s="799"/>
    </row>
    <row r="1474" spans="4:33" ht="14.25" customHeight="1">
      <c r="D1474" s="3300" t="s">
        <v>2411</v>
      </c>
      <c r="E1474" s="3301"/>
      <c r="F1474" s="3301"/>
      <c r="G1474" s="3301"/>
      <c r="H1474" s="3301"/>
      <c r="I1474" s="3301"/>
      <c r="J1474" s="3301"/>
      <c r="K1474" s="3301"/>
      <c r="L1474" s="3301"/>
      <c r="M1474" s="3301"/>
      <c r="N1474" s="3301"/>
      <c r="O1474" s="3301"/>
      <c r="P1474" s="3301"/>
      <c r="Q1474" s="3301"/>
      <c r="R1474" s="3301"/>
      <c r="S1474" s="3301"/>
      <c r="T1474" s="3301"/>
      <c r="U1474" s="3301"/>
      <c r="V1474" s="3301"/>
      <c r="W1474" s="3301"/>
      <c r="X1474" s="3301"/>
      <c r="Y1474" s="3301"/>
      <c r="Z1474" s="3301"/>
      <c r="AA1474" s="3301"/>
      <c r="AB1474" s="3301"/>
      <c r="AC1474" s="3301"/>
      <c r="AD1474" s="3301"/>
      <c r="AE1474" s="3301"/>
      <c r="AF1474" s="3301"/>
      <c r="AG1474" s="3301"/>
    </row>
    <row r="1475" spans="4:33" ht="14.25" customHeight="1">
      <c r="D1475" s="799"/>
      <c r="E1475" s="799"/>
      <c r="F1475" s="799"/>
      <c r="G1475" s="799"/>
      <c r="H1475" s="799"/>
      <c r="I1475" s="799"/>
      <c r="J1475" s="799"/>
      <c r="K1475" s="799"/>
      <c r="L1475" s="799"/>
      <c r="M1475" s="799"/>
      <c r="N1475" s="799"/>
      <c r="O1475" s="799"/>
      <c r="P1475" s="799"/>
      <c r="Q1475" s="799"/>
      <c r="R1475" s="799"/>
      <c r="S1475" s="799"/>
      <c r="T1475" s="799"/>
      <c r="U1475" s="799"/>
      <c r="V1475" s="799"/>
      <c r="W1475" s="799"/>
      <c r="X1475" s="799"/>
      <c r="Y1475" s="799"/>
      <c r="Z1475" s="799"/>
      <c r="AA1475" s="799"/>
      <c r="AB1475" s="799"/>
      <c r="AC1475" s="799"/>
      <c r="AD1475" s="799"/>
      <c r="AE1475" s="799"/>
      <c r="AF1475" s="799"/>
      <c r="AG1475" s="799"/>
    </row>
    <row r="1476" spans="4:33" ht="14.25" customHeight="1">
      <c r="D1476" s="2613" t="s">
        <v>3111</v>
      </c>
      <c r="E1476" s="3299"/>
      <c r="F1476" s="3299"/>
      <c r="G1476" s="3299"/>
      <c r="H1476" s="3299"/>
      <c r="I1476" s="3299"/>
      <c r="J1476" s="3299"/>
      <c r="K1476" s="3299"/>
      <c r="L1476" s="3299"/>
      <c r="M1476" s="3299"/>
      <c r="N1476" s="3299"/>
      <c r="O1476" s="3299"/>
      <c r="P1476" s="3299"/>
      <c r="Q1476" s="3299"/>
      <c r="R1476" s="3299"/>
      <c r="S1476" s="3299"/>
      <c r="T1476" s="3299"/>
      <c r="U1476" s="3299"/>
      <c r="V1476" s="3299"/>
      <c r="W1476" s="3299"/>
      <c r="X1476" s="3299"/>
      <c r="Y1476" s="3299"/>
      <c r="Z1476" s="3299"/>
      <c r="AA1476" s="3299"/>
      <c r="AB1476" s="3299"/>
      <c r="AC1476" s="3299"/>
      <c r="AD1476" s="3299"/>
      <c r="AE1476" s="3299"/>
      <c r="AF1476" s="3299"/>
      <c r="AG1476" s="3299"/>
    </row>
    <row r="1477" spans="4:33" ht="14.25" customHeight="1">
      <c r="D1477" s="3299"/>
      <c r="E1477" s="3299"/>
      <c r="F1477" s="3299"/>
      <c r="G1477" s="3299"/>
      <c r="H1477" s="3299"/>
      <c r="I1477" s="3299"/>
      <c r="J1477" s="3299"/>
      <c r="K1477" s="3299"/>
      <c r="L1477" s="3299"/>
      <c r="M1477" s="3299"/>
      <c r="N1477" s="3299"/>
      <c r="O1477" s="3299"/>
      <c r="P1477" s="3299"/>
      <c r="Q1477" s="3299"/>
      <c r="R1477" s="3299"/>
      <c r="S1477" s="3299"/>
      <c r="T1477" s="3299"/>
      <c r="U1477" s="3299"/>
      <c r="V1477" s="3299"/>
      <c r="W1477" s="3299"/>
      <c r="X1477" s="3299"/>
      <c r="Y1477" s="3299"/>
      <c r="Z1477" s="3299"/>
      <c r="AA1477" s="3299"/>
      <c r="AB1477" s="3299"/>
      <c r="AC1477" s="3299"/>
      <c r="AD1477" s="3299"/>
      <c r="AE1477" s="3299"/>
      <c r="AF1477" s="3299"/>
      <c r="AG1477" s="3299"/>
    </row>
    <row r="1478" spans="4:33" ht="14.25" customHeight="1">
      <c r="D1478" s="799"/>
      <c r="E1478" s="799"/>
      <c r="F1478" s="799"/>
      <c r="G1478" s="799"/>
      <c r="H1478" s="799"/>
      <c r="I1478" s="799"/>
      <c r="J1478" s="799"/>
      <c r="K1478" s="799"/>
      <c r="L1478" s="799"/>
      <c r="M1478" s="799"/>
      <c r="N1478" s="799"/>
      <c r="O1478" s="799"/>
      <c r="P1478" s="799"/>
      <c r="Q1478" s="799"/>
      <c r="R1478" s="799"/>
      <c r="S1478" s="799"/>
      <c r="T1478" s="799"/>
      <c r="U1478" s="799"/>
      <c r="V1478" s="799"/>
      <c r="W1478" s="799"/>
      <c r="X1478" s="799"/>
      <c r="Y1478" s="799"/>
      <c r="Z1478" s="799"/>
      <c r="AA1478" s="799"/>
      <c r="AB1478" s="799"/>
      <c r="AC1478" s="799"/>
      <c r="AD1478" s="799"/>
      <c r="AE1478" s="799"/>
      <c r="AF1478" s="799"/>
      <c r="AG1478" s="799"/>
    </row>
    <row r="1479" spans="4:33" ht="14.25" customHeight="1">
      <c r="D1479" s="2613" t="s">
        <v>3112</v>
      </c>
      <c r="E1479" s="3299"/>
      <c r="F1479" s="3299"/>
      <c r="G1479" s="3299"/>
      <c r="H1479" s="3299"/>
      <c r="I1479" s="3299"/>
      <c r="J1479" s="3299"/>
      <c r="K1479" s="3299"/>
      <c r="L1479" s="3299"/>
      <c r="M1479" s="3299"/>
      <c r="N1479" s="3299"/>
      <c r="O1479" s="3299"/>
      <c r="P1479" s="3299"/>
      <c r="Q1479" s="3299"/>
      <c r="R1479" s="3299"/>
      <c r="S1479" s="3299"/>
      <c r="T1479" s="3299"/>
      <c r="U1479" s="3299"/>
      <c r="V1479" s="3299"/>
      <c r="W1479" s="3299"/>
      <c r="X1479" s="3299"/>
      <c r="Y1479" s="3299"/>
      <c r="Z1479" s="3299"/>
      <c r="AA1479" s="3299"/>
      <c r="AB1479" s="3299"/>
      <c r="AC1479" s="3299"/>
      <c r="AD1479" s="3299"/>
      <c r="AE1479" s="3299"/>
      <c r="AF1479" s="3299"/>
      <c r="AG1479" s="3299"/>
    </row>
    <row r="1480" spans="4:33" ht="14.25" customHeight="1">
      <c r="D1480" s="3299"/>
      <c r="E1480" s="3299"/>
      <c r="F1480" s="3299"/>
      <c r="G1480" s="3299"/>
      <c r="H1480" s="3299"/>
      <c r="I1480" s="3299"/>
      <c r="J1480" s="3299"/>
      <c r="K1480" s="3299"/>
      <c r="L1480" s="3299"/>
      <c r="M1480" s="3299"/>
      <c r="N1480" s="3299"/>
      <c r="O1480" s="3299"/>
      <c r="P1480" s="3299"/>
      <c r="Q1480" s="3299"/>
      <c r="R1480" s="3299"/>
      <c r="S1480" s="3299"/>
      <c r="T1480" s="3299"/>
      <c r="U1480" s="3299"/>
      <c r="V1480" s="3299"/>
      <c r="W1480" s="3299"/>
      <c r="X1480" s="3299"/>
      <c r="Y1480" s="3299"/>
      <c r="Z1480" s="3299"/>
      <c r="AA1480" s="3299"/>
      <c r="AB1480" s="3299"/>
      <c r="AC1480" s="3299"/>
      <c r="AD1480" s="3299"/>
      <c r="AE1480" s="3299"/>
      <c r="AF1480" s="3299"/>
      <c r="AG1480" s="3299"/>
    </row>
    <row r="1481" spans="4:33" ht="14.25" customHeight="1">
      <c r="D1481" s="3299"/>
      <c r="E1481" s="3299"/>
      <c r="F1481" s="3299"/>
      <c r="G1481" s="3299"/>
      <c r="H1481" s="3299"/>
      <c r="I1481" s="3299"/>
      <c r="J1481" s="3299"/>
      <c r="K1481" s="3299"/>
      <c r="L1481" s="3299"/>
      <c r="M1481" s="3299"/>
      <c r="N1481" s="3299"/>
      <c r="O1481" s="3299"/>
      <c r="P1481" s="3299"/>
      <c r="Q1481" s="3299"/>
      <c r="R1481" s="3299"/>
      <c r="S1481" s="3299"/>
      <c r="T1481" s="3299"/>
      <c r="U1481" s="3299"/>
      <c r="V1481" s="3299"/>
      <c r="W1481" s="3299"/>
      <c r="X1481" s="3299"/>
      <c r="Y1481" s="3299"/>
      <c r="Z1481" s="3299"/>
      <c r="AA1481" s="3299"/>
      <c r="AB1481" s="3299"/>
      <c r="AC1481" s="3299"/>
      <c r="AD1481" s="3299"/>
      <c r="AE1481" s="3299"/>
      <c r="AF1481" s="3299"/>
      <c r="AG1481" s="3299"/>
    </row>
    <row r="1482" spans="4:33" ht="14.25" customHeight="1">
      <c r="D1482" s="3299"/>
      <c r="E1482" s="3299"/>
      <c r="F1482" s="3299"/>
      <c r="G1482" s="3299"/>
      <c r="H1482" s="3299"/>
      <c r="I1482" s="3299"/>
      <c r="J1482" s="3299"/>
      <c r="K1482" s="3299"/>
      <c r="L1482" s="3299"/>
      <c r="M1482" s="3299"/>
      <c r="N1482" s="3299"/>
      <c r="O1482" s="3299"/>
      <c r="P1482" s="3299"/>
      <c r="Q1482" s="3299"/>
      <c r="R1482" s="3299"/>
      <c r="S1482" s="3299"/>
      <c r="T1482" s="3299"/>
      <c r="U1482" s="3299"/>
      <c r="V1482" s="3299"/>
      <c r="W1482" s="3299"/>
      <c r="X1482" s="3299"/>
      <c r="Y1482" s="3299"/>
      <c r="Z1482" s="3299"/>
      <c r="AA1482" s="3299"/>
      <c r="AB1482" s="3299"/>
      <c r="AC1482" s="3299"/>
      <c r="AD1482" s="3299"/>
      <c r="AE1482" s="3299"/>
      <c r="AF1482" s="3299"/>
      <c r="AG1482" s="3299"/>
    </row>
    <row r="1483" spans="4:33" ht="14.25" customHeight="1">
      <c r="D1483" s="3299"/>
      <c r="E1483" s="3299"/>
      <c r="F1483" s="3299"/>
      <c r="G1483" s="3299"/>
      <c r="H1483" s="3299"/>
      <c r="I1483" s="3299"/>
      <c r="J1483" s="3299"/>
      <c r="K1483" s="3299"/>
      <c r="L1483" s="3299"/>
      <c r="M1483" s="3299"/>
      <c r="N1483" s="3299"/>
      <c r="O1483" s="3299"/>
      <c r="P1483" s="3299"/>
      <c r="Q1483" s="3299"/>
      <c r="R1483" s="3299"/>
      <c r="S1483" s="3299"/>
      <c r="T1483" s="3299"/>
      <c r="U1483" s="3299"/>
      <c r="V1483" s="3299"/>
      <c r="W1483" s="3299"/>
      <c r="X1483" s="3299"/>
      <c r="Y1483" s="3299"/>
      <c r="Z1483" s="3299"/>
      <c r="AA1483" s="3299"/>
      <c r="AB1483" s="3299"/>
      <c r="AC1483" s="3299"/>
      <c r="AD1483" s="3299"/>
      <c r="AE1483" s="3299"/>
      <c r="AF1483" s="3299"/>
      <c r="AG1483" s="3299"/>
    </row>
    <row r="1485" spans="4:33" ht="14.25" customHeight="1">
      <c r="D1485" s="2208" t="s">
        <v>2412</v>
      </c>
      <c r="E1485" s="2301"/>
      <c r="F1485" s="2301"/>
      <c r="G1485" s="2301"/>
      <c r="H1485" s="2301"/>
      <c r="I1485" s="2301"/>
      <c r="J1485" s="2301"/>
      <c r="K1485" s="2301"/>
      <c r="L1485" s="2301"/>
      <c r="M1485" s="2301"/>
      <c r="N1485" s="2301"/>
      <c r="O1485" s="2301"/>
      <c r="P1485" s="2301"/>
      <c r="Q1485" s="2301"/>
      <c r="R1485" s="2301"/>
      <c r="S1485" s="2301"/>
      <c r="T1485" s="2301"/>
      <c r="U1485" s="2301"/>
      <c r="V1485" s="2301"/>
      <c r="W1485" s="2301"/>
      <c r="X1485" s="2301"/>
      <c r="Y1485" s="2301"/>
      <c r="Z1485" s="2301"/>
      <c r="AA1485" s="2301"/>
      <c r="AB1485" s="2301"/>
      <c r="AC1485" s="2301"/>
      <c r="AD1485" s="2301"/>
      <c r="AE1485" s="2301"/>
      <c r="AF1485" s="2301"/>
      <c r="AG1485" s="2301"/>
    </row>
    <row r="1487" spans="4:33" ht="14.25" customHeight="1">
      <c r="D1487" s="2208" t="s">
        <v>3113</v>
      </c>
      <c r="E1487" s="2301"/>
      <c r="F1487" s="2301"/>
      <c r="G1487" s="2301"/>
      <c r="H1487" s="2301"/>
      <c r="I1487" s="2301"/>
      <c r="J1487" s="2301"/>
      <c r="K1487" s="2301"/>
      <c r="L1487" s="2301"/>
      <c r="M1487" s="2301"/>
      <c r="N1487" s="2301"/>
      <c r="O1487" s="2301"/>
      <c r="P1487" s="2301"/>
      <c r="Q1487" s="2301"/>
      <c r="R1487" s="2301"/>
      <c r="S1487" s="2301"/>
      <c r="T1487" s="2301"/>
      <c r="U1487" s="2301"/>
      <c r="V1487" s="2301"/>
      <c r="W1487" s="2301"/>
      <c r="X1487" s="2301"/>
      <c r="Y1487" s="2301"/>
      <c r="Z1487" s="2301"/>
      <c r="AA1487" s="2301"/>
      <c r="AB1487" s="2301"/>
      <c r="AC1487" s="2301"/>
      <c r="AD1487" s="2301"/>
      <c r="AE1487" s="2301"/>
      <c r="AF1487" s="2301"/>
      <c r="AG1487" s="2301"/>
    </row>
    <row r="1490" spans="4:33" ht="14.25" customHeight="1">
      <c r="D1490" s="590" t="s">
        <v>3153</v>
      </c>
    </row>
    <row r="1492" spans="4:33" ht="14.25" customHeight="1">
      <c r="D1492" s="2059" t="s">
        <v>2413</v>
      </c>
      <c r="E1492" s="2546"/>
      <c r="F1492" s="2546"/>
      <c r="G1492" s="2546"/>
      <c r="H1492" s="2546"/>
      <c r="I1492" s="2546"/>
      <c r="J1492" s="2546"/>
      <c r="K1492" s="2546"/>
      <c r="L1492" s="2546"/>
      <c r="M1492" s="2546"/>
      <c r="N1492" s="2546"/>
      <c r="O1492" s="2546"/>
      <c r="P1492" s="2546"/>
      <c r="Q1492" s="2546"/>
      <c r="R1492" s="2546"/>
      <c r="S1492" s="2546"/>
      <c r="T1492" s="2546"/>
      <c r="U1492" s="2546"/>
      <c r="V1492" s="2546"/>
      <c r="W1492" s="2546"/>
      <c r="X1492" s="2546"/>
      <c r="Y1492" s="2546"/>
      <c r="Z1492" s="2546"/>
      <c r="AA1492" s="2546"/>
      <c r="AB1492" s="2546"/>
      <c r="AC1492" s="2546"/>
      <c r="AD1492" s="2546"/>
      <c r="AE1492" s="2546"/>
      <c r="AF1492" s="2546"/>
      <c r="AG1492" s="2546"/>
    </row>
    <row r="1495" spans="4:33" ht="14.25" customHeight="1">
      <c r="D1495" s="590" t="s">
        <v>3154</v>
      </c>
    </row>
    <row r="1497" spans="4:33" ht="14.25" customHeight="1">
      <c r="D1497" s="2206" t="s">
        <v>3114</v>
      </c>
      <c r="E1497" s="2260"/>
      <c r="F1497" s="2260"/>
      <c r="G1497" s="2260"/>
      <c r="H1497" s="2260"/>
      <c r="I1497" s="2260"/>
      <c r="J1497" s="2260"/>
      <c r="K1497" s="2260"/>
      <c r="L1497" s="2260"/>
      <c r="M1497" s="2260"/>
      <c r="N1497" s="2260"/>
      <c r="O1497" s="2260"/>
      <c r="P1497" s="2260"/>
      <c r="Q1497" s="2260"/>
      <c r="R1497" s="2260"/>
      <c r="S1497" s="2260"/>
      <c r="T1497" s="2260"/>
      <c r="U1497" s="2260"/>
      <c r="V1497" s="2260"/>
      <c r="W1497" s="2260"/>
      <c r="X1497" s="2260"/>
      <c r="Y1497" s="2260"/>
      <c r="Z1497" s="2260"/>
      <c r="AA1497" s="2260"/>
      <c r="AB1497" s="2260"/>
      <c r="AC1497" s="2260"/>
      <c r="AD1497" s="2260"/>
      <c r="AE1497" s="2260"/>
      <c r="AF1497" s="2260"/>
      <c r="AG1497" s="2260"/>
    </row>
    <row r="1498" spans="4:33" ht="14.25" customHeight="1">
      <c r="D1498" s="2260"/>
      <c r="E1498" s="2260"/>
      <c r="F1498" s="2260"/>
      <c r="G1498" s="2260"/>
      <c r="H1498" s="2260"/>
      <c r="I1498" s="2260"/>
      <c r="J1498" s="2260"/>
      <c r="K1498" s="2260"/>
      <c r="L1498" s="2260"/>
      <c r="M1498" s="2260"/>
      <c r="N1498" s="2260"/>
      <c r="O1498" s="2260"/>
      <c r="P1498" s="2260"/>
      <c r="Q1498" s="2260"/>
      <c r="R1498" s="2260"/>
      <c r="S1498" s="2260"/>
      <c r="T1498" s="2260"/>
      <c r="U1498" s="2260"/>
      <c r="V1498" s="2260"/>
      <c r="W1498" s="2260"/>
      <c r="X1498" s="2260"/>
      <c r="Y1498" s="2260"/>
      <c r="Z1498" s="2260"/>
      <c r="AA1498" s="2260"/>
      <c r="AB1498" s="2260"/>
      <c r="AC1498" s="2260"/>
      <c r="AD1498" s="2260"/>
      <c r="AE1498" s="2260"/>
      <c r="AF1498" s="2260"/>
      <c r="AG1498" s="2260"/>
    </row>
    <row r="1500" spans="4:33" ht="14.25" customHeight="1">
      <c r="D1500" s="2059" t="s">
        <v>2414</v>
      </c>
      <c r="E1500" s="2546"/>
      <c r="F1500" s="2546"/>
      <c r="G1500" s="2546"/>
      <c r="H1500" s="2546"/>
      <c r="I1500" s="2546"/>
      <c r="J1500" s="2546"/>
      <c r="K1500" s="2546"/>
      <c r="L1500" s="2546"/>
      <c r="M1500" s="2546"/>
      <c r="N1500" s="2546"/>
      <c r="O1500" s="2546"/>
      <c r="P1500" s="2546"/>
      <c r="Q1500" s="2546"/>
      <c r="R1500" s="2546"/>
      <c r="S1500" s="2546"/>
      <c r="T1500" s="2546"/>
      <c r="U1500" s="2546"/>
      <c r="V1500" s="2546"/>
      <c r="W1500" s="2546"/>
      <c r="X1500" s="2546"/>
      <c r="Y1500" s="2546"/>
      <c r="Z1500" s="2546"/>
      <c r="AA1500" s="2546"/>
      <c r="AB1500" s="2546"/>
      <c r="AC1500" s="2546"/>
      <c r="AD1500" s="2546"/>
      <c r="AE1500" s="2546"/>
      <c r="AF1500" s="2546"/>
      <c r="AG1500" s="2546"/>
    </row>
  </sheetData>
  <mergeCells count="3553">
    <mergeCell ref="N796:Q796"/>
    <mergeCell ref="R796:U796"/>
    <mergeCell ref="V796:Y796"/>
    <mergeCell ref="Z796:AC796"/>
    <mergeCell ref="AD796:AG796"/>
    <mergeCell ref="Y448:AA448"/>
    <mergeCell ref="AB448:AD448"/>
    <mergeCell ref="AE448:AG448"/>
    <mergeCell ref="AE445:AG445"/>
    <mergeCell ref="D446:I446"/>
    <mergeCell ref="J446:L446"/>
    <mergeCell ref="M446:O446"/>
    <mergeCell ref="P446:R446"/>
    <mergeCell ref="S446:U446"/>
    <mergeCell ref="V446:X446"/>
    <mergeCell ref="Y446:AA446"/>
    <mergeCell ref="AB446:AD446"/>
    <mergeCell ref="AE446:AG446"/>
    <mergeCell ref="D796:M796"/>
    <mergeCell ref="D782:M782"/>
    <mergeCell ref="N782:W782"/>
    <mergeCell ref="X782:AG782"/>
    <mergeCell ref="D783:M783"/>
    <mergeCell ref="N783:W783"/>
    <mergeCell ref="X783:AG783"/>
    <mergeCell ref="D780:M780"/>
    <mergeCell ref="N780:W780"/>
    <mergeCell ref="X780:AG780"/>
    <mergeCell ref="D781:M781"/>
    <mergeCell ref="N781:W781"/>
    <mergeCell ref="R793:U793"/>
    <mergeCell ref="V793:Y793"/>
    <mergeCell ref="Z793:AC793"/>
    <mergeCell ref="AD793:AG793"/>
    <mergeCell ref="D1500:AG1500"/>
    <mergeCell ref="D1476:AG1477"/>
    <mergeCell ref="D1479:AG1483"/>
    <mergeCell ref="D1485:AG1485"/>
    <mergeCell ref="D1487:AG1487"/>
    <mergeCell ref="D1492:AG1492"/>
    <mergeCell ref="D1497:AG1498"/>
    <mergeCell ref="D1462:AG1464"/>
    <mergeCell ref="D1466:AG1466"/>
    <mergeCell ref="D1468:AG1468"/>
    <mergeCell ref="D1470:AG1470"/>
    <mergeCell ref="D1472:AG1472"/>
    <mergeCell ref="D1474:AG1474"/>
    <mergeCell ref="D1460:M1460"/>
    <mergeCell ref="N1460:Q1460"/>
    <mergeCell ref="R1460:U1460"/>
    <mergeCell ref="V1460:Y1460"/>
    <mergeCell ref="Z1460:AC1460"/>
    <mergeCell ref="AD1460:AG1460"/>
    <mergeCell ref="D1459:M1459"/>
    <mergeCell ref="N1459:Q1459"/>
    <mergeCell ref="R1459:U1459"/>
    <mergeCell ref="V1459:Y1459"/>
    <mergeCell ref="Z1459:AC1459"/>
    <mergeCell ref="AD1459:AG1459"/>
    <mergeCell ref="D1458:M1458"/>
    <mergeCell ref="Z795:AC795"/>
    <mergeCell ref="AD795:AG795"/>
    <mergeCell ref="N1458:Q1458"/>
    <mergeCell ref="R1458:U1458"/>
    <mergeCell ref="V1458:Y1458"/>
    <mergeCell ref="Z1458:AC1458"/>
    <mergeCell ref="AD1458:AG1458"/>
    <mergeCell ref="D1457:M1457"/>
    <mergeCell ref="N1457:Q1457"/>
    <mergeCell ref="R1457:U1457"/>
    <mergeCell ref="V1457:Y1457"/>
    <mergeCell ref="Z1457:AC1457"/>
    <mergeCell ref="AD1457:AG1457"/>
    <mergeCell ref="D1456:M1456"/>
    <mergeCell ref="N1456:Q1456"/>
    <mergeCell ref="R1456:U1456"/>
    <mergeCell ref="V1456:Y1456"/>
    <mergeCell ref="Z1456:AC1456"/>
    <mergeCell ref="AD1456:AG1456"/>
    <mergeCell ref="D1455:M1455"/>
    <mergeCell ref="N1455:Q1455"/>
    <mergeCell ref="R1455:U1455"/>
    <mergeCell ref="V1455:Y1455"/>
    <mergeCell ref="Z1455:AC1455"/>
    <mergeCell ref="AD1455:AG1455"/>
    <mergeCell ref="D1454:M1454"/>
    <mergeCell ref="N1454:Q1454"/>
    <mergeCell ref="R1454:U1454"/>
    <mergeCell ref="V1454:Y1454"/>
    <mergeCell ref="Z1454:AC1454"/>
    <mergeCell ref="AD1454:AG1454"/>
    <mergeCell ref="D1453:M1453"/>
    <mergeCell ref="N1453:Q1453"/>
    <mergeCell ref="R1453:U1453"/>
    <mergeCell ref="V1453:Y1453"/>
    <mergeCell ref="Z1453:AC1453"/>
    <mergeCell ref="AD1453:AG1453"/>
    <mergeCell ref="D1452:M1452"/>
    <mergeCell ref="N1452:Q1452"/>
    <mergeCell ref="R1452:U1452"/>
    <mergeCell ref="V1452:Y1452"/>
    <mergeCell ref="Z1452:AC1452"/>
    <mergeCell ref="AD1452:AG1452"/>
    <mergeCell ref="D1451:M1451"/>
    <mergeCell ref="N1451:Q1451"/>
    <mergeCell ref="R1451:U1451"/>
    <mergeCell ref="V1451:Y1451"/>
    <mergeCell ref="Z1451:AC1451"/>
    <mergeCell ref="AD1451:AG1451"/>
    <mergeCell ref="D1450:M1450"/>
    <mergeCell ref="N1450:Q1450"/>
    <mergeCell ref="R1450:U1450"/>
    <mergeCell ref="V1450:Y1450"/>
    <mergeCell ref="Z1450:AC1450"/>
    <mergeCell ref="AD1450:AG1450"/>
    <mergeCell ref="D1448:M1448"/>
    <mergeCell ref="N1448:Q1448"/>
    <mergeCell ref="R1448:U1448"/>
    <mergeCell ref="V1448:Y1448"/>
    <mergeCell ref="Z1448:AC1448"/>
    <mergeCell ref="AD1448:AG1448"/>
    <mergeCell ref="D1447:M1447"/>
    <mergeCell ref="N1447:Q1447"/>
    <mergeCell ref="R1447:U1447"/>
    <mergeCell ref="V1447:Y1447"/>
    <mergeCell ref="Z1447:AC1447"/>
    <mergeCell ref="AD1447:AG1447"/>
    <mergeCell ref="D1449:M1449"/>
    <mergeCell ref="N1449:Q1449"/>
    <mergeCell ref="R1449:U1449"/>
    <mergeCell ref="V1449:Y1449"/>
    <mergeCell ref="Z1449:AC1449"/>
    <mergeCell ref="AD1449:AG1449"/>
    <mergeCell ref="D1446:M1446"/>
    <mergeCell ref="N1446:Q1446"/>
    <mergeCell ref="R1446:U1446"/>
    <mergeCell ref="V1446:Y1446"/>
    <mergeCell ref="Z1446:AC1446"/>
    <mergeCell ref="AD1446:AG1446"/>
    <mergeCell ref="D1445:M1445"/>
    <mergeCell ref="N1445:Q1445"/>
    <mergeCell ref="R1445:U1445"/>
    <mergeCell ref="V1445:Y1445"/>
    <mergeCell ref="Z1445:AC1445"/>
    <mergeCell ref="AD1445:AG1445"/>
    <mergeCell ref="D1444:M1444"/>
    <mergeCell ref="N1444:Q1444"/>
    <mergeCell ref="R1444:U1444"/>
    <mergeCell ref="V1444:Y1444"/>
    <mergeCell ref="Z1444:AC1444"/>
    <mergeCell ref="AD1444:AG1444"/>
    <mergeCell ref="D1443:M1443"/>
    <mergeCell ref="N1443:Q1443"/>
    <mergeCell ref="R1443:U1443"/>
    <mergeCell ref="V1443:Y1443"/>
    <mergeCell ref="Z1443:AC1443"/>
    <mergeCell ref="AD1443:AG1443"/>
    <mergeCell ref="D1442:M1442"/>
    <mergeCell ref="N1442:Q1442"/>
    <mergeCell ref="R1442:U1442"/>
    <mergeCell ref="V1442:Y1442"/>
    <mergeCell ref="Z1442:AC1442"/>
    <mergeCell ref="AD1442:AG1442"/>
    <mergeCell ref="D1440:M1441"/>
    <mergeCell ref="N1440:AG1440"/>
    <mergeCell ref="N1441:Q1441"/>
    <mergeCell ref="R1441:U1441"/>
    <mergeCell ref="V1441:Y1441"/>
    <mergeCell ref="Z1441:AC1441"/>
    <mergeCell ref="AD1441:AG1441"/>
    <mergeCell ref="D1437:M1437"/>
    <mergeCell ref="N1437:Q1437"/>
    <mergeCell ref="R1437:U1437"/>
    <mergeCell ref="V1437:Y1437"/>
    <mergeCell ref="Z1437:AC1437"/>
    <mergeCell ref="AD1437:AG1437"/>
    <mergeCell ref="D1436:M1436"/>
    <mergeCell ref="N1436:Q1436"/>
    <mergeCell ref="R1436:U1436"/>
    <mergeCell ref="V1436:Y1436"/>
    <mergeCell ref="Z1436:AC1436"/>
    <mergeCell ref="AD1436:AG1436"/>
    <mergeCell ref="D1435:M1435"/>
    <mergeCell ref="N1435:Q1435"/>
    <mergeCell ref="R1435:U1435"/>
    <mergeCell ref="V1435:Y1435"/>
    <mergeCell ref="Z1435:AC1435"/>
    <mergeCell ref="AD1435:AG1435"/>
    <mergeCell ref="D1434:M1434"/>
    <mergeCell ref="N1434:Q1434"/>
    <mergeCell ref="R1434:U1434"/>
    <mergeCell ref="V1434:Y1434"/>
    <mergeCell ref="Z1434:AC1434"/>
    <mergeCell ref="AD1434:AG1434"/>
    <mergeCell ref="D1433:M1433"/>
    <mergeCell ref="N1433:Q1433"/>
    <mergeCell ref="R1433:U1433"/>
    <mergeCell ref="V1433:Y1433"/>
    <mergeCell ref="Z1433:AC1433"/>
    <mergeCell ref="AD1433:AG1433"/>
    <mergeCell ref="D1432:M1432"/>
    <mergeCell ref="N1432:Q1432"/>
    <mergeCell ref="R1432:U1432"/>
    <mergeCell ref="V1432:Y1432"/>
    <mergeCell ref="Z1432:AC1432"/>
    <mergeCell ref="AD1432:AG1432"/>
    <mergeCell ref="D1431:M1431"/>
    <mergeCell ref="N1431:Q1431"/>
    <mergeCell ref="R1431:U1431"/>
    <mergeCell ref="V1431:Y1431"/>
    <mergeCell ref="Z1431:AC1431"/>
    <mergeCell ref="AD1431:AG1431"/>
    <mergeCell ref="D1430:M1430"/>
    <mergeCell ref="N1430:Q1430"/>
    <mergeCell ref="R1430:U1430"/>
    <mergeCell ref="V1430:Y1430"/>
    <mergeCell ref="Z1430:AC1430"/>
    <mergeCell ref="AD1430:AG1430"/>
    <mergeCell ref="D1429:M1429"/>
    <mergeCell ref="N1429:Q1429"/>
    <mergeCell ref="R1429:U1429"/>
    <mergeCell ref="V1429:Y1429"/>
    <mergeCell ref="Z1429:AC1429"/>
    <mergeCell ref="AD1429:AG1429"/>
    <mergeCell ref="D1428:M1428"/>
    <mergeCell ref="N1428:Q1428"/>
    <mergeCell ref="R1428:U1428"/>
    <mergeCell ref="V1428:Y1428"/>
    <mergeCell ref="Z1428:AC1428"/>
    <mergeCell ref="AD1428:AG1428"/>
    <mergeCell ref="D1427:M1427"/>
    <mergeCell ref="N1427:Q1427"/>
    <mergeCell ref="R1427:U1427"/>
    <mergeCell ref="V1427:Y1427"/>
    <mergeCell ref="Z1427:AC1427"/>
    <mergeCell ref="AD1427:AG1427"/>
    <mergeCell ref="D1425:M1425"/>
    <mergeCell ref="N1425:Q1425"/>
    <mergeCell ref="R1425:U1425"/>
    <mergeCell ref="V1425:Y1425"/>
    <mergeCell ref="Z1425:AC1425"/>
    <mergeCell ref="AD1425:AG1425"/>
    <mergeCell ref="D1426:M1426"/>
    <mergeCell ref="N1426:Q1426"/>
    <mergeCell ref="R1426:U1426"/>
    <mergeCell ref="V1426:Y1426"/>
    <mergeCell ref="Z1426:AC1426"/>
    <mergeCell ref="AD1426:AG1426"/>
    <mergeCell ref="D1424:M1424"/>
    <mergeCell ref="N1424:Q1424"/>
    <mergeCell ref="R1424:U1424"/>
    <mergeCell ref="V1424:Y1424"/>
    <mergeCell ref="Z1424:AC1424"/>
    <mergeCell ref="AD1424:AG1424"/>
    <mergeCell ref="D1423:M1423"/>
    <mergeCell ref="N1423:Q1423"/>
    <mergeCell ref="R1423:U1423"/>
    <mergeCell ref="V1423:Y1423"/>
    <mergeCell ref="Z1423:AC1423"/>
    <mergeCell ref="AD1423:AG1423"/>
    <mergeCell ref="D1422:M1422"/>
    <mergeCell ref="N1422:Q1422"/>
    <mergeCell ref="R1422:U1422"/>
    <mergeCell ref="V1422:Y1422"/>
    <mergeCell ref="Z1422:AC1422"/>
    <mergeCell ref="AD1422:AG1422"/>
    <mergeCell ref="D1421:M1421"/>
    <mergeCell ref="N1421:Q1421"/>
    <mergeCell ref="R1421:U1421"/>
    <mergeCell ref="V1421:Y1421"/>
    <mergeCell ref="Z1421:AC1421"/>
    <mergeCell ref="AD1421:AG1421"/>
    <mergeCell ref="D1420:M1420"/>
    <mergeCell ref="N1420:Q1420"/>
    <mergeCell ref="R1420:U1420"/>
    <mergeCell ref="V1420:Y1420"/>
    <mergeCell ref="Z1420:AC1420"/>
    <mergeCell ref="AD1420:AG1420"/>
    <mergeCell ref="D1419:M1419"/>
    <mergeCell ref="N1419:Q1419"/>
    <mergeCell ref="R1419:U1419"/>
    <mergeCell ref="V1419:Y1419"/>
    <mergeCell ref="Z1419:AC1419"/>
    <mergeCell ref="AD1419:AG1419"/>
    <mergeCell ref="D1415:AG1415"/>
    <mergeCell ref="D1417:M1418"/>
    <mergeCell ref="N1417:AG1417"/>
    <mergeCell ref="N1418:Q1418"/>
    <mergeCell ref="R1418:U1418"/>
    <mergeCell ref="V1418:Y1418"/>
    <mergeCell ref="Z1418:AC1418"/>
    <mergeCell ref="AD1418:AG1418"/>
    <mergeCell ref="D1410:L1410"/>
    <mergeCell ref="M1410:Q1410"/>
    <mergeCell ref="R1410:Y1410"/>
    <mergeCell ref="Z1410:AG1410"/>
    <mergeCell ref="D1411:L1411"/>
    <mergeCell ref="M1411:Q1411"/>
    <mergeCell ref="R1411:Y1411"/>
    <mergeCell ref="Z1411:AG1411"/>
    <mergeCell ref="D1408:L1408"/>
    <mergeCell ref="M1408:Q1408"/>
    <mergeCell ref="R1408:Y1408"/>
    <mergeCell ref="Z1408:AG1408"/>
    <mergeCell ref="D1409:L1409"/>
    <mergeCell ref="M1409:Q1409"/>
    <mergeCell ref="R1409:Y1409"/>
    <mergeCell ref="Z1409:AG1409"/>
    <mergeCell ref="D1406:L1406"/>
    <mergeCell ref="M1406:Q1406"/>
    <mergeCell ref="R1406:Y1406"/>
    <mergeCell ref="Z1406:AG1406"/>
    <mergeCell ref="D1407:L1407"/>
    <mergeCell ref="M1407:Q1407"/>
    <mergeCell ref="R1407:Y1407"/>
    <mergeCell ref="Z1407:AG1407"/>
    <mergeCell ref="D1404:L1404"/>
    <mergeCell ref="M1404:Q1404"/>
    <mergeCell ref="R1404:Y1404"/>
    <mergeCell ref="Z1404:AG1404"/>
    <mergeCell ref="D1405:L1405"/>
    <mergeCell ref="M1405:Q1405"/>
    <mergeCell ref="R1405:Y1405"/>
    <mergeCell ref="Z1405:AG1405"/>
    <mergeCell ref="D1402:L1402"/>
    <mergeCell ref="M1402:Q1402"/>
    <mergeCell ref="R1402:Y1402"/>
    <mergeCell ref="Z1402:AG1402"/>
    <mergeCell ref="D1403:L1403"/>
    <mergeCell ref="M1403:Q1403"/>
    <mergeCell ref="R1403:Y1403"/>
    <mergeCell ref="Z1403:AG1403"/>
    <mergeCell ref="D1391:AG1391"/>
    <mergeCell ref="D1395:AG1395"/>
    <mergeCell ref="D1398:AG1398"/>
    <mergeCell ref="D1400:L1401"/>
    <mergeCell ref="M1400:Q1401"/>
    <mergeCell ref="R1400:AG1400"/>
    <mergeCell ref="R1401:Y1401"/>
    <mergeCell ref="Z1401:AG1401"/>
    <mergeCell ref="AD1388:AG1388"/>
    <mergeCell ref="J1389:M1389"/>
    <mergeCell ref="N1389:Q1389"/>
    <mergeCell ref="R1389:U1389"/>
    <mergeCell ref="V1389:Y1389"/>
    <mergeCell ref="Z1389:AC1389"/>
    <mergeCell ref="AD1389:AG1389"/>
    <mergeCell ref="D1388:I1389"/>
    <mergeCell ref="J1388:M1388"/>
    <mergeCell ref="N1388:Q1388"/>
    <mergeCell ref="R1388:U1388"/>
    <mergeCell ref="V1388:Y1388"/>
    <mergeCell ref="Z1388:AC1388"/>
    <mergeCell ref="AD1386:AG1386"/>
    <mergeCell ref="J1387:M1387"/>
    <mergeCell ref="N1387:Q1387"/>
    <mergeCell ref="R1387:U1387"/>
    <mergeCell ref="V1387:Y1387"/>
    <mergeCell ref="Z1387:AC1387"/>
    <mergeCell ref="AD1387:AG1387"/>
    <mergeCell ref="D1386:I1387"/>
    <mergeCell ref="J1386:M1386"/>
    <mergeCell ref="N1386:Q1386"/>
    <mergeCell ref="R1386:U1386"/>
    <mergeCell ref="V1386:Y1386"/>
    <mergeCell ref="Z1386:AC1386"/>
    <mergeCell ref="AD1384:AG1384"/>
    <mergeCell ref="J1385:M1385"/>
    <mergeCell ref="N1385:Q1385"/>
    <mergeCell ref="R1385:U1385"/>
    <mergeCell ref="V1385:Y1385"/>
    <mergeCell ref="Z1385:AC1385"/>
    <mergeCell ref="AD1385:AG1385"/>
    <mergeCell ref="D1384:I1385"/>
    <mergeCell ref="J1384:M1384"/>
    <mergeCell ref="N1384:Q1384"/>
    <mergeCell ref="R1384:U1384"/>
    <mergeCell ref="V1384:Y1384"/>
    <mergeCell ref="Z1384:AC1384"/>
    <mergeCell ref="AD1382:AG1382"/>
    <mergeCell ref="J1383:M1383"/>
    <mergeCell ref="N1383:Q1383"/>
    <mergeCell ref="R1383:U1383"/>
    <mergeCell ref="V1383:Y1383"/>
    <mergeCell ref="Z1383:AC1383"/>
    <mergeCell ref="AD1383:AG1383"/>
    <mergeCell ref="D1382:I1383"/>
    <mergeCell ref="J1382:M1382"/>
    <mergeCell ref="N1382:Q1382"/>
    <mergeCell ref="R1382:U1382"/>
    <mergeCell ref="V1382:Y1382"/>
    <mergeCell ref="Z1382:AC1382"/>
    <mergeCell ref="AD1380:AG1380"/>
    <mergeCell ref="J1381:M1381"/>
    <mergeCell ref="N1381:Q1381"/>
    <mergeCell ref="R1381:U1381"/>
    <mergeCell ref="V1381:Y1381"/>
    <mergeCell ref="Z1381:AC1381"/>
    <mergeCell ref="AD1381:AG1381"/>
    <mergeCell ref="D1380:I1381"/>
    <mergeCell ref="J1380:M1380"/>
    <mergeCell ref="N1380:Q1380"/>
    <mergeCell ref="R1380:U1380"/>
    <mergeCell ref="V1380:Y1380"/>
    <mergeCell ref="Z1380:AC1380"/>
    <mergeCell ref="AD1378:AG1378"/>
    <mergeCell ref="J1379:M1379"/>
    <mergeCell ref="N1379:Q1379"/>
    <mergeCell ref="R1379:U1379"/>
    <mergeCell ref="V1379:Y1379"/>
    <mergeCell ref="Z1379:AC1379"/>
    <mergeCell ref="AD1379:AG1379"/>
    <mergeCell ref="D1378:I1379"/>
    <mergeCell ref="J1378:M1378"/>
    <mergeCell ref="N1378:Q1378"/>
    <mergeCell ref="R1378:U1378"/>
    <mergeCell ref="V1378:Y1378"/>
    <mergeCell ref="Z1378:AC1378"/>
    <mergeCell ref="AD1376:AG1376"/>
    <mergeCell ref="J1377:M1377"/>
    <mergeCell ref="N1377:Q1377"/>
    <mergeCell ref="R1377:U1377"/>
    <mergeCell ref="V1377:Y1377"/>
    <mergeCell ref="Z1377:AC1377"/>
    <mergeCell ref="AD1377:AG1377"/>
    <mergeCell ref="D1376:I1377"/>
    <mergeCell ref="J1376:M1376"/>
    <mergeCell ref="N1376:Q1376"/>
    <mergeCell ref="R1376:U1376"/>
    <mergeCell ref="V1376:Y1376"/>
    <mergeCell ref="Z1376:AC1376"/>
    <mergeCell ref="AD1374:AG1374"/>
    <mergeCell ref="J1375:M1375"/>
    <mergeCell ref="N1375:Q1375"/>
    <mergeCell ref="R1375:U1375"/>
    <mergeCell ref="V1375:Y1375"/>
    <mergeCell ref="Z1375:AC1375"/>
    <mergeCell ref="AD1375:AG1375"/>
    <mergeCell ref="D1374:I1375"/>
    <mergeCell ref="J1374:M1374"/>
    <mergeCell ref="N1374:Q1374"/>
    <mergeCell ref="R1374:U1374"/>
    <mergeCell ref="V1374:Y1374"/>
    <mergeCell ref="Z1374:AC1374"/>
    <mergeCell ref="AD1372:AG1372"/>
    <mergeCell ref="J1373:M1373"/>
    <mergeCell ref="N1373:Q1373"/>
    <mergeCell ref="R1373:U1373"/>
    <mergeCell ref="V1373:Y1373"/>
    <mergeCell ref="Z1373:AC1373"/>
    <mergeCell ref="AD1373:AG1373"/>
    <mergeCell ref="D1372:I1373"/>
    <mergeCell ref="J1372:M1372"/>
    <mergeCell ref="N1372:Q1372"/>
    <mergeCell ref="R1372:U1372"/>
    <mergeCell ref="V1372:Y1372"/>
    <mergeCell ref="Z1372:AC1372"/>
    <mergeCell ref="AD1370:AG1370"/>
    <mergeCell ref="J1371:M1371"/>
    <mergeCell ref="N1371:Q1371"/>
    <mergeCell ref="R1371:U1371"/>
    <mergeCell ref="V1371:Y1371"/>
    <mergeCell ref="Z1371:AC1371"/>
    <mergeCell ref="AD1371:AG1371"/>
    <mergeCell ref="D1370:I1371"/>
    <mergeCell ref="J1370:M1370"/>
    <mergeCell ref="N1370:Q1370"/>
    <mergeCell ref="R1370:U1370"/>
    <mergeCell ref="V1370:Y1370"/>
    <mergeCell ref="Z1370:AC1370"/>
    <mergeCell ref="Z1368:AC1368"/>
    <mergeCell ref="AD1368:AG1368"/>
    <mergeCell ref="J1369:M1369"/>
    <mergeCell ref="N1369:Q1369"/>
    <mergeCell ref="R1369:U1369"/>
    <mergeCell ref="V1369:Y1369"/>
    <mergeCell ref="Z1369:AC1369"/>
    <mergeCell ref="AD1369:AG1369"/>
    <mergeCell ref="AD1365:AG1365"/>
    <mergeCell ref="J1366:U1366"/>
    <mergeCell ref="V1366:AG1366"/>
    <mergeCell ref="J1367:U1367"/>
    <mergeCell ref="V1367:AG1367"/>
    <mergeCell ref="D1368:I1369"/>
    <mergeCell ref="J1368:M1368"/>
    <mergeCell ref="N1368:Q1368"/>
    <mergeCell ref="R1368:U1368"/>
    <mergeCell ref="V1368:Y1368"/>
    <mergeCell ref="D1359:AG1359"/>
    <mergeCell ref="D1361:AG1361"/>
    <mergeCell ref="D1363:I1367"/>
    <mergeCell ref="J1363:U1364"/>
    <mergeCell ref="V1363:AG1364"/>
    <mergeCell ref="J1365:M1365"/>
    <mergeCell ref="N1365:Q1365"/>
    <mergeCell ref="R1365:U1365"/>
    <mergeCell ref="V1365:Y1365"/>
    <mergeCell ref="Z1365:AC1365"/>
    <mergeCell ref="AD1355:AG1355"/>
    <mergeCell ref="D1356:I1356"/>
    <mergeCell ref="J1356:M1356"/>
    <mergeCell ref="N1356:Q1356"/>
    <mergeCell ref="R1356:U1356"/>
    <mergeCell ref="V1356:Y1356"/>
    <mergeCell ref="Z1356:AC1356"/>
    <mergeCell ref="AD1356:AG1356"/>
    <mergeCell ref="D1355:I1355"/>
    <mergeCell ref="J1355:M1355"/>
    <mergeCell ref="N1355:Q1355"/>
    <mergeCell ref="R1355:U1355"/>
    <mergeCell ref="V1355:Y1355"/>
    <mergeCell ref="Z1355:AC1355"/>
    <mergeCell ref="AD1353:AG1353"/>
    <mergeCell ref="D1354:I1354"/>
    <mergeCell ref="J1354:M1354"/>
    <mergeCell ref="N1354:Q1354"/>
    <mergeCell ref="R1354:U1354"/>
    <mergeCell ref="V1354:Y1354"/>
    <mergeCell ref="Z1354:AC1354"/>
    <mergeCell ref="AD1354:AG1354"/>
    <mergeCell ref="D1353:I1353"/>
    <mergeCell ref="J1353:M1353"/>
    <mergeCell ref="N1353:Q1353"/>
    <mergeCell ref="R1353:U1353"/>
    <mergeCell ref="V1353:Y1353"/>
    <mergeCell ref="Z1353:AC1353"/>
    <mergeCell ref="AD1351:AG1351"/>
    <mergeCell ref="D1352:I1352"/>
    <mergeCell ref="J1352:M1352"/>
    <mergeCell ref="N1352:Q1352"/>
    <mergeCell ref="R1352:U1352"/>
    <mergeCell ref="V1352:Y1352"/>
    <mergeCell ref="Z1352:AC1352"/>
    <mergeCell ref="AD1352:AG1352"/>
    <mergeCell ref="D1351:I1351"/>
    <mergeCell ref="J1351:M1351"/>
    <mergeCell ref="N1351:Q1351"/>
    <mergeCell ref="R1351:U1351"/>
    <mergeCell ref="V1351:Y1351"/>
    <mergeCell ref="Z1351:AC1351"/>
    <mergeCell ref="AD1349:AG1349"/>
    <mergeCell ref="D1350:I1350"/>
    <mergeCell ref="J1350:M1350"/>
    <mergeCell ref="N1350:Q1350"/>
    <mergeCell ref="R1350:U1350"/>
    <mergeCell ref="V1350:Y1350"/>
    <mergeCell ref="Z1350:AC1350"/>
    <mergeCell ref="AD1350:AG1350"/>
    <mergeCell ref="D1349:I1349"/>
    <mergeCell ref="J1349:M1349"/>
    <mergeCell ref="N1349:Q1349"/>
    <mergeCell ref="R1349:U1349"/>
    <mergeCell ref="V1349:Y1349"/>
    <mergeCell ref="Z1349:AC1349"/>
    <mergeCell ref="AD1347:AG1347"/>
    <mergeCell ref="D1348:I1348"/>
    <mergeCell ref="J1348:M1348"/>
    <mergeCell ref="N1348:Q1348"/>
    <mergeCell ref="R1348:U1348"/>
    <mergeCell ref="V1348:Y1348"/>
    <mergeCell ref="Z1348:AC1348"/>
    <mergeCell ref="AD1348:AG1348"/>
    <mergeCell ref="D1347:I1347"/>
    <mergeCell ref="J1347:M1347"/>
    <mergeCell ref="N1347:Q1347"/>
    <mergeCell ref="R1347:U1347"/>
    <mergeCell ref="V1347:Y1347"/>
    <mergeCell ref="Z1347:AC1347"/>
    <mergeCell ref="AD1345:AG1345"/>
    <mergeCell ref="D1346:I1346"/>
    <mergeCell ref="J1346:M1346"/>
    <mergeCell ref="N1346:Q1346"/>
    <mergeCell ref="R1346:U1346"/>
    <mergeCell ref="V1346:Y1346"/>
    <mergeCell ref="Z1346:AC1346"/>
    <mergeCell ref="AD1346:AG1346"/>
    <mergeCell ref="D1345:I1345"/>
    <mergeCell ref="J1345:M1345"/>
    <mergeCell ref="N1345:Q1345"/>
    <mergeCell ref="R1345:U1345"/>
    <mergeCell ref="V1345:Y1345"/>
    <mergeCell ref="Z1345:AC1345"/>
    <mergeCell ref="D1340:AG1340"/>
    <mergeCell ref="D1342:I1344"/>
    <mergeCell ref="J1342:U1343"/>
    <mergeCell ref="V1342:AG1343"/>
    <mergeCell ref="J1344:M1344"/>
    <mergeCell ref="N1344:Q1344"/>
    <mergeCell ref="R1344:U1344"/>
    <mergeCell ref="V1344:Y1344"/>
    <mergeCell ref="Z1344:AC1344"/>
    <mergeCell ref="AD1344:AG1344"/>
    <mergeCell ref="D1336:O1336"/>
    <mergeCell ref="P1336:X1336"/>
    <mergeCell ref="Y1336:AG1336"/>
    <mergeCell ref="D1337:O1337"/>
    <mergeCell ref="P1337:X1337"/>
    <mergeCell ref="Y1337:AG1337"/>
    <mergeCell ref="D1334:O1334"/>
    <mergeCell ref="P1334:X1334"/>
    <mergeCell ref="Y1334:AG1334"/>
    <mergeCell ref="D1335:O1335"/>
    <mergeCell ref="P1335:X1335"/>
    <mergeCell ref="Y1335:AG1335"/>
    <mergeCell ref="D1332:O1332"/>
    <mergeCell ref="P1332:X1332"/>
    <mergeCell ref="Y1332:AG1332"/>
    <mergeCell ref="D1333:O1333"/>
    <mergeCell ref="P1333:X1333"/>
    <mergeCell ref="Y1333:AG1333"/>
    <mergeCell ref="D1323:M1323"/>
    <mergeCell ref="N1323:W1323"/>
    <mergeCell ref="X1323:AG1323"/>
    <mergeCell ref="D1327:AG1327"/>
    <mergeCell ref="D1329:AG1329"/>
    <mergeCell ref="D1331:O1331"/>
    <mergeCell ref="P1331:X1331"/>
    <mergeCell ref="Y1331:AG1331"/>
    <mergeCell ref="D1321:M1321"/>
    <mergeCell ref="N1321:W1321"/>
    <mergeCell ref="X1321:AG1321"/>
    <mergeCell ref="D1322:M1322"/>
    <mergeCell ref="N1322:W1322"/>
    <mergeCell ref="X1322:AG1322"/>
    <mergeCell ref="D1319:M1319"/>
    <mergeCell ref="N1319:W1319"/>
    <mergeCell ref="X1319:AG1319"/>
    <mergeCell ref="D1320:M1320"/>
    <mergeCell ref="N1320:W1320"/>
    <mergeCell ref="X1320:AG1320"/>
    <mergeCell ref="D1316:M1317"/>
    <mergeCell ref="N1316:W1317"/>
    <mergeCell ref="X1316:AG1317"/>
    <mergeCell ref="D1318:M1318"/>
    <mergeCell ref="N1318:W1318"/>
    <mergeCell ref="X1318:AG1318"/>
    <mergeCell ref="D1312:M1312"/>
    <mergeCell ref="N1312:W1312"/>
    <mergeCell ref="X1312:AG1312"/>
    <mergeCell ref="D1313:M1313"/>
    <mergeCell ref="N1313:W1313"/>
    <mergeCell ref="X1313:AG1313"/>
    <mergeCell ref="D1310:M1310"/>
    <mergeCell ref="N1310:W1310"/>
    <mergeCell ref="X1310:AG1310"/>
    <mergeCell ref="D1311:M1311"/>
    <mergeCell ref="N1311:W1311"/>
    <mergeCell ref="X1311:AG1311"/>
    <mergeCell ref="D1308:M1308"/>
    <mergeCell ref="N1308:W1308"/>
    <mergeCell ref="X1308:AG1308"/>
    <mergeCell ref="D1309:M1309"/>
    <mergeCell ref="N1309:W1309"/>
    <mergeCell ref="X1309:AG1309"/>
    <mergeCell ref="D1306:M1306"/>
    <mergeCell ref="N1306:W1306"/>
    <mergeCell ref="X1306:AG1306"/>
    <mergeCell ref="D1307:M1307"/>
    <mergeCell ref="N1307:W1307"/>
    <mergeCell ref="X1307:AG1307"/>
    <mergeCell ref="D1304:M1304"/>
    <mergeCell ref="N1304:W1304"/>
    <mergeCell ref="X1304:AG1304"/>
    <mergeCell ref="D1305:M1305"/>
    <mergeCell ref="N1305:W1305"/>
    <mergeCell ref="X1305:AG1305"/>
    <mergeCell ref="D1302:M1302"/>
    <mergeCell ref="N1302:W1302"/>
    <mergeCell ref="X1302:AG1302"/>
    <mergeCell ref="D1303:M1303"/>
    <mergeCell ref="N1303:W1303"/>
    <mergeCell ref="X1303:AG1303"/>
    <mergeCell ref="D1300:M1300"/>
    <mergeCell ref="N1300:W1300"/>
    <mergeCell ref="X1300:AG1300"/>
    <mergeCell ref="D1301:M1301"/>
    <mergeCell ref="N1301:W1301"/>
    <mergeCell ref="X1301:AG1301"/>
    <mergeCell ref="D1298:M1298"/>
    <mergeCell ref="N1298:W1298"/>
    <mergeCell ref="X1298:AG1298"/>
    <mergeCell ref="D1299:M1299"/>
    <mergeCell ref="N1299:W1299"/>
    <mergeCell ref="X1299:AG1299"/>
    <mergeCell ref="D1296:M1296"/>
    <mergeCell ref="N1296:W1296"/>
    <mergeCell ref="X1296:AG1296"/>
    <mergeCell ref="D1297:M1297"/>
    <mergeCell ref="N1297:W1297"/>
    <mergeCell ref="X1297:AG1297"/>
    <mergeCell ref="D1294:M1294"/>
    <mergeCell ref="N1294:W1294"/>
    <mergeCell ref="X1294:AG1294"/>
    <mergeCell ref="D1295:M1295"/>
    <mergeCell ref="N1295:W1295"/>
    <mergeCell ref="X1295:AG1295"/>
    <mergeCell ref="D1292:M1292"/>
    <mergeCell ref="N1292:W1292"/>
    <mergeCell ref="X1292:AG1292"/>
    <mergeCell ref="D1293:M1293"/>
    <mergeCell ref="N1293:W1293"/>
    <mergeCell ref="X1293:AG1293"/>
    <mergeCell ref="D1290:M1290"/>
    <mergeCell ref="N1290:W1290"/>
    <mergeCell ref="X1290:AG1290"/>
    <mergeCell ref="D1291:M1291"/>
    <mergeCell ref="N1291:W1291"/>
    <mergeCell ref="X1291:AG1291"/>
    <mergeCell ref="D1283:AG1283"/>
    <mergeCell ref="D1285:AG1285"/>
    <mergeCell ref="D1287:M1288"/>
    <mergeCell ref="N1287:W1288"/>
    <mergeCell ref="X1287:AG1288"/>
    <mergeCell ref="D1289:M1289"/>
    <mergeCell ref="N1289:W1289"/>
    <mergeCell ref="X1289:AG1289"/>
    <mergeCell ref="D1279:M1279"/>
    <mergeCell ref="N1279:W1279"/>
    <mergeCell ref="X1279:AG1279"/>
    <mergeCell ref="D1280:M1280"/>
    <mergeCell ref="N1280:W1280"/>
    <mergeCell ref="X1280:AG1280"/>
    <mergeCell ref="D1277:M1277"/>
    <mergeCell ref="N1277:W1277"/>
    <mergeCell ref="X1277:AG1277"/>
    <mergeCell ref="D1278:M1278"/>
    <mergeCell ref="N1278:W1278"/>
    <mergeCell ref="X1278:AG1278"/>
    <mergeCell ref="D1275:M1275"/>
    <mergeCell ref="N1275:W1275"/>
    <mergeCell ref="X1275:AG1275"/>
    <mergeCell ref="D1276:M1276"/>
    <mergeCell ref="N1276:W1276"/>
    <mergeCell ref="X1276:AG1276"/>
    <mergeCell ref="D1270:AG1270"/>
    <mergeCell ref="D1272:M1273"/>
    <mergeCell ref="N1272:W1273"/>
    <mergeCell ref="X1272:AG1273"/>
    <mergeCell ref="D1274:M1274"/>
    <mergeCell ref="N1274:W1274"/>
    <mergeCell ref="X1274:AG1274"/>
    <mergeCell ref="D1267:M1267"/>
    <mergeCell ref="N1267:W1267"/>
    <mergeCell ref="X1267:AG1267"/>
    <mergeCell ref="D1268:M1268"/>
    <mergeCell ref="N1268:W1268"/>
    <mergeCell ref="X1268:AG1268"/>
    <mergeCell ref="D1265:M1265"/>
    <mergeCell ref="N1265:W1265"/>
    <mergeCell ref="X1265:AG1265"/>
    <mergeCell ref="D1266:M1266"/>
    <mergeCell ref="N1266:W1266"/>
    <mergeCell ref="X1266:AG1266"/>
    <mergeCell ref="D1263:M1263"/>
    <mergeCell ref="N1263:W1263"/>
    <mergeCell ref="X1263:AG1263"/>
    <mergeCell ref="D1264:M1264"/>
    <mergeCell ref="N1264:W1264"/>
    <mergeCell ref="X1264:AG1264"/>
    <mergeCell ref="D1261:M1261"/>
    <mergeCell ref="N1261:W1261"/>
    <mergeCell ref="X1261:AG1261"/>
    <mergeCell ref="D1262:M1262"/>
    <mergeCell ref="N1262:W1262"/>
    <mergeCell ref="X1262:AG1262"/>
    <mergeCell ref="D1259:M1259"/>
    <mergeCell ref="N1259:W1259"/>
    <mergeCell ref="X1259:AG1259"/>
    <mergeCell ref="D1260:M1260"/>
    <mergeCell ref="N1260:W1260"/>
    <mergeCell ref="X1260:AG1260"/>
    <mergeCell ref="D1257:M1257"/>
    <mergeCell ref="N1257:W1257"/>
    <mergeCell ref="X1257:AG1257"/>
    <mergeCell ref="D1258:M1258"/>
    <mergeCell ref="N1258:W1258"/>
    <mergeCell ref="X1258:AG1258"/>
    <mergeCell ref="D1255:M1255"/>
    <mergeCell ref="N1255:W1255"/>
    <mergeCell ref="X1255:AG1255"/>
    <mergeCell ref="D1256:M1256"/>
    <mergeCell ref="N1256:W1256"/>
    <mergeCell ref="X1256:AG1256"/>
    <mergeCell ref="D1253:M1253"/>
    <mergeCell ref="N1253:W1253"/>
    <mergeCell ref="X1253:AG1253"/>
    <mergeCell ref="D1254:M1254"/>
    <mergeCell ref="N1254:W1254"/>
    <mergeCell ref="X1254:AG1254"/>
    <mergeCell ref="D1245:AG1245"/>
    <mergeCell ref="D1247:AG1248"/>
    <mergeCell ref="D1250:M1251"/>
    <mergeCell ref="N1250:W1251"/>
    <mergeCell ref="X1250:AG1251"/>
    <mergeCell ref="D1252:M1252"/>
    <mergeCell ref="N1252:W1252"/>
    <mergeCell ref="X1252:AG1252"/>
    <mergeCell ref="D1242:M1242"/>
    <mergeCell ref="N1242:Q1242"/>
    <mergeCell ref="R1242:U1242"/>
    <mergeCell ref="V1242:Y1242"/>
    <mergeCell ref="Z1242:AC1242"/>
    <mergeCell ref="AD1242:AG1242"/>
    <mergeCell ref="D1241:M1241"/>
    <mergeCell ref="N1241:Q1241"/>
    <mergeCell ref="R1241:U1241"/>
    <mergeCell ref="V1241:Y1241"/>
    <mergeCell ref="Z1241:AC1241"/>
    <mergeCell ref="AD1241:AG1241"/>
    <mergeCell ref="D1240:M1240"/>
    <mergeCell ref="N1240:Q1240"/>
    <mergeCell ref="R1240:U1240"/>
    <mergeCell ref="V1240:Y1240"/>
    <mergeCell ref="Z1240:AC1240"/>
    <mergeCell ref="AD1240:AG1240"/>
    <mergeCell ref="D1239:M1239"/>
    <mergeCell ref="N1239:Q1239"/>
    <mergeCell ref="R1239:U1239"/>
    <mergeCell ref="V1239:Y1239"/>
    <mergeCell ref="Z1239:AC1239"/>
    <mergeCell ref="AD1239:AG1239"/>
    <mergeCell ref="D1238:M1238"/>
    <mergeCell ref="N1238:Q1238"/>
    <mergeCell ref="R1238:U1238"/>
    <mergeCell ref="V1238:Y1238"/>
    <mergeCell ref="Z1238:AC1238"/>
    <mergeCell ref="AD1238:AG1238"/>
    <mergeCell ref="D1237:M1237"/>
    <mergeCell ref="N1237:Q1237"/>
    <mergeCell ref="R1237:U1237"/>
    <mergeCell ref="V1237:Y1237"/>
    <mergeCell ref="Z1237:AC1237"/>
    <mergeCell ref="AD1237:AG1237"/>
    <mergeCell ref="D1236:M1236"/>
    <mergeCell ref="N1236:Q1236"/>
    <mergeCell ref="R1236:U1236"/>
    <mergeCell ref="V1236:Y1236"/>
    <mergeCell ref="Z1236:AC1236"/>
    <mergeCell ref="AD1236:AG1236"/>
    <mergeCell ref="D1235:M1235"/>
    <mergeCell ref="N1235:Q1235"/>
    <mergeCell ref="R1235:U1235"/>
    <mergeCell ref="V1235:Y1235"/>
    <mergeCell ref="Z1235:AC1235"/>
    <mergeCell ref="AD1235:AG1235"/>
    <mergeCell ref="D1234:M1234"/>
    <mergeCell ref="N1234:Q1234"/>
    <mergeCell ref="R1234:U1234"/>
    <mergeCell ref="V1234:Y1234"/>
    <mergeCell ref="Z1234:AC1234"/>
    <mergeCell ref="AD1234:AG1234"/>
    <mergeCell ref="N1233:Q1233"/>
    <mergeCell ref="R1233:U1233"/>
    <mergeCell ref="V1233:Y1233"/>
    <mergeCell ref="Z1233:AC1233"/>
    <mergeCell ref="AD1233:AG1233"/>
    <mergeCell ref="D1225:AG1226"/>
    <mergeCell ref="D1228:AG1228"/>
    <mergeCell ref="D1232:M1233"/>
    <mergeCell ref="N1232:Q1232"/>
    <mergeCell ref="R1232:Y1232"/>
    <mergeCell ref="Z1232:AG1232"/>
    <mergeCell ref="AD1222:AG1222"/>
    <mergeCell ref="D1223:I1223"/>
    <mergeCell ref="J1223:M1223"/>
    <mergeCell ref="N1223:Q1223"/>
    <mergeCell ref="R1223:U1223"/>
    <mergeCell ref="V1223:Y1223"/>
    <mergeCell ref="Z1223:AC1223"/>
    <mergeCell ref="AD1223:AG1223"/>
    <mergeCell ref="D1222:I1222"/>
    <mergeCell ref="J1222:M1222"/>
    <mergeCell ref="N1222:Q1222"/>
    <mergeCell ref="R1222:U1222"/>
    <mergeCell ref="V1222:Y1222"/>
    <mergeCell ref="Z1222:AC1222"/>
    <mergeCell ref="AD1220:AG1220"/>
    <mergeCell ref="D1221:I1221"/>
    <mergeCell ref="J1221:M1221"/>
    <mergeCell ref="N1221:Q1221"/>
    <mergeCell ref="R1221:U1221"/>
    <mergeCell ref="V1221:Y1221"/>
    <mergeCell ref="Z1221:AC1221"/>
    <mergeCell ref="AD1221:AG1221"/>
    <mergeCell ref="D1220:I1220"/>
    <mergeCell ref="J1220:M1220"/>
    <mergeCell ref="N1220:Q1220"/>
    <mergeCell ref="R1220:U1220"/>
    <mergeCell ref="V1220:Y1220"/>
    <mergeCell ref="Z1220:AC1220"/>
    <mergeCell ref="Z1218:AC1218"/>
    <mergeCell ref="AD1218:AG1218"/>
    <mergeCell ref="D1219:I1219"/>
    <mergeCell ref="J1219:M1219"/>
    <mergeCell ref="N1219:Q1219"/>
    <mergeCell ref="R1219:U1219"/>
    <mergeCell ref="V1219:Y1219"/>
    <mergeCell ref="Z1219:AC1219"/>
    <mergeCell ref="AD1219:AG1219"/>
    <mergeCell ref="D1213:AG1213"/>
    <mergeCell ref="D1215:AG1215"/>
    <mergeCell ref="D1217:I1218"/>
    <mergeCell ref="J1217:Q1217"/>
    <mergeCell ref="R1217:Y1217"/>
    <mergeCell ref="Z1217:AG1217"/>
    <mergeCell ref="J1218:M1218"/>
    <mergeCell ref="N1218:Q1218"/>
    <mergeCell ref="R1218:U1218"/>
    <mergeCell ref="V1218:Y1218"/>
    <mergeCell ref="D1207:M1207"/>
    <mergeCell ref="N1207:W1207"/>
    <mergeCell ref="X1207:AG1207"/>
    <mergeCell ref="D1208:M1208"/>
    <mergeCell ref="N1208:W1208"/>
    <mergeCell ref="X1208:AG1208"/>
    <mergeCell ref="D1205:M1205"/>
    <mergeCell ref="N1205:W1205"/>
    <mergeCell ref="X1205:AG1205"/>
    <mergeCell ref="D1206:M1206"/>
    <mergeCell ref="N1206:W1206"/>
    <mergeCell ref="X1206:AG1206"/>
    <mergeCell ref="D1203:M1203"/>
    <mergeCell ref="N1203:W1203"/>
    <mergeCell ref="X1203:AG1203"/>
    <mergeCell ref="D1204:M1204"/>
    <mergeCell ref="N1204:W1204"/>
    <mergeCell ref="X1204:AG1204"/>
    <mergeCell ref="D1201:M1201"/>
    <mergeCell ref="N1201:W1201"/>
    <mergeCell ref="X1201:AG1201"/>
    <mergeCell ref="D1202:M1202"/>
    <mergeCell ref="N1202:W1202"/>
    <mergeCell ref="X1202:AG1202"/>
    <mergeCell ref="D1195:M1195"/>
    <mergeCell ref="N1195:W1195"/>
    <mergeCell ref="X1195:AG1195"/>
    <mergeCell ref="D1197:AG1197"/>
    <mergeCell ref="D1199:M1200"/>
    <mergeCell ref="N1199:W1200"/>
    <mergeCell ref="X1199:AG1200"/>
    <mergeCell ref="D1193:M1193"/>
    <mergeCell ref="N1193:W1193"/>
    <mergeCell ref="X1193:AG1193"/>
    <mergeCell ref="D1194:M1194"/>
    <mergeCell ref="N1194:W1194"/>
    <mergeCell ref="X1194:AG1194"/>
    <mergeCell ref="D1191:M1191"/>
    <mergeCell ref="N1191:W1191"/>
    <mergeCell ref="X1191:AG1191"/>
    <mergeCell ref="D1192:M1192"/>
    <mergeCell ref="N1192:W1192"/>
    <mergeCell ref="X1192:AG1192"/>
    <mergeCell ref="D1188:M1189"/>
    <mergeCell ref="N1188:AG1188"/>
    <mergeCell ref="N1189:W1189"/>
    <mergeCell ref="X1189:AG1189"/>
    <mergeCell ref="D1190:M1190"/>
    <mergeCell ref="N1190:W1190"/>
    <mergeCell ref="X1190:AG1190"/>
    <mergeCell ref="D1184:M1184"/>
    <mergeCell ref="N1184:W1184"/>
    <mergeCell ref="X1184:AG1184"/>
    <mergeCell ref="D1185:M1185"/>
    <mergeCell ref="N1185:W1185"/>
    <mergeCell ref="X1185:AG1185"/>
    <mergeCell ref="D1182:M1182"/>
    <mergeCell ref="N1182:W1182"/>
    <mergeCell ref="X1182:AG1182"/>
    <mergeCell ref="D1183:M1183"/>
    <mergeCell ref="N1183:W1183"/>
    <mergeCell ref="X1183:AG1183"/>
    <mergeCell ref="D1180:M1180"/>
    <mergeCell ref="N1180:W1180"/>
    <mergeCell ref="X1180:AG1180"/>
    <mergeCell ref="D1181:M1181"/>
    <mergeCell ref="N1181:W1181"/>
    <mergeCell ref="X1181:AG1181"/>
    <mergeCell ref="D1173:M1173"/>
    <mergeCell ref="N1173:W1173"/>
    <mergeCell ref="X1173:AG1173"/>
    <mergeCell ref="D1176:AG1176"/>
    <mergeCell ref="D1178:M1179"/>
    <mergeCell ref="N1178:AG1178"/>
    <mergeCell ref="N1179:W1179"/>
    <mergeCell ref="X1179:AG1179"/>
    <mergeCell ref="D1171:M1171"/>
    <mergeCell ref="N1171:W1171"/>
    <mergeCell ref="X1171:AG1171"/>
    <mergeCell ref="D1172:M1172"/>
    <mergeCell ref="N1172:W1172"/>
    <mergeCell ref="X1172:AG1172"/>
    <mergeCell ref="D1169:M1169"/>
    <mergeCell ref="N1169:W1169"/>
    <mergeCell ref="X1169:AG1169"/>
    <mergeCell ref="D1170:M1170"/>
    <mergeCell ref="N1170:W1170"/>
    <mergeCell ref="X1170:AG1170"/>
    <mergeCell ref="D1167:M1167"/>
    <mergeCell ref="N1167:W1167"/>
    <mergeCell ref="X1167:AG1167"/>
    <mergeCell ref="D1168:M1168"/>
    <mergeCell ref="N1168:W1168"/>
    <mergeCell ref="X1168:AG1168"/>
    <mergeCell ref="D1165:M1165"/>
    <mergeCell ref="N1165:W1165"/>
    <mergeCell ref="X1165:AG1165"/>
    <mergeCell ref="D1166:M1166"/>
    <mergeCell ref="N1166:W1166"/>
    <mergeCell ref="X1166:AG1166"/>
    <mergeCell ref="D1156:AG1156"/>
    <mergeCell ref="D1158:AG1159"/>
    <mergeCell ref="D1161:AG1161"/>
    <mergeCell ref="D1163:M1164"/>
    <mergeCell ref="N1163:W1164"/>
    <mergeCell ref="X1163:AG1164"/>
    <mergeCell ref="D1138:AG1139"/>
    <mergeCell ref="D1141:AG1141"/>
    <mergeCell ref="D1146:AG1146"/>
    <mergeCell ref="D1148:AG1148"/>
    <mergeCell ref="D1150:AG1151"/>
    <mergeCell ref="D1153:AG1154"/>
    <mergeCell ref="AD1135:AG1135"/>
    <mergeCell ref="D1136:I1136"/>
    <mergeCell ref="J1136:M1136"/>
    <mergeCell ref="N1136:Q1136"/>
    <mergeCell ref="R1136:U1136"/>
    <mergeCell ref="V1136:Y1136"/>
    <mergeCell ref="Z1136:AC1136"/>
    <mergeCell ref="AD1136:AG1136"/>
    <mergeCell ref="D1135:I1135"/>
    <mergeCell ref="J1135:M1135"/>
    <mergeCell ref="N1135:Q1135"/>
    <mergeCell ref="R1135:U1135"/>
    <mergeCell ref="V1135:Y1135"/>
    <mergeCell ref="Z1135:AC1135"/>
    <mergeCell ref="V1133:Y1133"/>
    <mergeCell ref="Z1133:AC1133"/>
    <mergeCell ref="AD1133:AG1133"/>
    <mergeCell ref="D1134:I1134"/>
    <mergeCell ref="J1134:M1134"/>
    <mergeCell ref="N1134:Q1134"/>
    <mergeCell ref="R1134:U1134"/>
    <mergeCell ref="V1134:Y1134"/>
    <mergeCell ref="Z1134:AC1134"/>
    <mergeCell ref="AD1134:AG1134"/>
    <mergeCell ref="J1132:U1132"/>
    <mergeCell ref="V1132:AG1132"/>
    <mergeCell ref="D1124:M1124"/>
    <mergeCell ref="N1124:W1124"/>
    <mergeCell ref="X1124:AG1124"/>
    <mergeCell ref="D1129:AG1129"/>
    <mergeCell ref="D1131:I1133"/>
    <mergeCell ref="J1131:U1131"/>
    <mergeCell ref="V1131:AG1131"/>
    <mergeCell ref="J1133:M1133"/>
    <mergeCell ref="N1133:Q1133"/>
    <mergeCell ref="R1133:U1133"/>
    <mergeCell ref="D1122:M1122"/>
    <mergeCell ref="N1122:W1122"/>
    <mergeCell ref="X1122:AG1122"/>
    <mergeCell ref="D1123:M1123"/>
    <mergeCell ref="N1123:W1123"/>
    <mergeCell ref="X1123:AG1123"/>
    <mergeCell ref="D1120:M1120"/>
    <mergeCell ref="N1120:W1120"/>
    <mergeCell ref="X1120:AG1120"/>
    <mergeCell ref="D1121:M1121"/>
    <mergeCell ref="N1121:W1121"/>
    <mergeCell ref="X1121:AG1121"/>
    <mergeCell ref="D1113:AG1114"/>
    <mergeCell ref="D1116:AG1116"/>
    <mergeCell ref="D1118:M1119"/>
    <mergeCell ref="N1118:AG1118"/>
    <mergeCell ref="N1119:W1119"/>
    <mergeCell ref="X1119:AG1119"/>
    <mergeCell ref="D1109:I1109"/>
    <mergeCell ref="J1109:O1109"/>
    <mergeCell ref="P1109:U1109"/>
    <mergeCell ref="V1109:AA1109"/>
    <mergeCell ref="AB1109:AG1109"/>
    <mergeCell ref="D1110:I1110"/>
    <mergeCell ref="J1110:O1110"/>
    <mergeCell ref="P1110:U1110"/>
    <mergeCell ref="V1110:AA1110"/>
    <mergeCell ref="AB1110:AG1110"/>
    <mergeCell ref="D1107:I1107"/>
    <mergeCell ref="J1107:O1107"/>
    <mergeCell ref="P1107:U1107"/>
    <mergeCell ref="V1107:AA1107"/>
    <mergeCell ref="AB1107:AG1107"/>
    <mergeCell ref="D1108:I1108"/>
    <mergeCell ref="J1108:O1108"/>
    <mergeCell ref="P1108:U1108"/>
    <mergeCell ref="V1108:AA1108"/>
    <mergeCell ref="AB1108:AG1108"/>
    <mergeCell ref="D1105:I1105"/>
    <mergeCell ref="J1105:O1105"/>
    <mergeCell ref="P1105:U1105"/>
    <mergeCell ref="V1105:AA1105"/>
    <mergeCell ref="AB1105:AG1105"/>
    <mergeCell ref="D1106:I1106"/>
    <mergeCell ref="J1106:O1106"/>
    <mergeCell ref="P1106:U1106"/>
    <mergeCell ref="V1106:AA1106"/>
    <mergeCell ref="AB1106:AG1106"/>
    <mergeCell ref="D1103:I1103"/>
    <mergeCell ref="J1103:O1103"/>
    <mergeCell ref="P1103:U1103"/>
    <mergeCell ref="V1103:AA1103"/>
    <mergeCell ref="AB1103:AG1103"/>
    <mergeCell ref="D1104:I1104"/>
    <mergeCell ref="J1104:O1104"/>
    <mergeCell ref="P1104:U1104"/>
    <mergeCell ref="V1104:AA1104"/>
    <mergeCell ref="AB1104:AG1104"/>
    <mergeCell ref="D1101:I1101"/>
    <mergeCell ref="J1101:O1101"/>
    <mergeCell ref="P1101:U1101"/>
    <mergeCell ref="V1101:AA1101"/>
    <mergeCell ref="AB1101:AG1101"/>
    <mergeCell ref="D1102:I1102"/>
    <mergeCell ref="J1102:O1102"/>
    <mergeCell ref="P1102:U1102"/>
    <mergeCell ref="V1102:AA1102"/>
    <mergeCell ref="AB1102:AG1102"/>
    <mergeCell ref="D1098:I1100"/>
    <mergeCell ref="J1098:U1098"/>
    <mergeCell ref="V1098:AG1098"/>
    <mergeCell ref="J1099:U1099"/>
    <mergeCell ref="V1099:AG1099"/>
    <mergeCell ref="J1100:O1100"/>
    <mergeCell ref="P1100:U1100"/>
    <mergeCell ref="V1100:AA1100"/>
    <mergeCell ref="AB1100:AG1100"/>
    <mergeCell ref="D1094:L1094"/>
    <mergeCell ref="M1094:S1094"/>
    <mergeCell ref="T1094:Z1094"/>
    <mergeCell ref="AA1094:AG1094"/>
    <mergeCell ref="D1095:L1095"/>
    <mergeCell ref="M1095:S1095"/>
    <mergeCell ref="T1095:Z1095"/>
    <mergeCell ref="AA1095:AG1095"/>
    <mergeCell ref="D1092:L1092"/>
    <mergeCell ref="M1092:S1092"/>
    <mergeCell ref="T1092:Z1092"/>
    <mergeCell ref="AA1092:AG1092"/>
    <mergeCell ref="D1093:L1093"/>
    <mergeCell ref="M1093:S1093"/>
    <mergeCell ref="T1093:Z1093"/>
    <mergeCell ref="AA1093:AG1093"/>
    <mergeCell ref="D1090:L1090"/>
    <mergeCell ref="M1090:S1090"/>
    <mergeCell ref="T1090:Z1090"/>
    <mergeCell ref="AA1090:AG1090"/>
    <mergeCell ref="D1091:L1091"/>
    <mergeCell ref="M1091:S1091"/>
    <mergeCell ref="T1091:Z1091"/>
    <mergeCell ref="AA1091:AG1091"/>
    <mergeCell ref="D1088:L1088"/>
    <mergeCell ref="M1088:S1088"/>
    <mergeCell ref="T1088:Z1088"/>
    <mergeCell ref="AA1088:AG1088"/>
    <mergeCell ref="D1089:L1089"/>
    <mergeCell ref="M1089:S1089"/>
    <mergeCell ref="T1089:Z1089"/>
    <mergeCell ref="AA1089:AG1089"/>
    <mergeCell ref="D1086:L1086"/>
    <mergeCell ref="M1086:S1086"/>
    <mergeCell ref="T1086:Z1086"/>
    <mergeCell ref="AA1086:AG1086"/>
    <mergeCell ref="D1087:L1087"/>
    <mergeCell ref="M1087:S1087"/>
    <mergeCell ref="T1087:Z1087"/>
    <mergeCell ref="AA1087:AG1087"/>
    <mergeCell ref="D1078:AG1080"/>
    <mergeCell ref="D1082:AG1082"/>
    <mergeCell ref="D1084:L1085"/>
    <mergeCell ref="M1084:Z1084"/>
    <mergeCell ref="AA1084:AG1085"/>
    <mergeCell ref="M1085:S1085"/>
    <mergeCell ref="T1085:Z1085"/>
    <mergeCell ref="D1072:M1072"/>
    <mergeCell ref="N1072:W1072"/>
    <mergeCell ref="X1072:AG1072"/>
    <mergeCell ref="D1073:M1073"/>
    <mergeCell ref="N1073:W1073"/>
    <mergeCell ref="X1073:AG1073"/>
    <mergeCell ref="D1070:M1070"/>
    <mergeCell ref="N1070:W1070"/>
    <mergeCell ref="X1070:AG1070"/>
    <mergeCell ref="D1071:M1071"/>
    <mergeCell ref="N1071:W1071"/>
    <mergeCell ref="X1071:AG1071"/>
    <mergeCell ref="D1068:M1068"/>
    <mergeCell ref="N1068:W1068"/>
    <mergeCell ref="X1068:AG1068"/>
    <mergeCell ref="D1069:M1069"/>
    <mergeCell ref="N1069:W1069"/>
    <mergeCell ref="X1069:AG1069"/>
    <mergeCell ref="D1066:M1066"/>
    <mergeCell ref="N1066:W1066"/>
    <mergeCell ref="X1066:AG1066"/>
    <mergeCell ref="D1067:M1067"/>
    <mergeCell ref="N1067:W1067"/>
    <mergeCell ref="X1067:AG1067"/>
    <mergeCell ref="D1064:M1064"/>
    <mergeCell ref="N1064:W1064"/>
    <mergeCell ref="X1064:AG1064"/>
    <mergeCell ref="D1065:M1065"/>
    <mergeCell ref="N1065:W1065"/>
    <mergeCell ref="X1065:AG1065"/>
    <mergeCell ref="D1062:M1062"/>
    <mergeCell ref="N1062:W1062"/>
    <mergeCell ref="X1062:AG1062"/>
    <mergeCell ref="D1063:M1063"/>
    <mergeCell ref="N1063:W1063"/>
    <mergeCell ref="X1063:AG1063"/>
    <mergeCell ref="D1060:M1060"/>
    <mergeCell ref="N1060:W1060"/>
    <mergeCell ref="X1060:AG1060"/>
    <mergeCell ref="D1061:M1061"/>
    <mergeCell ref="N1061:W1061"/>
    <mergeCell ref="X1061:AG1061"/>
    <mergeCell ref="D1052:J1052"/>
    <mergeCell ref="K1052:Q1052"/>
    <mergeCell ref="R1052:Y1052"/>
    <mergeCell ref="Z1052:AG1052"/>
    <mergeCell ref="D1057:AG1057"/>
    <mergeCell ref="D1059:M1059"/>
    <mergeCell ref="N1059:W1059"/>
    <mergeCell ref="X1059:AG1059"/>
    <mergeCell ref="D1050:J1050"/>
    <mergeCell ref="K1050:Q1050"/>
    <mergeCell ref="R1050:Y1050"/>
    <mergeCell ref="Z1050:AG1050"/>
    <mergeCell ref="D1051:J1051"/>
    <mergeCell ref="K1051:Q1051"/>
    <mergeCell ref="R1051:Y1051"/>
    <mergeCell ref="Z1051:AG1051"/>
    <mergeCell ref="D1048:J1048"/>
    <mergeCell ref="K1048:Q1048"/>
    <mergeCell ref="R1048:Y1048"/>
    <mergeCell ref="Z1048:AG1048"/>
    <mergeCell ref="D1049:J1049"/>
    <mergeCell ref="K1049:Q1049"/>
    <mergeCell ref="R1049:Y1049"/>
    <mergeCell ref="Z1049:AG1049"/>
    <mergeCell ref="D1053:J1053"/>
    <mergeCell ref="D1031:J1031"/>
    <mergeCell ref="K1031:M1031"/>
    <mergeCell ref="D1030:J1030"/>
    <mergeCell ref="K1030:M1030"/>
    <mergeCell ref="D1028:AG1028"/>
    <mergeCell ref="D1029:J1029"/>
    <mergeCell ref="K1029:M1029"/>
    <mergeCell ref="AD1029:AG1029"/>
    <mergeCell ref="AD1030:AG1030"/>
    <mergeCell ref="AD1031:AG1031"/>
    <mergeCell ref="D1037:AG1037"/>
    <mergeCell ref="D1043:AG1043"/>
    <mergeCell ref="D1045:AG1045"/>
    <mergeCell ref="D1047:J1047"/>
    <mergeCell ref="K1047:Q1047"/>
    <mergeCell ref="R1047:Y1047"/>
    <mergeCell ref="Z1047:AG1047"/>
    <mergeCell ref="D1034:J1034"/>
    <mergeCell ref="K1034:M1034"/>
    <mergeCell ref="D1032:AG1032"/>
    <mergeCell ref="D1033:J1033"/>
    <mergeCell ref="K1033:M1033"/>
    <mergeCell ref="AD1033:AG1033"/>
    <mergeCell ref="AD1034:AG1034"/>
    <mergeCell ref="N1034:Q1034"/>
    <mergeCell ref="R1034:U1034"/>
    <mergeCell ref="V1034:Y1034"/>
    <mergeCell ref="Z1034:AC1034"/>
    <mergeCell ref="AD1023:AG1023"/>
    <mergeCell ref="D1023:J1023"/>
    <mergeCell ref="K1023:M1023"/>
    <mergeCell ref="D1020:J1020"/>
    <mergeCell ref="K1020:M1020"/>
    <mergeCell ref="D1019:J1019"/>
    <mergeCell ref="K1019:M1019"/>
    <mergeCell ref="AD1020:AG1020"/>
    <mergeCell ref="D1027:J1027"/>
    <mergeCell ref="K1027:M1027"/>
    <mergeCell ref="D1026:J1026"/>
    <mergeCell ref="K1026:M1026"/>
    <mergeCell ref="D1024:AG1024"/>
    <mergeCell ref="D1025:J1025"/>
    <mergeCell ref="K1025:M1025"/>
    <mergeCell ref="AD1025:AG1025"/>
    <mergeCell ref="AD1026:AG1026"/>
    <mergeCell ref="AD1027:AG1027"/>
    <mergeCell ref="V1020:Y1020"/>
    <mergeCell ref="Z1020:AC1020"/>
    <mergeCell ref="N1023:Q1023"/>
    <mergeCell ref="R1023:U1023"/>
    <mergeCell ref="V1023:Y1023"/>
    <mergeCell ref="Z1023:AC1023"/>
    <mergeCell ref="N1025:Q1025"/>
    <mergeCell ref="R1025:U1025"/>
    <mergeCell ref="V1025:Y1025"/>
    <mergeCell ref="Z1025:AC1025"/>
    <mergeCell ref="N1026:Q1026"/>
    <mergeCell ref="R1026:U1026"/>
    <mergeCell ref="V1026:Y1026"/>
    <mergeCell ref="Z1026:AC1026"/>
    <mergeCell ref="D1010:AG1010"/>
    <mergeCell ref="D1012:J1012"/>
    <mergeCell ref="K1012:M1012"/>
    <mergeCell ref="AD1012:AG1012"/>
    <mergeCell ref="D1007:H1007"/>
    <mergeCell ref="I1007:M1007"/>
    <mergeCell ref="N1007:R1007"/>
    <mergeCell ref="S1007:W1007"/>
    <mergeCell ref="X1007:AB1007"/>
    <mergeCell ref="AC1007:AG1007"/>
    <mergeCell ref="D1017:AG1017"/>
    <mergeCell ref="D1018:J1018"/>
    <mergeCell ref="K1018:M1018"/>
    <mergeCell ref="D1016:J1016"/>
    <mergeCell ref="K1016:M1016"/>
    <mergeCell ref="D1015:J1015"/>
    <mergeCell ref="K1015:M1015"/>
    <mergeCell ref="D1006:H1006"/>
    <mergeCell ref="I1006:M1006"/>
    <mergeCell ref="N1006:R1006"/>
    <mergeCell ref="S1006:W1006"/>
    <mergeCell ref="X1006:AB1006"/>
    <mergeCell ref="AC1006:AG1006"/>
    <mergeCell ref="D1005:H1005"/>
    <mergeCell ref="I1005:M1005"/>
    <mergeCell ref="N1005:R1005"/>
    <mergeCell ref="S1005:W1005"/>
    <mergeCell ref="X1005:AB1005"/>
    <mergeCell ref="AC1005:AG1005"/>
    <mergeCell ref="D1004:H1004"/>
    <mergeCell ref="I1004:M1004"/>
    <mergeCell ref="N1004:R1004"/>
    <mergeCell ref="S1004:W1004"/>
    <mergeCell ref="X1004:AB1004"/>
    <mergeCell ref="AC1004:AG1004"/>
    <mergeCell ref="D996:M996"/>
    <mergeCell ref="N996:W996"/>
    <mergeCell ref="X996:AG996"/>
    <mergeCell ref="D1001:AG1001"/>
    <mergeCell ref="D1003:H1003"/>
    <mergeCell ref="I1003:M1003"/>
    <mergeCell ref="N1003:R1003"/>
    <mergeCell ref="S1003:W1003"/>
    <mergeCell ref="X1003:AB1003"/>
    <mergeCell ref="AC1003:AG1003"/>
    <mergeCell ref="D994:M994"/>
    <mergeCell ref="N994:W994"/>
    <mergeCell ref="X994:AG994"/>
    <mergeCell ref="D995:M995"/>
    <mergeCell ref="N995:W995"/>
    <mergeCell ref="X995:AG995"/>
    <mergeCell ref="D992:M992"/>
    <mergeCell ref="N992:W992"/>
    <mergeCell ref="X992:AG992"/>
    <mergeCell ref="D993:M993"/>
    <mergeCell ref="N993:W993"/>
    <mergeCell ref="X993:AG993"/>
    <mergeCell ref="D990:M990"/>
    <mergeCell ref="N990:W990"/>
    <mergeCell ref="X990:AG990"/>
    <mergeCell ref="D991:M991"/>
    <mergeCell ref="N991:W991"/>
    <mergeCell ref="X991:AG991"/>
    <mergeCell ref="D980:M980"/>
    <mergeCell ref="N980:W980"/>
    <mergeCell ref="X980:AG980"/>
    <mergeCell ref="D982:AG984"/>
    <mergeCell ref="D986:AG986"/>
    <mergeCell ref="D989:M989"/>
    <mergeCell ref="N989:W989"/>
    <mergeCell ref="X989:AG989"/>
    <mergeCell ref="D977:M977"/>
    <mergeCell ref="N977:W977"/>
    <mergeCell ref="X977:AG977"/>
    <mergeCell ref="D978:M978"/>
    <mergeCell ref="N978:W978"/>
    <mergeCell ref="X978:AG978"/>
    <mergeCell ref="D979:M979"/>
    <mergeCell ref="N979:W979"/>
    <mergeCell ref="X979:AG979"/>
    <mergeCell ref="D987:AG987"/>
    <mergeCell ref="D975:M975"/>
    <mergeCell ref="N975:W975"/>
    <mergeCell ref="X975:AG975"/>
    <mergeCell ref="D976:M976"/>
    <mergeCell ref="N976:W976"/>
    <mergeCell ref="X976:AG976"/>
    <mergeCell ref="D973:M973"/>
    <mergeCell ref="N973:W973"/>
    <mergeCell ref="X973:AG973"/>
    <mergeCell ref="D974:M974"/>
    <mergeCell ref="N974:W974"/>
    <mergeCell ref="X974:AG974"/>
    <mergeCell ref="D971:M971"/>
    <mergeCell ref="N971:W971"/>
    <mergeCell ref="X971:AG971"/>
    <mergeCell ref="D972:M972"/>
    <mergeCell ref="N972:W972"/>
    <mergeCell ref="X972:AG972"/>
    <mergeCell ref="D969:M969"/>
    <mergeCell ref="N969:W969"/>
    <mergeCell ref="X969:AG969"/>
    <mergeCell ref="D970:M970"/>
    <mergeCell ref="N970:W970"/>
    <mergeCell ref="X970:AG970"/>
    <mergeCell ref="D967:M967"/>
    <mergeCell ref="N967:W967"/>
    <mergeCell ref="X967:AG967"/>
    <mergeCell ref="D968:M968"/>
    <mergeCell ref="N968:W968"/>
    <mergeCell ref="X968:AG968"/>
    <mergeCell ref="D965:M965"/>
    <mergeCell ref="N965:W965"/>
    <mergeCell ref="X965:AG965"/>
    <mergeCell ref="D966:M966"/>
    <mergeCell ref="N966:W966"/>
    <mergeCell ref="X966:AG966"/>
    <mergeCell ref="D963:M963"/>
    <mergeCell ref="N963:W963"/>
    <mergeCell ref="X963:AG963"/>
    <mergeCell ref="D964:M964"/>
    <mergeCell ref="N964:W964"/>
    <mergeCell ref="X964:AG964"/>
    <mergeCell ref="D950:AG950"/>
    <mergeCell ref="D952:AG952"/>
    <mergeCell ref="D956:AG958"/>
    <mergeCell ref="D960:AG960"/>
    <mergeCell ref="D962:M962"/>
    <mergeCell ref="N962:W962"/>
    <mergeCell ref="X962:AG962"/>
    <mergeCell ref="D942:M942"/>
    <mergeCell ref="N942:W942"/>
    <mergeCell ref="X942:AG942"/>
    <mergeCell ref="D944:AG944"/>
    <mergeCell ref="D946:Q946"/>
    <mergeCell ref="R946:Y946"/>
    <mergeCell ref="Z946:AG946"/>
    <mergeCell ref="D940:M940"/>
    <mergeCell ref="N940:W940"/>
    <mergeCell ref="X940:AG940"/>
    <mergeCell ref="D941:M941"/>
    <mergeCell ref="N941:W941"/>
    <mergeCell ref="X941:AG941"/>
    <mergeCell ref="D938:M938"/>
    <mergeCell ref="N938:W938"/>
    <mergeCell ref="X938:AG938"/>
    <mergeCell ref="D939:M939"/>
    <mergeCell ref="N939:W939"/>
    <mergeCell ref="X939:AG939"/>
    <mergeCell ref="D929:AG929"/>
    <mergeCell ref="D934:AG934"/>
    <mergeCell ref="D936:M936"/>
    <mergeCell ref="N936:W936"/>
    <mergeCell ref="X936:AG936"/>
    <mergeCell ref="D937:M937"/>
    <mergeCell ref="N937:W937"/>
    <mergeCell ref="X937:AG937"/>
    <mergeCell ref="D927:H927"/>
    <mergeCell ref="I927:M927"/>
    <mergeCell ref="N927:R927"/>
    <mergeCell ref="S927:W927"/>
    <mergeCell ref="X927:AB927"/>
    <mergeCell ref="AC927:AG927"/>
    <mergeCell ref="D926:H926"/>
    <mergeCell ref="I926:M926"/>
    <mergeCell ref="N926:R926"/>
    <mergeCell ref="S926:W926"/>
    <mergeCell ref="X926:AB926"/>
    <mergeCell ref="AC926:AG926"/>
    <mergeCell ref="D925:H925"/>
    <mergeCell ref="I925:M925"/>
    <mergeCell ref="N925:R925"/>
    <mergeCell ref="S925:W925"/>
    <mergeCell ref="X925:AB925"/>
    <mergeCell ref="AC925:AG925"/>
    <mergeCell ref="D924:H924"/>
    <mergeCell ref="I924:M924"/>
    <mergeCell ref="N924:R924"/>
    <mergeCell ref="S924:W924"/>
    <mergeCell ref="X924:AB924"/>
    <mergeCell ref="AC924:AG924"/>
    <mergeCell ref="D923:H923"/>
    <mergeCell ref="I923:M923"/>
    <mergeCell ref="N923:R923"/>
    <mergeCell ref="S923:W923"/>
    <mergeCell ref="X923:AB923"/>
    <mergeCell ref="AC923:AG923"/>
    <mergeCell ref="D922:H922"/>
    <mergeCell ref="I922:M922"/>
    <mergeCell ref="N922:R922"/>
    <mergeCell ref="S922:W922"/>
    <mergeCell ref="X922:AB922"/>
    <mergeCell ref="AC922:AG922"/>
    <mergeCell ref="D921:H921"/>
    <mergeCell ref="I921:M921"/>
    <mergeCell ref="N921:R921"/>
    <mergeCell ref="S921:W921"/>
    <mergeCell ref="X921:AB921"/>
    <mergeCell ref="AC921:AG921"/>
    <mergeCell ref="D920:H920"/>
    <mergeCell ref="I920:M920"/>
    <mergeCell ref="N920:R920"/>
    <mergeCell ref="S920:W920"/>
    <mergeCell ref="X920:AB920"/>
    <mergeCell ref="AC920:AG920"/>
    <mergeCell ref="D919:H919"/>
    <mergeCell ref="I919:M919"/>
    <mergeCell ref="N919:R919"/>
    <mergeCell ref="S919:W919"/>
    <mergeCell ref="X919:AB919"/>
    <mergeCell ref="AC919:AG919"/>
    <mergeCell ref="D918:H918"/>
    <mergeCell ref="I918:M918"/>
    <mergeCell ref="N918:R918"/>
    <mergeCell ref="S918:W918"/>
    <mergeCell ref="X918:AB918"/>
    <mergeCell ref="AC918:AG918"/>
    <mergeCell ref="D917:H917"/>
    <mergeCell ref="I917:M917"/>
    <mergeCell ref="N917:R917"/>
    <mergeCell ref="S917:W917"/>
    <mergeCell ref="X917:AB917"/>
    <mergeCell ref="AC917:AG917"/>
    <mergeCell ref="D916:H916"/>
    <mergeCell ref="I916:M916"/>
    <mergeCell ref="N916:R916"/>
    <mergeCell ref="S916:W916"/>
    <mergeCell ref="X916:AB916"/>
    <mergeCell ref="AC916:AG916"/>
    <mergeCell ref="D915:H915"/>
    <mergeCell ref="I915:M915"/>
    <mergeCell ref="N915:R915"/>
    <mergeCell ref="S915:W915"/>
    <mergeCell ref="X915:AB915"/>
    <mergeCell ref="AC915:AG915"/>
    <mergeCell ref="D913:H914"/>
    <mergeCell ref="I913:AG913"/>
    <mergeCell ref="I914:M914"/>
    <mergeCell ref="N914:R914"/>
    <mergeCell ref="S914:W914"/>
    <mergeCell ref="X914:AB914"/>
    <mergeCell ref="AC914:AG914"/>
    <mergeCell ref="D910:H910"/>
    <mergeCell ref="I910:M910"/>
    <mergeCell ref="N910:R910"/>
    <mergeCell ref="S910:W910"/>
    <mergeCell ref="X910:AB910"/>
    <mergeCell ref="AC910:AG910"/>
    <mergeCell ref="D909:H909"/>
    <mergeCell ref="I909:M909"/>
    <mergeCell ref="N909:R909"/>
    <mergeCell ref="S909:W909"/>
    <mergeCell ref="X909:AB909"/>
    <mergeCell ref="AC909:AG909"/>
    <mergeCell ref="D908:H908"/>
    <mergeCell ref="I908:M908"/>
    <mergeCell ref="N908:R908"/>
    <mergeCell ref="S908:W908"/>
    <mergeCell ref="X908:AB908"/>
    <mergeCell ref="AC908:AG908"/>
    <mergeCell ref="D907:H907"/>
    <mergeCell ref="I907:M907"/>
    <mergeCell ref="N907:R907"/>
    <mergeCell ref="S907:W907"/>
    <mergeCell ref="X907:AB907"/>
    <mergeCell ref="AC907:AG907"/>
    <mergeCell ref="D906:H906"/>
    <mergeCell ref="I906:M906"/>
    <mergeCell ref="N906:R906"/>
    <mergeCell ref="S906:W906"/>
    <mergeCell ref="X906:AB906"/>
    <mergeCell ref="AC906:AG906"/>
    <mergeCell ref="D905:H905"/>
    <mergeCell ref="I905:M905"/>
    <mergeCell ref="N905:R905"/>
    <mergeCell ref="S905:W905"/>
    <mergeCell ref="X905:AB905"/>
    <mergeCell ref="AC905:AG905"/>
    <mergeCell ref="D904:H904"/>
    <mergeCell ref="I904:M904"/>
    <mergeCell ref="N904:R904"/>
    <mergeCell ref="S904:W904"/>
    <mergeCell ref="X904:AB904"/>
    <mergeCell ref="AC904:AG904"/>
    <mergeCell ref="D903:H903"/>
    <mergeCell ref="I903:M903"/>
    <mergeCell ref="N903:R903"/>
    <mergeCell ref="S903:W903"/>
    <mergeCell ref="X903:AB903"/>
    <mergeCell ref="AC903:AG903"/>
    <mergeCell ref="D902:H902"/>
    <mergeCell ref="I902:M902"/>
    <mergeCell ref="N902:R902"/>
    <mergeCell ref="S902:W902"/>
    <mergeCell ref="X902:AB902"/>
    <mergeCell ref="AC902:AG902"/>
    <mergeCell ref="D901:H901"/>
    <mergeCell ref="I901:M901"/>
    <mergeCell ref="N901:R901"/>
    <mergeCell ref="S901:W901"/>
    <mergeCell ref="X901:AB901"/>
    <mergeCell ref="AC901:AG901"/>
    <mergeCell ref="D900:H900"/>
    <mergeCell ref="I900:M900"/>
    <mergeCell ref="N900:R900"/>
    <mergeCell ref="S900:W900"/>
    <mergeCell ref="X900:AB900"/>
    <mergeCell ref="AC900:AG900"/>
    <mergeCell ref="D899:H899"/>
    <mergeCell ref="I899:M899"/>
    <mergeCell ref="N899:R899"/>
    <mergeCell ref="S899:W899"/>
    <mergeCell ref="X899:AB899"/>
    <mergeCell ref="AC899:AG899"/>
    <mergeCell ref="X897:AB897"/>
    <mergeCell ref="AC897:AG897"/>
    <mergeCell ref="D898:H898"/>
    <mergeCell ref="I898:M898"/>
    <mergeCell ref="N898:R898"/>
    <mergeCell ref="S898:W898"/>
    <mergeCell ref="X898:AB898"/>
    <mergeCell ref="AC898:AG898"/>
    <mergeCell ref="D889:Q889"/>
    <mergeCell ref="R889:AG889"/>
    <mergeCell ref="D890:Q890"/>
    <mergeCell ref="R890:AG890"/>
    <mergeCell ref="D894:AG894"/>
    <mergeCell ref="D896:H897"/>
    <mergeCell ref="I896:AG896"/>
    <mergeCell ref="I897:M897"/>
    <mergeCell ref="N897:R897"/>
    <mergeCell ref="S897:W897"/>
    <mergeCell ref="D886:Q886"/>
    <mergeCell ref="R886:AG886"/>
    <mergeCell ref="D887:Q887"/>
    <mergeCell ref="R887:AG887"/>
    <mergeCell ref="D888:Q888"/>
    <mergeCell ref="R888:AG888"/>
    <mergeCell ref="D883:Q883"/>
    <mergeCell ref="R883:AG883"/>
    <mergeCell ref="D884:Q884"/>
    <mergeCell ref="R884:AG884"/>
    <mergeCell ref="D885:Q885"/>
    <mergeCell ref="R885:AG885"/>
    <mergeCell ref="D879:Q879"/>
    <mergeCell ref="R879:AG879"/>
    <mergeCell ref="D881:Q881"/>
    <mergeCell ref="R881:AG881"/>
    <mergeCell ref="D882:Q882"/>
    <mergeCell ref="R882:AG882"/>
    <mergeCell ref="D876:Q876"/>
    <mergeCell ref="R876:AG876"/>
    <mergeCell ref="D877:Q877"/>
    <mergeCell ref="R877:AG877"/>
    <mergeCell ref="D878:Q878"/>
    <mergeCell ref="R878:AG878"/>
    <mergeCell ref="D873:Q873"/>
    <mergeCell ref="R873:AG873"/>
    <mergeCell ref="D874:Q874"/>
    <mergeCell ref="R874:AG874"/>
    <mergeCell ref="D875:Q875"/>
    <mergeCell ref="R875:AG875"/>
    <mergeCell ref="D870:Q870"/>
    <mergeCell ref="R870:AG870"/>
    <mergeCell ref="D871:Q871"/>
    <mergeCell ref="R871:AG871"/>
    <mergeCell ref="D872:Q872"/>
    <mergeCell ref="R872:AG872"/>
    <mergeCell ref="D860:AG861"/>
    <mergeCell ref="D863:AG864"/>
    <mergeCell ref="D866:AG866"/>
    <mergeCell ref="D868:Q868"/>
    <mergeCell ref="R868:AG868"/>
    <mergeCell ref="D869:Q869"/>
    <mergeCell ref="R869:AG869"/>
    <mergeCell ref="AD854:AG854"/>
    <mergeCell ref="D855:I855"/>
    <mergeCell ref="J855:M855"/>
    <mergeCell ref="N855:Q855"/>
    <mergeCell ref="R855:U855"/>
    <mergeCell ref="V855:Y855"/>
    <mergeCell ref="Z855:AC855"/>
    <mergeCell ref="AD855:AG855"/>
    <mergeCell ref="D854:I854"/>
    <mergeCell ref="J854:M854"/>
    <mergeCell ref="N854:Q854"/>
    <mergeCell ref="R854:U854"/>
    <mergeCell ref="V854:Y854"/>
    <mergeCell ref="Z854:AC854"/>
    <mergeCell ref="V852:Y852"/>
    <mergeCell ref="Z852:AC852"/>
    <mergeCell ref="AD852:AG852"/>
    <mergeCell ref="D853:I853"/>
    <mergeCell ref="J853:M853"/>
    <mergeCell ref="N853:Q853"/>
    <mergeCell ref="R853:U853"/>
    <mergeCell ref="V853:Y853"/>
    <mergeCell ref="Z853:AC853"/>
    <mergeCell ref="AD853:AG853"/>
    <mergeCell ref="J851:U851"/>
    <mergeCell ref="V851:AG851"/>
    <mergeCell ref="D843:O843"/>
    <mergeCell ref="P843:X843"/>
    <mergeCell ref="Y843:AG843"/>
    <mergeCell ref="D848:AG848"/>
    <mergeCell ref="D850:I852"/>
    <mergeCell ref="J850:U850"/>
    <mergeCell ref="V850:AG850"/>
    <mergeCell ref="J852:M852"/>
    <mergeCell ref="N852:Q852"/>
    <mergeCell ref="R852:U852"/>
    <mergeCell ref="D841:O841"/>
    <mergeCell ref="P841:X841"/>
    <mergeCell ref="Y841:AG841"/>
    <mergeCell ref="D842:O842"/>
    <mergeCell ref="P842:X842"/>
    <mergeCell ref="Y842:AG842"/>
    <mergeCell ref="D839:O839"/>
    <mergeCell ref="P839:X839"/>
    <mergeCell ref="Y839:AG839"/>
    <mergeCell ref="D840:O840"/>
    <mergeCell ref="P840:X840"/>
    <mergeCell ref="Y840:AG840"/>
    <mergeCell ref="D837:O837"/>
    <mergeCell ref="P837:X837"/>
    <mergeCell ref="Y837:AG837"/>
    <mergeCell ref="D838:O838"/>
    <mergeCell ref="P838:X838"/>
    <mergeCell ref="Y838:AG838"/>
    <mergeCell ref="D835:O835"/>
    <mergeCell ref="P835:X835"/>
    <mergeCell ref="Y835:AG835"/>
    <mergeCell ref="D836:O836"/>
    <mergeCell ref="P836:X836"/>
    <mergeCell ref="Y836:AG836"/>
    <mergeCell ref="D833:O833"/>
    <mergeCell ref="P833:X833"/>
    <mergeCell ref="Y833:AG833"/>
    <mergeCell ref="D834:O834"/>
    <mergeCell ref="P834:X834"/>
    <mergeCell ref="Y834:AG834"/>
    <mergeCell ref="D829:AG829"/>
    <mergeCell ref="D831:O831"/>
    <mergeCell ref="P831:X831"/>
    <mergeCell ref="Y831:AG831"/>
    <mergeCell ref="D832:O832"/>
    <mergeCell ref="P832:X832"/>
    <mergeCell ref="Y832:AG832"/>
    <mergeCell ref="D823:K823"/>
    <mergeCell ref="L823:R823"/>
    <mergeCell ref="S823:Y823"/>
    <mergeCell ref="Z823:AG823"/>
    <mergeCell ref="D824:K824"/>
    <mergeCell ref="L824:R824"/>
    <mergeCell ref="S824:Y824"/>
    <mergeCell ref="Z824:AG824"/>
    <mergeCell ref="D821:K821"/>
    <mergeCell ref="L821:R821"/>
    <mergeCell ref="S821:Y821"/>
    <mergeCell ref="Z821:AG821"/>
    <mergeCell ref="D822:K822"/>
    <mergeCell ref="L822:R822"/>
    <mergeCell ref="S822:Y822"/>
    <mergeCell ref="Z822:AG822"/>
    <mergeCell ref="D816:AG817"/>
    <mergeCell ref="D819:K819"/>
    <mergeCell ref="L819:R819"/>
    <mergeCell ref="S819:Y819"/>
    <mergeCell ref="Z819:AG819"/>
    <mergeCell ref="D820:K820"/>
    <mergeCell ref="L820:R820"/>
    <mergeCell ref="S820:Y820"/>
    <mergeCell ref="Z820:AG820"/>
    <mergeCell ref="D808:AG809"/>
    <mergeCell ref="D811:R811"/>
    <mergeCell ref="S811:AG811"/>
    <mergeCell ref="D812:R812"/>
    <mergeCell ref="S812:AG812"/>
    <mergeCell ref="D813:R813"/>
    <mergeCell ref="S813:AG813"/>
    <mergeCell ref="D806:M806"/>
    <mergeCell ref="N806:Q806"/>
    <mergeCell ref="R806:U806"/>
    <mergeCell ref="V806:Y806"/>
    <mergeCell ref="Z806:AC806"/>
    <mergeCell ref="AD806:AG806"/>
    <mergeCell ref="D805:M805"/>
    <mergeCell ref="N805:Q805"/>
    <mergeCell ref="R805:U805"/>
    <mergeCell ref="V805:Y805"/>
    <mergeCell ref="Z805:AC805"/>
    <mergeCell ref="AD805:AG805"/>
    <mergeCell ref="D804:M804"/>
    <mergeCell ref="N804:Q804"/>
    <mergeCell ref="R804:U804"/>
    <mergeCell ref="V804:Y804"/>
    <mergeCell ref="Z804:AC804"/>
    <mergeCell ref="AD804:AG804"/>
    <mergeCell ref="D803:M803"/>
    <mergeCell ref="N803:Q803"/>
    <mergeCell ref="R803:U803"/>
    <mergeCell ref="V803:Y803"/>
    <mergeCell ref="Z803:AC803"/>
    <mergeCell ref="AD803:AG803"/>
    <mergeCell ref="D798:M798"/>
    <mergeCell ref="D801:AG801"/>
    <mergeCell ref="N798:Q798"/>
    <mergeCell ref="R798:U798"/>
    <mergeCell ref="V798:Y798"/>
    <mergeCell ref="Z798:AC798"/>
    <mergeCell ref="AD798:AG798"/>
    <mergeCell ref="D797:M797"/>
    <mergeCell ref="D794:M794"/>
    <mergeCell ref="D795:M795"/>
    <mergeCell ref="N797:Q797"/>
    <mergeCell ref="R797:U797"/>
    <mergeCell ref="V797:Y797"/>
    <mergeCell ref="Z797:AC797"/>
    <mergeCell ref="AD797:AG797"/>
    <mergeCell ref="D792:M792"/>
    <mergeCell ref="D793:M793"/>
    <mergeCell ref="D786:AG788"/>
    <mergeCell ref="D790:M791"/>
    <mergeCell ref="N790:AG790"/>
    <mergeCell ref="N791:Q791"/>
    <mergeCell ref="R791:U791"/>
    <mergeCell ref="V791:Y791"/>
    <mergeCell ref="Z791:AC791"/>
    <mergeCell ref="AD791:AG791"/>
    <mergeCell ref="N792:Q792"/>
    <mergeCell ref="R792:U792"/>
    <mergeCell ref="V792:Y792"/>
    <mergeCell ref="Z792:AC792"/>
    <mergeCell ref="AD792:AG792"/>
    <mergeCell ref="N794:Q794"/>
    <mergeCell ref="R794:U794"/>
    <mergeCell ref="V794:Y794"/>
    <mergeCell ref="Z794:AC794"/>
    <mergeCell ref="AD794:AG794"/>
    <mergeCell ref="N795:Q795"/>
    <mergeCell ref="R795:U795"/>
    <mergeCell ref="V795:Y795"/>
    <mergeCell ref="N793:Q793"/>
    <mergeCell ref="X781:AG781"/>
    <mergeCell ref="D776:AG776"/>
    <mergeCell ref="D778:M778"/>
    <mergeCell ref="N778:W778"/>
    <mergeCell ref="X778:AG778"/>
    <mergeCell ref="D779:M779"/>
    <mergeCell ref="N779:W779"/>
    <mergeCell ref="X779:AG779"/>
    <mergeCell ref="D770:M770"/>
    <mergeCell ref="N770:W770"/>
    <mergeCell ref="X770:AG770"/>
    <mergeCell ref="D771:M771"/>
    <mergeCell ref="N771:W771"/>
    <mergeCell ref="X771:AG771"/>
    <mergeCell ref="D765:AG765"/>
    <mergeCell ref="D767:M768"/>
    <mergeCell ref="N767:AG767"/>
    <mergeCell ref="N768:W768"/>
    <mergeCell ref="X768:AG768"/>
    <mergeCell ref="D769:M769"/>
    <mergeCell ref="N769:W769"/>
    <mergeCell ref="X769:AG769"/>
    <mergeCell ref="D762:L762"/>
    <mergeCell ref="M762:S762"/>
    <mergeCell ref="T762:Z762"/>
    <mergeCell ref="AA762:AG762"/>
    <mergeCell ref="D763:L763"/>
    <mergeCell ref="M763:S763"/>
    <mergeCell ref="T763:Z763"/>
    <mergeCell ref="AA763:AG763"/>
    <mergeCell ref="D760:L760"/>
    <mergeCell ref="M760:S760"/>
    <mergeCell ref="T760:Z760"/>
    <mergeCell ref="AA760:AG760"/>
    <mergeCell ref="D761:L761"/>
    <mergeCell ref="M761:S761"/>
    <mergeCell ref="T761:Z761"/>
    <mergeCell ref="AA761:AG761"/>
    <mergeCell ref="D758:L758"/>
    <mergeCell ref="M758:S758"/>
    <mergeCell ref="T758:Z758"/>
    <mergeCell ref="AA758:AG758"/>
    <mergeCell ref="D759:L759"/>
    <mergeCell ref="M759:S759"/>
    <mergeCell ref="T759:Z759"/>
    <mergeCell ref="AA759:AG759"/>
    <mergeCell ref="D755:AG755"/>
    <mergeCell ref="D756:L756"/>
    <mergeCell ref="M756:S756"/>
    <mergeCell ref="T756:Z756"/>
    <mergeCell ref="AA756:AG756"/>
    <mergeCell ref="D757:L757"/>
    <mergeCell ref="M757:S757"/>
    <mergeCell ref="T757:Z757"/>
    <mergeCell ref="AA757:AG757"/>
    <mergeCell ref="D753:L753"/>
    <mergeCell ref="M753:S753"/>
    <mergeCell ref="T753:Z753"/>
    <mergeCell ref="AA753:AG753"/>
    <mergeCell ref="D754:L754"/>
    <mergeCell ref="M754:S754"/>
    <mergeCell ref="T754:Z754"/>
    <mergeCell ref="AA754:AG754"/>
    <mergeCell ref="D751:L751"/>
    <mergeCell ref="M751:S751"/>
    <mergeCell ref="T751:Z751"/>
    <mergeCell ref="AA751:AG751"/>
    <mergeCell ref="D752:L752"/>
    <mergeCell ref="M752:S752"/>
    <mergeCell ref="T752:Z752"/>
    <mergeCell ref="AA752:AG752"/>
    <mergeCell ref="D748:AG748"/>
    <mergeCell ref="D749:L749"/>
    <mergeCell ref="M749:S749"/>
    <mergeCell ref="T749:Z749"/>
    <mergeCell ref="AA749:AG749"/>
    <mergeCell ref="D750:L750"/>
    <mergeCell ref="M750:S750"/>
    <mergeCell ref="T750:Z750"/>
    <mergeCell ref="AA750:AG750"/>
    <mergeCell ref="D734:AG734"/>
    <mergeCell ref="D736:AG738"/>
    <mergeCell ref="D740:AG740"/>
    <mergeCell ref="D742:AG742"/>
    <mergeCell ref="D745:AG745"/>
    <mergeCell ref="D747:L747"/>
    <mergeCell ref="M747:S747"/>
    <mergeCell ref="T747:Z747"/>
    <mergeCell ref="AA747:AG747"/>
    <mergeCell ref="D732:H732"/>
    <mergeCell ref="I732:M732"/>
    <mergeCell ref="N732:R732"/>
    <mergeCell ref="S732:W732"/>
    <mergeCell ref="X732:AB732"/>
    <mergeCell ref="AC732:AG732"/>
    <mergeCell ref="D731:H731"/>
    <mergeCell ref="I731:M731"/>
    <mergeCell ref="N731:R731"/>
    <mergeCell ref="S731:W731"/>
    <mergeCell ref="X731:AB731"/>
    <mergeCell ref="AC731:AG731"/>
    <mergeCell ref="D730:H730"/>
    <mergeCell ref="I730:M730"/>
    <mergeCell ref="N730:R730"/>
    <mergeCell ref="S730:W730"/>
    <mergeCell ref="X730:AB730"/>
    <mergeCell ref="AC730:AG730"/>
    <mergeCell ref="D729:H729"/>
    <mergeCell ref="I729:M729"/>
    <mergeCell ref="N729:R729"/>
    <mergeCell ref="S729:W729"/>
    <mergeCell ref="X729:AB729"/>
    <mergeCell ref="AC729:AG729"/>
    <mergeCell ref="D728:H728"/>
    <mergeCell ref="I728:M728"/>
    <mergeCell ref="N728:R728"/>
    <mergeCell ref="S728:W728"/>
    <mergeCell ref="X728:AB728"/>
    <mergeCell ref="AC728:AG728"/>
    <mergeCell ref="D727:H727"/>
    <mergeCell ref="I727:M727"/>
    <mergeCell ref="N727:R727"/>
    <mergeCell ref="S727:W727"/>
    <mergeCell ref="X727:AB727"/>
    <mergeCell ref="AC727:AG727"/>
    <mergeCell ref="D723:AG723"/>
    <mergeCell ref="D725:H726"/>
    <mergeCell ref="I725:AG725"/>
    <mergeCell ref="I726:M726"/>
    <mergeCell ref="N726:R726"/>
    <mergeCell ref="S726:W726"/>
    <mergeCell ref="X726:AB726"/>
    <mergeCell ref="AC726:AG726"/>
    <mergeCell ref="D717:M717"/>
    <mergeCell ref="N717:W717"/>
    <mergeCell ref="X717:AG717"/>
    <mergeCell ref="D718:M718"/>
    <mergeCell ref="N718:W718"/>
    <mergeCell ref="X718:AG718"/>
    <mergeCell ref="D715:M715"/>
    <mergeCell ref="N715:W715"/>
    <mergeCell ref="X715:AG715"/>
    <mergeCell ref="D716:M716"/>
    <mergeCell ref="N716:W716"/>
    <mergeCell ref="X716:AG716"/>
    <mergeCell ref="D712:K712"/>
    <mergeCell ref="L712:R712"/>
    <mergeCell ref="S712:Y712"/>
    <mergeCell ref="Z712:AG712"/>
    <mergeCell ref="D714:M714"/>
    <mergeCell ref="N714:W714"/>
    <mergeCell ref="X714:AG714"/>
    <mergeCell ref="D710:K710"/>
    <mergeCell ref="L710:R710"/>
    <mergeCell ref="S710:Y710"/>
    <mergeCell ref="Z710:AG710"/>
    <mergeCell ref="D711:K711"/>
    <mergeCell ref="L711:R711"/>
    <mergeCell ref="S711:Y711"/>
    <mergeCell ref="Z711:AG711"/>
    <mergeCell ref="D707:M707"/>
    <mergeCell ref="N707:W707"/>
    <mergeCell ref="X707:AG707"/>
    <mergeCell ref="D709:K709"/>
    <mergeCell ref="L709:R709"/>
    <mergeCell ref="S709:Y709"/>
    <mergeCell ref="Z709:AG709"/>
    <mergeCell ref="D705:M705"/>
    <mergeCell ref="N705:W705"/>
    <mergeCell ref="X705:AG705"/>
    <mergeCell ref="D706:M706"/>
    <mergeCell ref="N706:W706"/>
    <mergeCell ref="X706:AG706"/>
    <mergeCell ref="D703:M703"/>
    <mergeCell ref="N703:W703"/>
    <mergeCell ref="X703:AG703"/>
    <mergeCell ref="D704:M704"/>
    <mergeCell ref="N704:W704"/>
    <mergeCell ref="X704:AG704"/>
    <mergeCell ref="D700:K700"/>
    <mergeCell ref="L700:R700"/>
    <mergeCell ref="S700:Y700"/>
    <mergeCell ref="Z700:AG700"/>
    <mergeCell ref="D701:K701"/>
    <mergeCell ref="L701:R701"/>
    <mergeCell ref="S701:Y701"/>
    <mergeCell ref="Z701:AG701"/>
    <mergeCell ref="D696:AG696"/>
    <mergeCell ref="D698:K698"/>
    <mergeCell ref="L698:R698"/>
    <mergeCell ref="S698:Y698"/>
    <mergeCell ref="Z698:AG698"/>
    <mergeCell ref="D699:K699"/>
    <mergeCell ref="L699:R699"/>
    <mergeCell ref="S699:Y699"/>
    <mergeCell ref="Z699:AG699"/>
    <mergeCell ref="D686:AG687"/>
    <mergeCell ref="D689:S689"/>
    <mergeCell ref="T689:AG689"/>
    <mergeCell ref="D690:S690"/>
    <mergeCell ref="T690:AG690"/>
    <mergeCell ref="D691:S691"/>
    <mergeCell ref="T691:AG691"/>
    <mergeCell ref="D679:AG679"/>
    <mergeCell ref="D681:S681"/>
    <mergeCell ref="T681:AG681"/>
    <mergeCell ref="D682:S682"/>
    <mergeCell ref="T682:AG682"/>
    <mergeCell ref="D683:S683"/>
    <mergeCell ref="T683:AG683"/>
    <mergeCell ref="D676:H676"/>
    <mergeCell ref="I676:M676"/>
    <mergeCell ref="N676:R676"/>
    <mergeCell ref="S676:W676"/>
    <mergeCell ref="X676:AB676"/>
    <mergeCell ref="AC676:AG676"/>
    <mergeCell ref="D675:H675"/>
    <mergeCell ref="I675:M675"/>
    <mergeCell ref="N675:R675"/>
    <mergeCell ref="S675:W675"/>
    <mergeCell ref="X675:AB675"/>
    <mergeCell ref="AC675:AG675"/>
    <mergeCell ref="D674:H674"/>
    <mergeCell ref="I674:M674"/>
    <mergeCell ref="N674:R674"/>
    <mergeCell ref="S674:W674"/>
    <mergeCell ref="X674:AB674"/>
    <mergeCell ref="AC674:AG674"/>
    <mergeCell ref="D673:H673"/>
    <mergeCell ref="I673:M673"/>
    <mergeCell ref="N673:R673"/>
    <mergeCell ref="S673:W673"/>
    <mergeCell ref="X673:AB673"/>
    <mergeCell ref="AC673:AG673"/>
    <mergeCell ref="D672:H672"/>
    <mergeCell ref="I672:M672"/>
    <mergeCell ref="N672:R672"/>
    <mergeCell ref="S672:W672"/>
    <mergeCell ref="X672:AB672"/>
    <mergeCell ref="AC672:AG672"/>
    <mergeCell ref="D671:H671"/>
    <mergeCell ref="I671:M671"/>
    <mergeCell ref="N671:R671"/>
    <mergeCell ref="S671:W671"/>
    <mergeCell ref="X671:AB671"/>
    <mergeCell ref="AC671:AG671"/>
    <mergeCell ref="D670:H670"/>
    <mergeCell ref="I670:M670"/>
    <mergeCell ref="N670:R670"/>
    <mergeCell ref="S670:W670"/>
    <mergeCell ref="X670:AB670"/>
    <mergeCell ref="AC670:AG670"/>
    <mergeCell ref="D669:H669"/>
    <mergeCell ref="I669:M669"/>
    <mergeCell ref="N669:R669"/>
    <mergeCell ref="S669:W669"/>
    <mergeCell ref="X669:AB669"/>
    <mergeCell ref="AC669:AG669"/>
    <mergeCell ref="D656:AG657"/>
    <mergeCell ref="D662:AG663"/>
    <mergeCell ref="D665:AG665"/>
    <mergeCell ref="D667:H668"/>
    <mergeCell ref="I667:AG667"/>
    <mergeCell ref="I668:M668"/>
    <mergeCell ref="N668:R668"/>
    <mergeCell ref="S668:W668"/>
    <mergeCell ref="X668:AB668"/>
    <mergeCell ref="AC668:AG668"/>
    <mergeCell ref="D654:K654"/>
    <mergeCell ref="L654:P654"/>
    <mergeCell ref="Q654:T654"/>
    <mergeCell ref="U654:X654"/>
    <mergeCell ref="Y654:AB654"/>
    <mergeCell ref="AC654:AG654"/>
    <mergeCell ref="D653:K653"/>
    <mergeCell ref="L653:P653"/>
    <mergeCell ref="Q653:T653"/>
    <mergeCell ref="U653:X653"/>
    <mergeCell ref="Y653:AB653"/>
    <mergeCell ref="AC653:AG653"/>
    <mergeCell ref="D652:K652"/>
    <mergeCell ref="L652:P652"/>
    <mergeCell ref="Q652:T652"/>
    <mergeCell ref="U652:X652"/>
    <mergeCell ref="Y652:AB652"/>
    <mergeCell ref="AC652:AG652"/>
    <mergeCell ref="D651:K651"/>
    <mergeCell ref="L651:P651"/>
    <mergeCell ref="Q651:T651"/>
    <mergeCell ref="U651:X651"/>
    <mergeCell ref="Y651:AB651"/>
    <mergeCell ref="AC651:AG651"/>
    <mergeCell ref="D650:K650"/>
    <mergeCell ref="L650:P650"/>
    <mergeCell ref="Q650:T650"/>
    <mergeCell ref="U650:X650"/>
    <mergeCell ref="Y650:AB650"/>
    <mergeCell ref="AC650:AG650"/>
    <mergeCell ref="AD644:AG644"/>
    <mergeCell ref="D647:AG647"/>
    <mergeCell ref="D649:K649"/>
    <mergeCell ref="L649:P649"/>
    <mergeCell ref="Q649:T649"/>
    <mergeCell ref="U649:X649"/>
    <mergeCell ref="Y649:AB649"/>
    <mergeCell ref="AC649:AG649"/>
    <mergeCell ref="D644:I644"/>
    <mergeCell ref="J644:M644"/>
    <mergeCell ref="N644:Q644"/>
    <mergeCell ref="R644:U644"/>
    <mergeCell ref="V644:Y644"/>
    <mergeCell ref="Z644:AC644"/>
    <mergeCell ref="AD642:AG642"/>
    <mergeCell ref="D643:I643"/>
    <mergeCell ref="J643:M643"/>
    <mergeCell ref="N643:Q643"/>
    <mergeCell ref="R643:U643"/>
    <mergeCell ref="V643:Y643"/>
    <mergeCell ref="Z643:AC643"/>
    <mergeCell ref="AD643:AG643"/>
    <mergeCell ref="D642:I642"/>
    <mergeCell ref="J642:M642"/>
    <mergeCell ref="N642:Q642"/>
    <mergeCell ref="R642:U642"/>
    <mergeCell ref="V642:Y642"/>
    <mergeCell ref="Z642:AC642"/>
    <mergeCell ref="AD640:AG640"/>
    <mergeCell ref="D641:I641"/>
    <mergeCell ref="J641:M641"/>
    <mergeCell ref="N641:Q641"/>
    <mergeCell ref="R641:U641"/>
    <mergeCell ref="V641:Y641"/>
    <mergeCell ref="Z641:AC641"/>
    <mergeCell ref="AD641:AG641"/>
    <mergeCell ref="D640:I640"/>
    <mergeCell ref="J640:M640"/>
    <mergeCell ref="N640:Q640"/>
    <mergeCell ref="R640:U640"/>
    <mergeCell ref="V640:Y640"/>
    <mergeCell ref="Z640:AC640"/>
    <mergeCell ref="D631:AG632"/>
    <mergeCell ref="D634:AG635"/>
    <mergeCell ref="D637:AG637"/>
    <mergeCell ref="D639:I639"/>
    <mergeCell ref="J639:M639"/>
    <mergeCell ref="N639:Q639"/>
    <mergeCell ref="R639:U639"/>
    <mergeCell ref="V639:Y639"/>
    <mergeCell ref="Z639:AC639"/>
    <mergeCell ref="AD639:AG639"/>
    <mergeCell ref="D629:J629"/>
    <mergeCell ref="K629:N629"/>
    <mergeCell ref="O629:R629"/>
    <mergeCell ref="S629:W629"/>
    <mergeCell ref="X629:AB629"/>
    <mergeCell ref="AC629:AG629"/>
    <mergeCell ref="D628:J628"/>
    <mergeCell ref="K628:N628"/>
    <mergeCell ref="O628:R628"/>
    <mergeCell ref="S628:W628"/>
    <mergeCell ref="X628:AB628"/>
    <mergeCell ref="AC628:AG628"/>
    <mergeCell ref="D626:AG626"/>
    <mergeCell ref="D627:J627"/>
    <mergeCell ref="K627:N627"/>
    <mergeCell ref="O627:R627"/>
    <mergeCell ref="S627:W627"/>
    <mergeCell ref="X627:AB627"/>
    <mergeCell ref="AC627:AG627"/>
    <mergeCell ref="D625:J625"/>
    <mergeCell ref="K625:N625"/>
    <mergeCell ref="O625:R625"/>
    <mergeCell ref="S625:W625"/>
    <mergeCell ref="X625:AB625"/>
    <mergeCell ref="AC625:AG625"/>
    <mergeCell ref="D624:J624"/>
    <mergeCell ref="K624:N624"/>
    <mergeCell ref="O624:R624"/>
    <mergeCell ref="S624:W624"/>
    <mergeCell ref="X624:AB624"/>
    <mergeCell ref="AC624:AG624"/>
    <mergeCell ref="D622:AG622"/>
    <mergeCell ref="D623:J623"/>
    <mergeCell ref="K623:N623"/>
    <mergeCell ref="O623:R623"/>
    <mergeCell ref="S623:W623"/>
    <mergeCell ref="X623:AB623"/>
    <mergeCell ref="AC623:AG623"/>
    <mergeCell ref="D621:J621"/>
    <mergeCell ref="K621:N621"/>
    <mergeCell ref="O621:R621"/>
    <mergeCell ref="S621:W621"/>
    <mergeCell ref="X621:AB621"/>
    <mergeCell ref="AC621:AG621"/>
    <mergeCell ref="D620:J620"/>
    <mergeCell ref="K620:N620"/>
    <mergeCell ref="O620:R620"/>
    <mergeCell ref="S620:W620"/>
    <mergeCell ref="X620:AB620"/>
    <mergeCell ref="AC620:AG620"/>
    <mergeCell ref="D618:AG618"/>
    <mergeCell ref="D619:J619"/>
    <mergeCell ref="K619:N619"/>
    <mergeCell ref="O619:R619"/>
    <mergeCell ref="S619:W619"/>
    <mergeCell ref="X619:AB619"/>
    <mergeCell ref="AC619:AG619"/>
    <mergeCell ref="D617:J617"/>
    <mergeCell ref="K617:N617"/>
    <mergeCell ref="O617:R617"/>
    <mergeCell ref="S617:W617"/>
    <mergeCell ref="X617:AB617"/>
    <mergeCell ref="AC617:AG617"/>
    <mergeCell ref="D616:J616"/>
    <mergeCell ref="K616:N616"/>
    <mergeCell ref="O616:R616"/>
    <mergeCell ref="S616:W616"/>
    <mergeCell ref="X616:AB616"/>
    <mergeCell ref="AC616:AG616"/>
    <mergeCell ref="D614:AG614"/>
    <mergeCell ref="D615:J615"/>
    <mergeCell ref="K615:N615"/>
    <mergeCell ref="O615:R615"/>
    <mergeCell ref="S615:W615"/>
    <mergeCell ref="X615:AB615"/>
    <mergeCell ref="AC615:AG615"/>
    <mergeCell ref="D610:AG610"/>
    <mergeCell ref="D612:J613"/>
    <mergeCell ref="K612:AG612"/>
    <mergeCell ref="K613:N613"/>
    <mergeCell ref="O613:R613"/>
    <mergeCell ref="S613:W613"/>
    <mergeCell ref="X613:AB613"/>
    <mergeCell ref="AC613:AG613"/>
    <mergeCell ref="D601:R601"/>
    <mergeCell ref="S601:AG601"/>
    <mergeCell ref="D602:R602"/>
    <mergeCell ref="S602:AG602"/>
    <mergeCell ref="D604:AG605"/>
    <mergeCell ref="D607:AG607"/>
    <mergeCell ref="W596:Y596"/>
    <mergeCell ref="Z596:AB596"/>
    <mergeCell ref="AC596:AE596"/>
    <mergeCell ref="AF596:AH596"/>
    <mergeCell ref="D600:R600"/>
    <mergeCell ref="S600:AG600"/>
    <mergeCell ref="W595:Y595"/>
    <mergeCell ref="Z595:AB595"/>
    <mergeCell ref="AC595:AE595"/>
    <mergeCell ref="AF595:AH595"/>
    <mergeCell ref="D596:G596"/>
    <mergeCell ref="H596:J596"/>
    <mergeCell ref="K596:M596"/>
    <mergeCell ref="N596:P596"/>
    <mergeCell ref="Q596:S596"/>
    <mergeCell ref="T596:V596"/>
    <mergeCell ref="D595:G595"/>
    <mergeCell ref="H595:J595"/>
    <mergeCell ref="K595:M595"/>
    <mergeCell ref="N595:P595"/>
    <mergeCell ref="Q595:S595"/>
    <mergeCell ref="T595:V595"/>
    <mergeCell ref="T593:V593"/>
    <mergeCell ref="W593:Y593"/>
    <mergeCell ref="Z593:AB593"/>
    <mergeCell ref="AC593:AE593"/>
    <mergeCell ref="AF593:AH593"/>
    <mergeCell ref="D594:AH594"/>
    <mergeCell ref="T592:V592"/>
    <mergeCell ref="W592:Y592"/>
    <mergeCell ref="Z592:AB592"/>
    <mergeCell ref="AC592:AE592"/>
    <mergeCell ref="AF592:AH592"/>
    <mergeCell ref="D593:G593"/>
    <mergeCell ref="H593:J593"/>
    <mergeCell ref="K593:M593"/>
    <mergeCell ref="N593:P593"/>
    <mergeCell ref="Q593:S593"/>
    <mergeCell ref="T591:V591"/>
    <mergeCell ref="W591:Y591"/>
    <mergeCell ref="Z591:AB591"/>
    <mergeCell ref="AC591:AE591"/>
    <mergeCell ref="AF591:AH591"/>
    <mergeCell ref="D592:G592"/>
    <mergeCell ref="H592:J592"/>
    <mergeCell ref="K592:M592"/>
    <mergeCell ref="N592:P592"/>
    <mergeCell ref="Q592:S592"/>
    <mergeCell ref="T590:V590"/>
    <mergeCell ref="W590:Y590"/>
    <mergeCell ref="Z590:AB590"/>
    <mergeCell ref="AC590:AE590"/>
    <mergeCell ref="AF590:AH590"/>
    <mergeCell ref="D591:G591"/>
    <mergeCell ref="H591:J591"/>
    <mergeCell ref="K591:M591"/>
    <mergeCell ref="N591:P591"/>
    <mergeCell ref="Q591:S591"/>
    <mergeCell ref="T589:V589"/>
    <mergeCell ref="W589:Y589"/>
    <mergeCell ref="Z589:AB589"/>
    <mergeCell ref="AC589:AE589"/>
    <mergeCell ref="AF589:AH589"/>
    <mergeCell ref="D590:G590"/>
    <mergeCell ref="H590:J590"/>
    <mergeCell ref="K590:M590"/>
    <mergeCell ref="N590:P590"/>
    <mergeCell ref="Q590:S590"/>
    <mergeCell ref="W587:Y587"/>
    <mergeCell ref="Z587:AB587"/>
    <mergeCell ref="AC587:AE587"/>
    <mergeCell ref="AF587:AH587"/>
    <mergeCell ref="D588:AH588"/>
    <mergeCell ref="D589:G589"/>
    <mergeCell ref="H589:J589"/>
    <mergeCell ref="K589:M589"/>
    <mergeCell ref="N589:P589"/>
    <mergeCell ref="Q589:S589"/>
    <mergeCell ref="W586:Y586"/>
    <mergeCell ref="Z586:AB586"/>
    <mergeCell ref="AC586:AE586"/>
    <mergeCell ref="AF586:AH586"/>
    <mergeCell ref="D587:G587"/>
    <mergeCell ref="H587:J587"/>
    <mergeCell ref="K587:M587"/>
    <mergeCell ref="N587:P587"/>
    <mergeCell ref="Q587:S587"/>
    <mergeCell ref="T587:V587"/>
    <mergeCell ref="W585:Y585"/>
    <mergeCell ref="Z585:AB585"/>
    <mergeCell ref="AC585:AE585"/>
    <mergeCell ref="AF585:AH585"/>
    <mergeCell ref="D586:G586"/>
    <mergeCell ref="H586:J586"/>
    <mergeCell ref="K586:M586"/>
    <mergeCell ref="N586:P586"/>
    <mergeCell ref="Q586:S586"/>
    <mergeCell ref="T586:V586"/>
    <mergeCell ref="W584:Y584"/>
    <mergeCell ref="Z584:AB584"/>
    <mergeCell ref="AC584:AE584"/>
    <mergeCell ref="AF584:AH584"/>
    <mergeCell ref="D585:G585"/>
    <mergeCell ref="H585:J585"/>
    <mergeCell ref="K585:M585"/>
    <mergeCell ref="N585:P585"/>
    <mergeCell ref="Q585:S585"/>
    <mergeCell ref="T585:V585"/>
    <mergeCell ref="W583:Y583"/>
    <mergeCell ref="Z583:AB583"/>
    <mergeCell ref="AC583:AE583"/>
    <mergeCell ref="AF583:AH583"/>
    <mergeCell ref="D584:G584"/>
    <mergeCell ref="H584:J584"/>
    <mergeCell ref="K584:M584"/>
    <mergeCell ref="N584:P584"/>
    <mergeCell ref="Q584:S584"/>
    <mergeCell ref="T584:V584"/>
    <mergeCell ref="D583:G583"/>
    <mergeCell ref="H583:J583"/>
    <mergeCell ref="K583:M583"/>
    <mergeCell ref="N583:P583"/>
    <mergeCell ref="Q583:S583"/>
    <mergeCell ref="T583:V583"/>
    <mergeCell ref="T581:V581"/>
    <mergeCell ref="W581:Y581"/>
    <mergeCell ref="Z581:AB581"/>
    <mergeCell ref="AC581:AE581"/>
    <mergeCell ref="AF581:AH581"/>
    <mergeCell ref="D582:AH582"/>
    <mergeCell ref="W577:Y577"/>
    <mergeCell ref="Z577:AB577"/>
    <mergeCell ref="AC577:AE577"/>
    <mergeCell ref="AF577:AH577"/>
    <mergeCell ref="D580:G581"/>
    <mergeCell ref="H580:AH580"/>
    <mergeCell ref="H581:J581"/>
    <mergeCell ref="K581:M581"/>
    <mergeCell ref="N581:P581"/>
    <mergeCell ref="Q581:S581"/>
    <mergeCell ref="W576:Y576"/>
    <mergeCell ref="Z576:AB576"/>
    <mergeCell ref="AC576:AE576"/>
    <mergeCell ref="AF576:AH576"/>
    <mergeCell ref="D577:G577"/>
    <mergeCell ref="H577:J577"/>
    <mergeCell ref="K577:M577"/>
    <mergeCell ref="N577:P577"/>
    <mergeCell ref="Q577:S577"/>
    <mergeCell ref="T577:V577"/>
    <mergeCell ref="Z574:AB574"/>
    <mergeCell ref="AC574:AE574"/>
    <mergeCell ref="AF574:AH574"/>
    <mergeCell ref="D575:AH575"/>
    <mergeCell ref="D576:G576"/>
    <mergeCell ref="H576:J576"/>
    <mergeCell ref="K576:M576"/>
    <mergeCell ref="N576:P576"/>
    <mergeCell ref="Q576:S576"/>
    <mergeCell ref="T576:V576"/>
    <mergeCell ref="Z573:AB573"/>
    <mergeCell ref="AC573:AE573"/>
    <mergeCell ref="AF573:AH573"/>
    <mergeCell ref="D574:G574"/>
    <mergeCell ref="H574:J574"/>
    <mergeCell ref="K574:M574"/>
    <mergeCell ref="N574:P574"/>
    <mergeCell ref="Q574:S574"/>
    <mergeCell ref="T574:V574"/>
    <mergeCell ref="W574:Y574"/>
    <mergeCell ref="Z572:AB572"/>
    <mergeCell ref="AC572:AE572"/>
    <mergeCell ref="AF572:AH572"/>
    <mergeCell ref="D573:G573"/>
    <mergeCell ref="H573:J573"/>
    <mergeCell ref="K573:M573"/>
    <mergeCell ref="N573:P573"/>
    <mergeCell ref="Q573:S573"/>
    <mergeCell ref="T573:V573"/>
    <mergeCell ref="W573:Y573"/>
    <mergeCell ref="Z571:AB571"/>
    <mergeCell ref="AC571:AE571"/>
    <mergeCell ref="AF571:AH571"/>
    <mergeCell ref="D572:G572"/>
    <mergeCell ref="H572:J572"/>
    <mergeCell ref="K572:M572"/>
    <mergeCell ref="N572:P572"/>
    <mergeCell ref="Q572:S572"/>
    <mergeCell ref="T572:V572"/>
    <mergeCell ref="W572:Y572"/>
    <mergeCell ref="Z570:AB570"/>
    <mergeCell ref="AC570:AE570"/>
    <mergeCell ref="AF570:AH570"/>
    <mergeCell ref="D571:G571"/>
    <mergeCell ref="H571:J571"/>
    <mergeCell ref="K571:M571"/>
    <mergeCell ref="N571:P571"/>
    <mergeCell ref="Q571:S571"/>
    <mergeCell ref="T571:V571"/>
    <mergeCell ref="W571:Y571"/>
    <mergeCell ref="AC568:AE568"/>
    <mergeCell ref="AF568:AH568"/>
    <mergeCell ref="D569:AH569"/>
    <mergeCell ref="D570:G570"/>
    <mergeCell ref="H570:J570"/>
    <mergeCell ref="K570:M570"/>
    <mergeCell ref="N570:P570"/>
    <mergeCell ref="Q570:S570"/>
    <mergeCell ref="T570:V570"/>
    <mergeCell ref="W570:Y570"/>
    <mergeCell ref="AC567:AE567"/>
    <mergeCell ref="AF567:AH567"/>
    <mergeCell ref="D568:G568"/>
    <mergeCell ref="H568:J568"/>
    <mergeCell ref="K568:M568"/>
    <mergeCell ref="N568:P568"/>
    <mergeCell ref="Q568:S568"/>
    <mergeCell ref="T568:V568"/>
    <mergeCell ref="W568:Y568"/>
    <mergeCell ref="Z568:AB568"/>
    <mergeCell ref="AC566:AE566"/>
    <mergeCell ref="AF566:AH566"/>
    <mergeCell ref="D567:G567"/>
    <mergeCell ref="H567:J567"/>
    <mergeCell ref="K567:M567"/>
    <mergeCell ref="N567:P567"/>
    <mergeCell ref="Q567:S567"/>
    <mergeCell ref="T567:V567"/>
    <mergeCell ref="W567:Y567"/>
    <mergeCell ref="Z567:AB567"/>
    <mergeCell ref="AC565:AE565"/>
    <mergeCell ref="AF565:AH565"/>
    <mergeCell ref="D566:G566"/>
    <mergeCell ref="H566:J566"/>
    <mergeCell ref="K566:M566"/>
    <mergeCell ref="N566:P566"/>
    <mergeCell ref="Q566:S566"/>
    <mergeCell ref="T566:V566"/>
    <mergeCell ref="W566:Y566"/>
    <mergeCell ref="Z566:AB566"/>
    <mergeCell ref="AC564:AE564"/>
    <mergeCell ref="AF564:AH564"/>
    <mergeCell ref="D565:G565"/>
    <mergeCell ref="H565:J565"/>
    <mergeCell ref="K565:M565"/>
    <mergeCell ref="N565:P565"/>
    <mergeCell ref="Q565:S565"/>
    <mergeCell ref="T565:V565"/>
    <mergeCell ref="W565:Y565"/>
    <mergeCell ref="Z565:AB565"/>
    <mergeCell ref="AF562:AH562"/>
    <mergeCell ref="D563:AH563"/>
    <mergeCell ref="D564:G564"/>
    <mergeCell ref="H564:J564"/>
    <mergeCell ref="K564:M564"/>
    <mergeCell ref="N564:P564"/>
    <mergeCell ref="Q564:S564"/>
    <mergeCell ref="T564:V564"/>
    <mergeCell ref="W564:Y564"/>
    <mergeCell ref="Z564:AB564"/>
    <mergeCell ref="D561:G562"/>
    <mergeCell ref="H561:AH561"/>
    <mergeCell ref="H562:J562"/>
    <mergeCell ref="K562:M562"/>
    <mergeCell ref="N562:P562"/>
    <mergeCell ref="Q562:S562"/>
    <mergeCell ref="T562:V562"/>
    <mergeCell ref="W562:Y562"/>
    <mergeCell ref="Z562:AB562"/>
    <mergeCell ref="AC562:AE562"/>
    <mergeCell ref="D552:AG554"/>
    <mergeCell ref="D535:R535"/>
    <mergeCell ref="S535:AG535"/>
    <mergeCell ref="D536:R536"/>
    <mergeCell ref="S536:AG536"/>
    <mergeCell ref="D538:AG540"/>
    <mergeCell ref="D542:AG542"/>
    <mergeCell ref="T531:V531"/>
    <mergeCell ref="W531:Y531"/>
    <mergeCell ref="Z531:AB531"/>
    <mergeCell ref="AC531:AE531"/>
    <mergeCell ref="AF531:AH531"/>
    <mergeCell ref="D534:R534"/>
    <mergeCell ref="S534:AG534"/>
    <mergeCell ref="T530:V530"/>
    <mergeCell ref="W530:Y530"/>
    <mergeCell ref="Z530:AB530"/>
    <mergeCell ref="AC530:AE530"/>
    <mergeCell ref="AF530:AH530"/>
    <mergeCell ref="D531:G531"/>
    <mergeCell ref="H531:J531"/>
    <mergeCell ref="K531:M531"/>
    <mergeCell ref="N531:P531"/>
    <mergeCell ref="Q531:S531"/>
    <mergeCell ref="D544:AG547"/>
    <mergeCell ref="D526:G526"/>
    <mergeCell ref="H526:J526"/>
    <mergeCell ref="K526:M526"/>
    <mergeCell ref="N526:P526"/>
    <mergeCell ref="Q526:S526"/>
    <mergeCell ref="T526:V526"/>
    <mergeCell ref="D527:G527"/>
    <mergeCell ref="H527:J527"/>
    <mergeCell ref="K527:M527"/>
    <mergeCell ref="N527:P527"/>
    <mergeCell ref="Q527:S527"/>
    <mergeCell ref="T527:V527"/>
    <mergeCell ref="W527:Y527"/>
    <mergeCell ref="Z527:AB527"/>
    <mergeCell ref="AC527:AE527"/>
    <mergeCell ref="D548:AG548"/>
    <mergeCell ref="K524:M524"/>
    <mergeCell ref="N524:P524"/>
    <mergeCell ref="Q524:S524"/>
    <mergeCell ref="T524:V524"/>
    <mergeCell ref="D529:AH529"/>
    <mergeCell ref="D530:G530"/>
    <mergeCell ref="H530:J530"/>
    <mergeCell ref="K530:M530"/>
    <mergeCell ref="N530:P530"/>
    <mergeCell ref="Q530:S530"/>
    <mergeCell ref="W526:Y526"/>
    <mergeCell ref="Z526:AB526"/>
    <mergeCell ref="AC526:AE526"/>
    <mergeCell ref="AF526:AH526"/>
    <mergeCell ref="D528:G528"/>
    <mergeCell ref="H528:J528"/>
    <mergeCell ref="K528:M528"/>
    <mergeCell ref="N528:P528"/>
    <mergeCell ref="Q528:S528"/>
    <mergeCell ref="T528:V528"/>
    <mergeCell ref="D523:AH523"/>
    <mergeCell ref="W525:Y525"/>
    <mergeCell ref="Z525:AB525"/>
    <mergeCell ref="AC525:AE525"/>
    <mergeCell ref="AF525:AH525"/>
    <mergeCell ref="T520:V520"/>
    <mergeCell ref="W520:Y520"/>
    <mergeCell ref="Z520:AB520"/>
    <mergeCell ref="AC520:AE520"/>
    <mergeCell ref="AF520:AH520"/>
    <mergeCell ref="D522:G522"/>
    <mergeCell ref="H522:J522"/>
    <mergeCell ref="K522:M522"/>
    <mergeCell ref="N522:P522"/>
    <mergeCell ref="Q522:S522"/>
    <mergeCell ref="AF527:AH527"/>
    <mergeCell ref="W528:Y528"/>
    <mergeCell ref="Z528:AB528"/>
    <mergeCell ref="AC528:AE528"/>
    <mergeCell ref="AF528:AH528"/>
    <mergeCell ref="W524:Y524"/>
    <mergeCell ref="Z524:AB524"/>
    <mergeCell ref="AC524:AE524"/>
    <mergeCell ref="AF524:AH524"/>
    <mergeCell ref="D525:G525"/>
    <mergeCell ref="H525:J525"/>
    <mergeCell ref="K525:M525"/>
    <mergeCell ref="N525:P525"/>
    <mergeCell ref="Q525:S525"/>
    <mergeCell ref="T525:V525"/>
    <mergeCell ref="D524:G524"/>
    <mergeCell ref="H524:J524"/>
    <mergeCell ref="D520:G520"/>
    <mergeCell ref="H520:J520"/>
    <mergeCell ref="K520:M520"/>
    <mergeCell ref="N520:P520"/>
    <mergeCell ref="Q520:S520"/>
    <mergeCell ref="D521:G521"/>
    <mergeCell ref="H521:J521"/>
    <mergeCell ref="K521:M521"/>
    <mergeCell ref="N521:P521"/>
    <mergeCell ref="Q521:S521"/>
    <mergeCell ref="T521:V521"/>
    <mergeCell ref="W521:Y521"/>
    <mergeCell ref="Z521:AB521"/>
    <mergeCell ref="AC521:AE521"/>
    <mergeCell ref="AF521:AH521"/>
    <mergeCell ref="T522:V522"/>
    <mergeCell ref="W522:Y522"/>
    <mergeCell ref="Z522:AB522"/>
    <mergeCell ref="AC522:AE522"/>
    <mergeCell ref="AF522:AH522"/>
    <mergeCell ref="T518:V518"/>
    <mergeCell ref="W518:Y518"/>
    <mergeCell ref="Z518:AB518"/>
    <mergeCell ref="AC518:AE518"/>
    <mergeCell ref="AF518:AH518"/>
    <mergeCell ref="D519:G519"/>
    <mergeCell ref="H519:J519"/>
    <mergeCell ref="K519:M519"/>
    <mergeCell ref="N519:P519"/>
    <mergeCell ref="Q519:S519"/>
    <mergeCell ref="W516:Y516"/>
    <mergeCell ref="Z516:AB516"/>
    <mergeCell ref="AC516:AE516"/>
    <mergeCell ref="AF516:AH516"/>
    <mergeCell ref="D517:AH517"/>
    <mergeCell ref="D518:G518"/>
    <mergeCell ref="H518:J518"/>
    <mergeCell ref="K518:M518"/>
    <mergeCell ref="N518:P518"/>
    <mergeCell ref="Q518:S518"/>
    <mergeCell ref="T519:V519"/>
    <mergeCell ref="W519:Y519"/>
    <mergeCell ref="Z519:AB519"/>
    <mergeCell ref="AC519:AE519"/>
    <mergeCell ref="AF519:AH519"/>
    <mergeCell ref="W515:Y515"/>
    <mergeCell ref="Z515:AB515"/>
    <mergeCell ref="AC515:AE515"/>
    <mergeCell ref="AF515:AH515"/>
    <mergeCell ref="D516:G516"/>
    <mergeCell ref="H516:J516"/>
    <mergeCell ref="K516:M516"/>
    <mergeCell ref="N516:P516"/>
    <mergeCell ref="Q516:S516"/>
    <mergeCell ref="T516:V516"/>
    <mergeCell ref="W514:Y514"/>
    <mergeCell ref="Z514:AB514"/>
    <mergeCell ref="AC514:AE514"/>
    <mergeCell ref="AF514:AH514"/>
    <mergeCell ref="D515:G515"/>
    <mergeCell ref="H515:J515"/>
    <mergeCell ref="K515:M515"/>
    <mergeCell ref="N515:P515"/>
    <mergeCell ref="Q515:S515"/>
    <mergeCell ref="T515:V515"/>
    <mergeCell ref="W513:Y513"/>
    <mergeCell ref="Z513:AB513"/>
    <mergeCell ref="AC513:AE513"/>
    <mergeCell ref="AF513:AH513"/>
    <mergeCell ref="D514:G514"/>
    <mergeCell ref="H514:J514"/>
    <mergeCell ref="K514:M514"/>
    <mergeCell ref="N514:P514"/>
    <mergeCell ref="Q514:S514"/>
    <mergeCell ref="T514:V514"/>
    <mergeCell ref="W512:Y512"/>
    <mergeCell ref="Z512:AB512"/>
    <mergeCell ref="AC512:AE512"/>
    <mergeCell ref="AF512:AH512"/>
    <mergeCell ref="D513:G513"/>
    <mergeCell ref="H513:J513"/>
    <mergeCell ref="K513:M513"/>
    <mergeCell ref="N513:P513"/>
    <mergeCell ref="Q513:S513"/>
    <mergeCell ref="T513:V513"/>
    <mergeCell ref="D512:G512"/>
    <mergeCell ref="H512:J512"/>
    <mergeCell ref="K512:M512"/>
    <mergeCell ref="N512:P512"/>
    <mergeCell ref="Q512:S512"/>
    <mergeCell ref="T512:V512"/>
    <mergeCell ref="T510:V510"/>
    <mergeCell ref="W510:Y510"/>
    <mergeCell ref="Z510:AB510"/>
    <mergeCell ref="AC510:AE510"/>
    <mergeCell ref="AF510:AH510"/>
    <mergeCell ref="D511:AH511"/>
    <mergeCell ref="W506:Y506"/>
    <mergeCell ref="Z506:AB506"/>
    <mergeCell ref="AC506:AE506"/>
    <mergeCell ref="AF506:AH506"/>
    <mergeCell ref="D509:G510"/>
    <mergeCell ref="H509:AH509"/>
    <mergeCell ref="H510:J510"/>
    <mergeCell ref="K510:M510"/>
    <mergeCell ref="N510:P510"/>
    <mergeCell ref="Q510:S510"/>
    <mergeCell ref="W505:Y505"/>
    <mergeCell ref="Z505:AB505"/>
    <mergeCell ref="AC505:AE505"/>
    <mergeCell ref="AF505:AH505"/>
    <mergeCell ref="D506:G506"/>
    <mergeCell ref="H506:J506"/>
    <mergeCell ref="K506:M506"/>
    <mergeCell ref="N506:P506"/>
    <mergeCell ref="Q506:S506"/>
    <mergeCell ref="T506:V506"/>
    <mergeCell ref="Z503:AB503"/>
    <mergeCell ref="AC503:AE503"/>
    <mergeCell ref="AF503:AH503"/>
    <mergeCell ref="D504:AH504"/>
    <mergeCell ref="D505:G505"/>
    <mergeCell ref="H505:J505"/>
    <mergeCell ref="K505:M505"/>
    <mergeCell ref="N505:P505"/>
    <mergeCell ref="Q505:S505"/>
    <mergeCell ref="T505:V505"/>
    <mergeCell ref="Z501:AB501"/>
    <mergeCell ref="AC501:AE501"/>
    <mergeCell ref="AF501:AH501"/>
    <mergeCell ref="D503:G503"/>
    <mergeCell ref="H503:J503"/>
    <mergeCell ref="K503:M503"/>
    <mergeCell ref="N503:P503"/>
    <mergeCell ref="Q503:S503"/>
    <mergeCell ref="T503:V503"/>
    <mergeCell ref="W503:Y503"/>
    <mergeCell ref="D502:G502"/>
    <mergeCell ref="H502:J502"/>
    <mergeCell ref="K502:M502"/>
    <mergeCell ref="N502:P502"/>
    <mergeCell ref="Q502:S502"/>
    <mergeCell ref="T502:V502"/>
    <mergeCell ref="W502:Y502"/>
    <mergeCell ref="Z502:AB502"/>
    <mergeCell ref="AC502:AE502"/>
    <mergeCell ref="AF502:AH502"/>
    <mergeCell ref="Z500:AB500"/>
    <mergeCell ref="AC500:AE500"/>
    <mergeCell ref="AF500:AH500"/>
    <mergeCell ref="D501:G501"/>
    <mergeCell ref="H501:J501"/>
    <mergeCell ref="K501:M501"/>
    <mergeCell ref="N501:P501"/>
    <mergeCell ref="Q501:S501"/>
    <mergeCell ref="T501:V501"/>
    <mergeCell ref="W501:Y501"/>
    <mergeCell ref="Z499:AB499"/>
    <mergeCell ref="AC499:AE499"/>
    <mergeCell ref="AF499:AH499"/>
    <mergeCell ref="D500:G500"/>
    <mergeCell ref="H500:J500"/>
    <mergeCell ref="K500:M500"/>
    <mergeCell ref="N500:P500"/>
    <mergeCell ref="Q500:S500"/>
    <mergeCell ref="T500:V500"/>
    <mergeCell ref="W500:Y500"/>
    <mergeCell ref="AC497:AE497"/>
    <mergeCell ref="AF497:AH497"/>
    <mergeCell ref="D498:AH498"/>
    <mergeCell ref="D499:G499"/>
    <mergeCell ref="H499:J499"/>
    <mergeCell ref="K499:M499"/>
    <mergeCell ref="N499:P499"/>
    <mergeCell ref="Q499:S499"/>
    <mergeCell ref="T499:V499"/>
    <mergeCell ref="W499:Y499"/>
    <mergeCell ref="AC495:AE495"/>
    <mergeCell ref="AF495:AH495"/>
    <mergeCell ref="D497:G497"/>
    <mergeCell ref="H497:J497"/>
    <mergeCell ref="K497:M497"/>
    <mergeCell ref="N497:P497"/>
    <mergeCell ref="Q497:S497"/>
    <mergeCell ref="T497:V497"/>
    <mergeCell ref="W497:Y497"/>
    <mergeCell ref="Z497:AB497"/>
    <mergeCell ref="D496:G496"/>
    <mergeCell ref="H496:J496"/>
    <mergeCell ref="K496:M496"/>
    <mergeCell ref="N496:P496"/>
    <mergeCell ref="Q496:S496"/>
    <mergeCell ref="T496:V496"/>
    <mergeCell ref="W496:Y496"/>
    <mergeCell ref="Z496:AB496"/>
    <mergeCell ref="AC496:AE496"/>
    <mergeCell ref="AF496:AH496"/>
    <mergeCell ref="AC494:AE494"/>
    <mergeCell ref="AF494:AH494"/>
    <mergeCell ref="D495:G495"/>
    <mergeCell ref="H495:J495"/>
    <mergeCell ref="K495:M495"/>
    <mergeCell ref="N495:P495"/>
    <mergeCell ref="Q495:S495"/>
    <mergeCell ref="T495:V495"/>
    <mergeCell ref="W495:Y495"/>
    <mergeCell ref="Z495:AB495"/>
    <mergeCell ref="AC493:AE493"/>
    <mergeCell ref="AF493:AH493"/>
    <mergeCell ref="D494:G494"/>
    <mergeCell ref="H494:J494"/>
    <mergeCell ref="K494:M494"/>
    <mergeCell ref="N494:P494"/>
    <mergeCell ref="Q494:S494"/>
    <mergeCell ref="T494:V494"/>
    <mergeCell ref="W494:Y494"/>
    <mergeCell ref="Z494:AB494"/>
    <mergeCell ref="AF491:AH491"/>
    <mergeCell ref="D492:AH492"/>
    <mergeCell ref="D493:G493"/>
    <mergeCell ref="H493:J493"/>
    <mergeCell ref="K493:M493"/>
    <mergeCell ref="N493:P493"/>
    <mergeCell ref="Q493:S493"/>
    <mergeCell ref="T493:V493"/>
    <mergeCell ref="W493:Y493"/>
    <mergeCell ref="Z493:AB493"/>
    <mergeCell ref="AF490:AH490"/>
    <mergeCell ref="D491:G491"/>
    <mergeCell ref="H491:J491"/>
    <mergeCell ref="K491:M491"/>
    <mergeCell ref="N491:P491"/>
    <mergeCell ref="Q491:S491"/>
    <mergeCell ref="T491:V491"/>
    <mergeCell ref="W491:Y491"/>
    <mergeCell ref="Z491:AB491"/>
    <mergeCell ref="AC491:AE491"/>
    <mergeCell ref="AF489:AH489"/>
    <mergeCell ref="D490:G490"/>
    <mergeCell ref="H490:J490"/>
    <mergeCell ref="K490:M490"/>
    <mergeCell ref="N490:P490"/>
    <mergeCell ref="Q490:S490"/>
    <mergeCell ref="T490:V490"/>
    <mergeCell ref="W490:Y490"/>
    <mergeCell ref="Z490:AB490"/>
    <mergeCell ref="AC490:AE490"/>
    <mergeCell ref="AF488:AH488"/>
    <mergeCell ref="D489:G489"/>
    <mergeCell ref="H489:J489"/>
    <mergeCell ref="K489:M489"/>
    <mergeCell ref="N489:P489"/>
    <mergeCell ref="Q489:S489"/>
    <mergeCell ref="T489:V489"/>
    <mergeCell ref="W489:Y489"/>
    <mergeCell ref="Z489:AB489"/>
    <mergeCell ref="AC489:AE489"/>
    <mergeCell ref="AF487:AH487"/>
    <mergeCell ref="D488:G488"/>
    <mergeCell ref="H488:J488"/>
    <mergeCell ref="K488:M488"/>
    <mergeCell ref="N488:P488"/>
    <mergeCell ref="Q488:S488"/>
    <mergeCell ref="T488:V488"/>
    <mergeCell ref="W488:Y488"/>
    <mergeCell ref="Z488:AB488"/>
    <mergeCell ref="AC488:AE488"/>
    <mergeCell ref="D486:AH486"/>
    <mergeCell ref="D487:G487"/>
    <mergeCell ref="H487:J487"/>
    <mergeCell ref="K487:M487"/>
    <mergeCell ref="N487:P487"/>
    <mergeCell ref="Q487:S487"/>
    <mergeCell ref="T487:V487"/>
    <mergeCell ref="W487:Y487"/>
    <mergeCell ref="Z487:AB487"/>
    <mergeCell ref="AC487:AE487"/>
    <mergeCell ref="Q485:S485"/>
    <mergeCell ref="T485:V485"/>
    <mergeCell ref="W485:Y485"/>
    <mergeCell ref="Z485:AB485"/>
    <mergeCell ref="AC485:AE485"/>
    <mergeCell ref="AF485:AH485"/>
    <mergeCell ref="D475:AG475"/>
    <mergeCell ref="D477:AG477"/>
    <mergeCell ref="D484:G485"/>
    <mergeCell ref="H484:AH484"/>
    <mergeCell ref="H485:J485"/>
    <mergeCell ref="K485:M485"/>
    <mergeCell ref="N485:P485"/>
    <mergeCell ref="D461:AG461"/>
    <mergeCell ref="E463:AG463"/>
    <mergeCell ref="E465:AG465"/>
    <mergeCell ref="E467:AG467"/>
    <mergeCell ref="D469:AG472"/>
    <mergeCell ref="D473:AG474"/>
    <mergeCell ref="AE452:AG452"/>
    <mergeCell ref="D457:R457"/>
    <mergeCell ref="S457:AG457"/>
    <mergeCell ref="D458:R458"/>
    <mergeCell ref="S458:AG458"/>
    <mergeCell ref="D459:R459"/>
    <mergeCell ref="S459:AG459"/>
    <mergeCell ref="AB451:AD451"/>
    <mergeCell ref="AE451:AG451"/>
    <mergeCell ref="D452:I452"/>
    <mergeCell ref="J452:L452"/>
    <mergeCell ref="M452:O452"/>
    <mergeCell ref="P452:R452"/>
    <mergeCell ref="S452:U452"/>
    <mergeCell ref="V452:X452"/>
    <mergeCell ref="Y452:AA452"/>
    <mergeCell ref="AB452:AD452"/>
    <mergeCell ref="AB449:AD449"/>
    <mergeCell ref="AE449:AG449"/>
    <mergeCell ref="D450:AG450"/>
    <mergeCell ref="D451:I451"/>
    <mergeCell ref="J451:L451"/>
    <mergeCell ref="M451:O451"/>
    <mergeCell ref="P451:R451"/>
    <mergeCell ref="S451:U451"/>
    <mergeCell ref="V451:X451"/>
    <mergeCell ref="Y451:AA451"/>
    <mergeCell ref="Y447:AA447"/>
    <mergeCell ref="AB447:AD447"/>
    <mergeCell ref="AE447:AG447"/>
    <mergeCell ref="D449:I449"/>
    <mergeCell ref="J449:L449"/>
    <mergeCell ref="M449:O449"/>
    <mergeCell ref="P449:R449"/>
    <mergeCell ref="S449:U449"/>
    <mergeCell ref="V449:X449"/>
    <mergeCell ref="Y449:AA449"/>
    <mergeCell ref="D447:I447"/>
    <mergeCell ref="J447:L447"/>
    <mergeCell ref="M447:O447"/>
    <mergeCell ref="P447:R447"/>
    <mergeCell ref="S447:U447"/>
    <mergeCell ref="V447:X447"/>
    <mergeCell ref="D448:I448"/>
    <mergeCell ref="J448:L448"/>
    <mergeCell ref="M448:O448"/>
    <mergeCell ref="P448:R448"/>
    <mergeCell ref="S448:U448"/>
    <mergeCell ref="V448:X448"/>
    <mergeCell ref="D444:AG444"/>
    <mergeCell ref="D445:I445"/>
    <mergeCell ref="J445:L445"/>
    <mergeCell ref="M445:O445"/>
    <mergeCell ref="P445:R445"/>
    <mergeCell ref="S445:U445"/>
    <mergeCell ref="V445:X445"/>
    <mergeCell ref="Y445:AA445"/>
    <mergeCell ref="AB445:AD445"/>
    <mergeCell ref="AB441:AD441"/>
    <mergeCell ref="AE441:AG441"/>
    <mergeCell ref="D443:I443"/>
    <mergeCell ref="J443:L443"/>
    <mergeCell ref="M443:O443"/>
    <mergeCell ref="P443:R443"/>
    <mergeCell ref="S443:U443"/>
    <mergeCell ref="V443:X443"/>
    <mergeCell ref="Y443:AA443"/>
    <mergeCell ref="AB443:AD443"/>
    <mergeCell ref="D442:I442"/>
    <mergeCell ref="J442:L442"/>
    <mergeCell ref="M442:O442"/>
    <mergeCell ref="P442:R442"/>
    <mergeCell ref="S442:U442"/>
    <mergeCell ref="V442:X442"/>
    <mergeCell ref="Y442:AA442"/>
    <mergeCell ref="AB442:AD442"/>
    <mergeCell ref="AE442:AG442"/>
    <mergeCell ref="AE443:AG443"/>
    <mergeCell ref="Y440:AA440"/>
    <mergeCell ref="AB440:AD440"/>
    <mergeCell ref="AE440:AG440"/>
    <mergeCell ref="D441:I441"/>
    <mergeCell ref="J441:L441"/>
    <mergeCell ref="M441:O441"/>
    <mergeCell ref="P441:R441"/>
    <mergeCell ref="S441:U441"/>
    <mergeCell ref="V441:X441"/>
    <mergeCell ref="Y441:AA441"/>
    <mergeCell ref="D440:I440"/>
    <mergeCell ref="J440:L440"/>
    <mergeCell ref="M440:O440"/>
    <mergeCell ref="P440:R440"/>
    <mergeCell ref="S440:U440"/>
    <mergeCell ref="V440:X440"/>
    <mergeCell ref="D438:AG438"/>
    <mergeCell ref="D439:I439"/>
    <mergeCell ref="J439:L439"/>
    <mergeCell ref="M439:O439"/>
    <mergeCell ref="P439:R439"/>
    <mergeCell ref="S439:U439"/>
    <mergeCell ref="V439:X439"/>
    <mergeCell ref="Y439:AA439"/>
    <mergeCell ref="AB439:AD439"/>
    <mergeCell ref="AE439:AG439"/>
    <mergeCell ref="AE436:AG436"/>
    <mergeCell ref="D437:I437"/>
    <mergeCell ref="J437:L437"/>
    <mergeCell ref="M437:O437"/>
    <mergeCell ref="P437:R437"/>
    <mergeCell ref="S437:U437"/>
    <mergeCell ref="V437:X437"/>
    <mergeCell ref="Y437:AA437"/>
    <mergeCell ref="AB437:AD437"/>
    <mergeCell ref="AE437:AG437"/>
    <mergeCell ref="AB435:AD435"/>
    <mergeCell ref="AE435:AG435"/>
    <mergeCell ref="D436:I436"/>
    <mergeCell ref="J436:L436"/>
    <mergeCell ref="M436:O436"/>
    <mergeCell ref="P436:R436"/>
    <mergeCell ref="S436:U436"/>
    <mergeCell ref="V436:X436"/>
    <mergeCell ref="Y436:AA436"/>
    <mergeCell ref="AB436:AD436"/>
    <mergeCell ref="Y434:AA434"/>
    <mergeCell ref="AB434:AD434"/>
    <mergeCell ref="AE434:AG434"/>
    <mergeCell ref="D435:I435"/>
    <mergeCell ref="J435:L435"/>
    <mergeCell ref="M435:O435"/>
    <mergeCell ref="P435:R435"/>
    <mergeCell ref="S435:U435"/>
    <mergeCell ref="V435:X435"/>
    <mergeCell ref="Y435:AA435"/>
    <mergeCell ref="D434:I434"/>
    <mergeCell ref="J434:L434"/>
    <mergeCell ref="M434:O434"/>
    <mergeCell ref="P434:R434"/>
    <mergeCell ref="S434:U434"/>
    <mergeCell ref="V434:X434"/>
    <mergeCell ref="D432:AG432"/>
    <mergeCell ref="D433:I433"/>
    <mergeCell ref="J433:L433"/>
    <mergeCell ref="M433:O433"/>
    <mergeCell ref="P433:R433"/>
    <mergeCell ref="S433:U433"/>
    <mergeCell ref="V433:X433"/>
    <mergeCell ref="Y433:AA433"/>
    <mergeCell ref="AB433:AD433"/>
    <mergeCell ref="AE433:AG433"/>
    <mergeCell ref="D430:I431"/>
    <mergeCell ref="J430:AG430"/>
    <mergeCell ref="J431:L431"/>
    <mergeCell ref="M431:O431"/>
    <mergeCell ref="P431:R431"/>
    <mergeCell ref="S431:U431"/>
    <mergeCell ref="V431:X431"/>
    <mergeCell ref="Y431:AA431"/>
    <mergeCell ref="AB431:AD431"/>
    <mergeCell ref="AE431:AG431"/>
    <mergeCell ref="AE426:AG426"/>
    <mergeCell ref="D427:I427"/>
    <mergeCell ref="J427:L427"/>
    <mergeCell ref="M427:O427"/>
    <mergeCell ref="P427:R427"/>
    <mergeCell ref="S427:U427"/>
    <mergeCell ref="V427:X427"/>
    <mergeCell ref="Y427:AA427"/>
    <mergeCell ref="AB427:AD427"/>
    <mergeCell ref="AE427:AG427"/>
    <mergeCell ref="AE424:AG424"/>
    <mergeCell ref="D425:AG425"/>
    <mergeCell ref="D426:I426"/>
    <mergeCell ref="J426:L426"/>
    <mergeCell ref="M426:O426"/>
    <mergeCell ref="P426:R426"/>
    <mergeCell ref="S426:U426"/>
    <mergeCell ref="V426:X426"/>
    <mergeCell ref="Y426:AA426"/>
    <mergeCell ref="AB426:AD426"/>
    <mergeCell ref="AB422:AD422"/>
    <mergeCell ref="AE422:AG422"/>
    <mergeCell ref="D424:I424"/>
    <mergeCell ref="J424:L424"/>
    <mergeCell ref="M424:O424"/>
    <mergeCell ref="P424:R424"/>
    <mergeCell ref="S424:U424"/>
    <mergeCell ref="V424:X424"/>
    <mergeCell ref="Y424:AA424"/>
    <mergeCell ref="AB424:AD424"/>
    <mergeCell ref="Y423:AA423"/>
    <mergeCell ref="AB423:AD423"/>
    <mergeCell ref="AE423:AG423"/>
    <mergeCell ref="Y421:AA421"/>
    <mergeCell ref="AB421:AD421"/>
    <mergeCell ref="AE421:AG421"/>
    <mergeCell ref="D422:I422"/>
    <mergeCell ref="J422:L422"/>
    <mergeCell ref="M422:O422"/>
    <mergeCell ref="P422:R422"/>
    <mergeCell ref="S422:U422"/>
    <mergeCell ref="V422:X422"/>
    <mergeCell ref="Y422:AA422"/>
    <mergeCell ref="D421:I421"/>
    <mergeCell ref="J421:L421"/>
    <mergeCell ref="M421:O421"/>
    <mergeCell ref="P421:R421"/>
    <mergeCell ref="S421:U421"/>
    <mergeCell ref="V421:X421"/>
    <mergeCell ref="D423:I423"/>
    <mergeCell ref="J423:L423"/>
    <mergeCell ref="M423:O423"/>
    <mergeCell ref="P423:R423"/>
    <mergeCell ref="S423:U423"/>
    <mergeCell ref="V423:X423"/>
    <mergeCell ref="D419:AG419"/>
    <mergeCell ref="D420:I420"/>
    <mergeCell ref="J420:L420"/>
    <mergeCell ref="M420:O420"/>
    <mergeCell ref="P420:R420"/>
    <mergeCell ref="S420:U420"/>
    <mergeCell ref="V420:X420"/>
    <mergeCell ref="Y420:AA420"/>
    <mergeCell ref="AB420:AD420"/>
    <mergeCell ref="AE420:AG420"/>
    <mergeCell ref="AE416:AG416"/>
    <mergeCell ref="D418:I418"/>
    <mergeCell ref="J418:L418"/>
    <mergeCell ref="M418:O418"/>
    <mergeCell ref="P418:R418"/>
    <mergeCell ref="S418:U418"/>
    <mergeCell ref="V418:X418"/>
    <mergeCell ref="Y418:AA418"/>
    <mergeCell ref="AB418:AD418"/>
    <mergeCell ref="AE418:AG418"/>
    <mergeCell ref="D417:I417"/>
    <mergeCell ref="J417:L417"/>
    <mergeCell ref="M417:O417"/>
    <mergeCell ref="P417:R417"/>
    <mergeCell ref="S417:U417"/>
    <mergeCell ref="V417:X417"/>
    <mergeCell ref="Y417:AA417"/>
    <mergeCell ref="AB417:AD417"/>
    <mergeCell ref="AE417:AG417"/>
    <mergeCell ref="AB415:AD415"/>
    <mergeCell ref="AE415:AG415"/>
    <mergeCell ref="D416:I416"/>
    <mergeCell ref="J416:L416"/>
    <mergeCell ref="M416:O416"/>
    <mergeCell ref="P416:R416"/>
    <mergeCell ref="S416:U416"/>
    <mergeCell ref="V416:X416"/>
    <mergeCell ref="Y416:AA416"/>
    <mergeCell ref="AB416:AD416"/>
    <mergeCell ref="Y414:AA414"/>
    <mergeCell ref="AB414:AD414"/>
    <mergeCell ref="AE414:AG414"/>
    <mergeCell ref="D415:I415"/>
    <mergeCell ref="J415:L415"/>
    <mergeCell ref="M415:O415"/>
    <mergeCell ref="P415:R415"/>
    <mergeCell ref="S415:U415"/>
    <mergeCell ref="V415:X415"/>
    <mergeCell ref="Y415:AA415"/>
    <mergeCell ref="Y412:AA412"/>
    <mergeCell ref="AB412:AD412"/>
    <mergeCell ref="AE412:AG412"/>
    <mergeCell ref="D413:AG413"/>
    <mergeCell ref="D414:I414"/>
    <mergeCell ref="J414:L414"/>
    <mergeCell ref="M414:O414"/>
    <mergeCell ref="P414:R414"/>
    <mergeCell ref="S414:U414"/>
    <mergeCell ref="V414:X414"/>
    <mergeCell ref="D412:I412"/>
    <mergeCell ref="J412:L412"/>
    <mergeCell ref="M412:O412"/>
    <mergeCell ref="P412:R412"/>
    <mergeCell ref="S412:U412"/>
    <mergeCell ref="V412:X412"/>
    <mergeCell ref="AE410:AG410"/>
    <mergeCell ref="D411:I411"/>
    <mergeCell ref="J411:L411"/>
    <mergeCell ref="M411:O411"/>
    <mergeCell ref="P411:R411"/>
    <mergeCell ref="S411:U411"/>
    <mergeCell ref="V411:X411"/>
    <mergeCell ref="Y411:AA411"/>
    <mergeCell ref="AB411:AD411"/>
    <mergeCell ref="AE411:AG411"/>
    <mergeCell ref="AB409:AD409"/>
    <mergeCell ref="AE409:AG409"/>
    <mergeCell ref="D410:I410"/>
    <mergeCell ref="J410:L410"/>
    <mergeCell ref="M410:O410"/>
    <mergeCell ref="P410:R410"/>
    <mergeCell ref="S410:U410"/>
    <mergeCell ref="V410:X410"/>
    <mergeCell ref="Y410:AA410"/>
    <mergeCell ref="AB410:AD410"/>
    <mergeCell ref="Y408:AA408"/>
    <mergeCell ref="AB408:AD408"/>
    <mergeCell ref="AE408:AG408"/>
    <mergeCell ref="D409:I409"/>
    <mergeCell ref="J409:L409"/>
    <mergeCell ref="M409:O409"/>
    <mergeCell ref="P409:R409"/>
    <mergeCell ref="S409:U409"/>
    <mergeCell ref="V409:X409"/>
    <mergeCell ref="Y409:AA409"/>
    <mergeCell ref="D408:I408"/>
    <mergeCell ref="J408:L408"/>
    <mergeCell ref="M408:O408"/>
    <mergeCell ref="P408:R408"/>
    <mergeCell ref="S408:U408"/>
    <mergeCell ref="V408:X408"/>
    <mergeCell ref="S406:U406"/>
    <mergeCell ref="V406:X406"/>
    <mergeCell ref="Y406:AA406"/>
    <mergeCell ref="AB406:AD406"/>
    <mergeCell ref="AE406:AG406"/>
    <mergeCell ref="D407:AG407"/>
    <mergeCell ref="D384:AG384"/>
    <mergeCell ref="D388:AG388"/>
    <mergeCell ref="D405:I406"/>
    <mergeCell ref="J405:AG405"/>
    <mergeCell ref="J406:L406"/>
    <mergeCell ref="M406:O406"/>
    <mergeCell ref="P406:R406"/>
    <mergeCell ref="E363:AG364"/>
    <mergeCell ref="D366:AG368"/>
    <mergeCell ref="D372:AG374"/>
    <mergeCell ref="E376:AG377"/>
    <mergeCell ref="E379:AG380"/>
    <mergeCell ref="E382:AG382"/>
    <mergeCell ref="D390:AG391"/>
    <mergeCell ref="D392:AG392"/>
    <mergeCell ref="D393:AG394"/>
    <mergeCell ref="D395:AG396"/>
    <mergeCell ref="D334:AG335"/>
    <mergeCell ref="D337:AG342"/>
    <mergeCell ref="D344:AG347"/>
    <mergeCell ref="D349:AG354"/>
    <mergeCell ref="D358:AG358"/>
    <mergeCell ref="E360:AG361"/>
    <mergeCell ref="D316:AG316"/>
    <mergeCell ref="D320:AG321"/>
    <mergeCell ref="E323:AG323"/>
    <mergeCell ref="E324:AG324"/>
    <mergeCell ref="E325:AG330"/>
    <mergeCell ref="D332:AG332"/>
    <mergeCell ref="D293:AG297"/>
    <mergeCell ref="D299:AG299"/>
    <mergeCell ref="D303:AG304"/>
    <mergeCell ref="D306:AG307"/>
    <mergeCell ref="D309:AG309"/>
    <mergeCell ref="D313:AG314"/>
    <mergeCell ref="D269:AG270"/>
    <mergeCell ref="D272:AG273"/>
    <mergeCell ref="D277:AG278"/>
    <mergeCell ref="D280:AG281"/>
    <mergeCell ref="D285:AG286"/>
    <mergeCell ref="D290:AG291"/>
    <mergeCell ref="D239:AG242"/>
    <mergeCell ref="D246:AG248"/>
    <mergeCell ref="D250:AG251"/>
    <mergeCell ref="D255:AG257"/>
    <mergeCell ref="D259:AG260"/>
    <mergeCell ref="D264:AG265"/>
    <mergeCell ref="D225:AG225"/>
    <mergeCell ref="D227:AG227"/>
    <mergeCell ref="D232:AG233"/>
    <mergeCell ref="E235:AG235"/>
    <mergeCell ref="E236:AG236"/>
    <mergeCell ref="E237:AG237"/>
    <mergeCell ref="E201:AG203"/>
    <mergeCell ref="E204:AG206"/>
    <mergeCell ref="D208:AG209"/>
    <mergeCell ref="D211:AG212"/>
    <mergeCell ref="D216:AG220"/>
    <mergeCell ref="D222:AG223"/>
    <mergeCell ref="D177:AG178"/>
    <mergeCell ref="D183:AG185"/>
    <mergeCell ref="D187:AG188"/>
    <mergeCell ref="D190:AG194"/>
    <mergeCell ref="D196:AG197"/>
    <mergeCell ref="E199:AG200"/>
    <mergeCell ref="D174:N174"/>
    <mergeCell ref="O174:S174"/>
    <mergeCell ref="T174:X174"/>
    <mergeCell ref="Y174:AC174"/>
    <mergeCell ref="D175:N175"/>
    <mergeCell ref="O175:S175"/>
    <mergeCell ref="T175:X175"/>
    <mergeCell ref="Y175:AC175"/>
    <mergeCell ref="D172:N172"/>
    <mergeCell ref="O172:S172"/>
    <mergeCell ref="T172:X172"/>
    <mergeCell ref="Y172:AC172"/>
    <mergeCell ref="D173:N173"/>
    <mergeCell ref="O173:S173"/>
    <mergeCell ref="T173:X173"/>
    <mergeCell ref="Y173:AC173"/>
    <mergeCell ref="D158:AG162"/>
    <mergeCell ref="D166:AG168"/>
    <mergeCell ref="O170:S170"/>
    <mergeCell ref="T170:X170"/>
    <mergeCell ref="Y170:AC170"/>
    <mergeCell ref="D171:N171"/>
    <mergeCell ref="O171:S171"/>
    <mergeCell ref="T171:X171"/>
    <mergeCell ref="Y171:AC171"/>
    <mergeCell ref="D139:AG140"/>
    <mergeCell ref="D142:AG144"/>
    <mergeCell ref="D146:AG146"/>
    <mergeCell ref="D148:AG149"/>
    <mergeCell ref="D151:AG154"/>
    <mergeCell ref="D156:AG156"/>
    <mergeCell ref="D129:N129"/>
    <mergeCell ref="O129:S129"/>
    <mergeCell ref="T129:X129"/>
    <mergeCell ref="Y129:AC129"/>
    <mergeCell ref="D131:AG132"/>
    <mergeCell ref="D136:AG137"/>
    <mergeCell ref="D127:N127"/>
    <mergeCell ref="O127:S127"/>
    <mergeCell ref="T127:X127"/>
    <mergeCell ref="Y127:AC127"/>
    <mergeCell ref="D128:N128"/>
    <mergeCell ref="O128:S128"/>
    <mergeCell ref="T128:X128"/>
    <mergeCell ref="Y128:AC128"/>
    <mergeCell ref="D125:N125"/>
    <mergeCell ref="O125:S125"/>
    <mergeCell ref="T125:X125"/>
    <mergeCell ref="Y125:AC125"/>
    <mergeCell ref="D126:N126"/>
    <mergeCell ref="O126:S126"/>
    <mergeCell ref="T126:X126"/>
    <mergeCell ref="Y126:AC126"/>
    <mergeCell ref="D113:AG113"/>
    <mergeCell ref="D115:AG116"/>
    <mergeCell ref="D120:AG122"/>
    <mergeCell ref="O124:S124"/>
    <mergeCell ref="T124:X124"/>
    <mergeCell ref="Y124:AC124"/>
    <mergeCell ref="D85:AG86"/>
    <mergeCell ref="D92:AG93"/>
    <mergeCell ref="D95:AG98"/>
    <mergeCell ref="D102:AG103"/>
    <mergeCell ref="D107:AG108"/>
    <mergeCell ref="D110:AG111"/>
    <mergeCell ref="D88:AG90"/>
    <mergeCell ref="D52:AG56"/>
    <mergeCell ref="D57:AG60"/>
    <mergeCell ref="D62:AG63"/>
    <mergeCell ref="D67:O67"/>
    <mergeCell ref="D73:O73"/>
    <mergeCell ref="D79:AG80"/>
    <mergeCell ref="D49:K49"/>
    <mergeCell ref="L49:O49"/>
    <mergeCell ref="P49:T49"/>
    <mergeCell ref="U49:X49"/>
    <mergeCell ref="Y49:AB49"/>
    <mergeCell ref="AC49:AG49"/>
    <mergeCell ref="D48:K48"/>
    <mergeCell ref="L48:O48"/>
    <mergeCell ref="P48:T48"/>
    <mergeCell ref="U48:X48"/>
    <mergeCell ref="Y48:AB48"/>
    <mergeCell ref="AC48:AG48"/>
    <mergeCell ref="D47:K47"/>
    <mergeCell ref="L47:O47"/>
    <mergeCell ref="P47:T47"/>
    <mergeCell ref="U47:X47"/>
    <mergeCell ref="Y47:AB47"/>
    <mergeCell ref="AC47:AG47"/>
    <mergeCell ref="D46:K46"/>
    <mergeCell ref="L46:O46"/>
    <mergeCell ref="P46:T46"/>
    <mergeCell ref="U46:X46"/>
    <mergeCell ref="Y46:AB46"/>
    <mergeCell ref="AC46:AG46"/>
    <mergeCell ref="D45:K45"/>
    <mergeCell ref="L45:O45"/>
    <mergeCell ref="P45:T45"/>
    <mergeCell ref="U45:X45"/>
    <mergeCell ref="Y45:AB45"/>
    <mergeCell ref="AC45:AG45"/>
    <mergeCell ref="S37:W37"/>
    <mergeCell ref="X37:AB37"/>
    <mergeCell ref="AC37:AG37"/>
    <mergeCell ref="D34:M34"/>
    <mergeCell ref="N34:R34"/>
    <mergeCell ref="S34:W34"/>
    <mergeCell ref="X34:AB34"/>
    <mergeCell ref="AC34:AG34"/>
    <mergeCell ref="D35:M35"/>
    <mergeCell ref="N35:R35"/>
    <mergeCell ref="S35:W35"/>
    <mergeCell ref="X35:AB35"/>
    <mergeCell ref="AC35:AG35"/>
    <mergeCell ref="D43:O43"/>
    <mergeCell ref="P43:X43"/>
    <mergeCell ref="Y43:AB44"/>
    <mergeCell ref="AC43:AG44"/>
    <mergeCell ref="D44:K44"/>
    <mergeCell ref="L44:O44"/>
    <mergeCell ref="P44:T44"/>
    <mergeCell ref="U44:X44"/>
    <mergeCell ref="D38:M38"/>
    <mergeCell ref="N38:R38"/>
    <mergeCell ref="S38:W38"/>
    <mergeCell ref="X38:AB38"/>
    <mergeCell ref="AC38:AG38"/>
    <mergeCell ref="D39:M39"/>
    <mergeCell ref="N39:R39"/>
    <mergeCell ref="S39:W39"/>
    <mergeCell ref="X39:AB39"/>
    <mergeCell ref="AC39:AG39"/>
    <mergeCell ref="D9:AG12"/>
    <mergeCell ref="D14:AG15"/>
    <mergeCell ref="D23:O23"/>
    <mergeCell ref="P23:X23"/>
    <mergeCell ref="Y23:AG23"/>
    <mergeCell ref="AD1014:AG1014"/>
    <mergeCell ref="AD1015:AG1015"/>
    <mergeCell ref="AD1016:AG1016"/>
    <mergeCell ref="AD1018:AG1018"/>
    <mergeCell ref="AD1019:AG1019"/>
    <mergeCell ref="D26:O26"/>
    <mergeCell ref="P26:X26"/>
    <mergeCell ref="Y26:AG26"/>
    <mergeCell ref="D29:AG30"/>
    <mergeCell ref="D32:M33"/>
    <mergeCell ref="N32:W32"/>
    <mergeCell ref="X32:AB33"/>
    <mergeCell ref="AC32:AG33"/>
    <mergeCell ref="N33:R33"/>
    <mergeCell ref="S33:W33"/>
    <mergeCell ref="D24:O24"/>
    <mergeCell ref="P24:X24"/>
    <mergeCell ref="Y24:AG24"/>
    <mergeCell ref="D25:O25"/>
    <mergeCell ref="P25:X25"/>
    <mergeCell ref="Y25:AG25"/>
    <mergeCell ref="D1013:AG1013"/>
    <mergeCell ref="D1014:J1014"/>
    <mergeCell ref="K1014:M1014"/>
    <mergeCell ref="AC36:AG36"/>
    <mergeCell ref="D37:M37"/>
    <mergeCell ref="N37:R37"/>
    <mergeCell ref="B1:AH1"/>
    <mergeCell ref="D36:M36"/>
    <mergeCell ref="N36:R36"/>
    <mergeCell ref="S36:W36"/>
    <mergeCell ref="X36:AB36"/>
    <mergeCell ref="Z1033:AC1033"/>
    <mergeCell ref="N1012:Q1012"/>
    <mergeCell ref="R1012:U1012"/>
    <mergeCell ref="V1012:Y1012"/>
    <mergeCell ref="Z1012:AC1012"/>
    <mergeCell ref="N1014:Q1014"/>
    <mergeCell ref="R1014:U1014"/>
    <mergeCell ref="V1014:Y1014"/>
    <mergeCell ref="Z1014:AC1014"/>
    <mergeCell ref="N1015:Q1015"/>
    <mergeCell ref="R1015:U1015"/>
    <mergeCell ref="V1015:Y1015"/>
    <mergeCell ref="Z1015:AC1015"/>
    <mergeCell ref="N1016:Q1016"/>
    <mergeCell ref="R1016:U1016"/>
    <mergeCell ref="V1016:Y1016"/>
    <mergeCell ref="Z1016:AC1016"/>
    <mergeCell ref="N1018:Q1018"/>
    <mergeCell ref="R1018:U1018"/>
    <mergeCell ref="V1018:Y1018"/>
    <mergeCell ref="Z1018:AC1018"/>
    <mergeCell ref="N1019:Q1019"/>
    <mergeCell ref="R1019:U1019"/>
    <mergeCell ref="V1019:Y1019"/>
    <mergeCell ref="Z1019:AC1019"/>
    <mergeCell ref="N1020:Q1020"/>
    <mergeCell ref="R1020:U1020"/>
    <mergeCell ref="N1027:Q1027"/>
    <mergeCell ref="R1027:U1027"/>
    <mergeCell ref="V1027:Y1027"/>
    <mergeCell ref="Z1027:AC1027"/>
    <mergeCell ref="N1029:Q1029"/>
    <mergeCell ref="R1029:U1029"/>
    <mergeCell ref="V1029:Y1029"/>
    <mergeCell ref="Z1029:AC1029"/>
    <mergeCell ref="N1030:Q1030"/>
    <mergeCell ref="R1030:U1030"/>
    <mergeCell ref="V1030:Y1030"/>
    <mergeCell ref="Z1030:AC1030"/>
    <mergeCell ref="N1031:Q1031"/>
    <mergeCell ref="R1031:U1031"/>
    <mergeCell ref="V1031:Y1031"/>
    <mergeCell ref="Z1031:AC1031"/>
    <mergeCell ref="N1033:Q1033"/>
    <mergeCell ref="R1033:U1033"/>
    <mergeCell ref="V1033:Y1033"/>
  </mergeCells>
  <pageMargins left="0.70866141732283472" right="0.23622047244094491" top="0.31496062992125984" bottom="0.98425196850393704" header="0.31496062992125984" footer="0.15748031496062992"/>
  <pageSetup paperSize="9" scale="81" firstPageNumber="13" orientation="portrait" blackAndWhite="1" useFirstPageNumber="1" r:id="rId1"/>
  <headerFooter>
    <oddFooter>&amp;C&amp;P
The accompanying balance sheet, income statement and notes are an integral part of these financial statements.
THIS IS A TRANSLATION OF THE ORIGINAL SLOVAK DOCUMENT.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sheetPr>
  <dimension ref="B1:H97"/>
  <sheetViews>
    <sheetView showGridLines="0" topLeftCell="A16" zoomScale="70" zoomScaleNormal="70" workbookViewId="0"/>
  </sheetViews>
  <sheetFormatPr defaultColWidth="9.109375" defaultRowHeight="17.399999999999999"/>
  <cols>
    <col min="1" max="1" width="5.109375" style="1007" customWidth="1"/>
    <col min="2" max="2" width="10.44140625" style="1007" customWidth="1"/>
    <col min="3" max="3" width="115" style="1005" customWidth="1"/>
    <col min="4" max="4" width="20.5546875" style="1006" bestFit="1" customWidth="1"/>
    <col min="5" max="5" width="22.33203125" style="1006" bestFit="1" customWidth="1"/>
    <col min="6" max="6" width="5.109375" style="1007" customWidth="1"/>
    <col min="7" max="16384" width="9.109375" style="1007"/>
  </cols>
  <sheetData>
    <row r="1" spans="2:8">
      <c r="B1" s="1004" t="s">
        <v>2555</v>
      </c>
    </row>
    <row r="2" spans="2:8">
      <c r="B2" s="1004"/>
    </row>
    <row r="3" spans="2:8" s="1004" customFormat="1">
      <c r="B3" s="3302" t="s">
        <v>2556</v>
      </c>
      <c r="C3" s="3302" t="s">
        <v>1828</v>
      </c>
      <c r="D3" s="3305" t="s">
        <v>2557</v>
      </c>
      <c r="E3" s="3306"/>
    </row>
    <row r="4" spans="2:8" s="1004" customFormat="1">
      <c r="B4" s="3303"/>
      <c r="C4" s="3303"/>
      <c r="D4" s="1008" t="s">
        <v>2558</v>
      </c>
      <c r="E4" s="1008" t="s">
        <v>2559</v>
      </c>
    </row>
    <row r="5" spans="2:8" s="1004" customFormat="1">
      <c r="B5" s="3304"/>
      <c r="C5" s="3304"/>
      <c r="D5" s="1009" t="s">
        <v>679</v>
      </c>
      <c r="E5" s="1009" t="s">
        <v>679</v>
      </c>
      <c r="H5" s="1010"/>
    </row>
    <row r="6" spans="2:8" s="1015" customFormat="1">
      <c r="B6" s="1011" t="s">
        <v>2560</v>
      </c>
      <c r="C6" s="1012"/>
      <c r="D6" s="1013"/>
      <c r="E6" s="1014"/>
      <c r="H6" s="1010"/>
    </row>
    <row r="7" spans="2:8" s="1004" customFormat="1">
      <c r="B7" s="1016" t="s">
        <v>984</v>
      </c>
      <c r="C7" s="1017" t="s">
        <v>2561</v>
      </c>
      <c r="D7" s="1018">
        <f>'Cash Flow SK'!D11</f>
        <v>724189</v>
      </c>
      <c r="E7" s="1018">
        <f>'Cash Flow SK'!E11</f>
        <v>794459</v>
      </c>
      <c r="H7" s="1010"/>
    </row>
    <row r="8" spans="2:8" s="1015" customFormat="1">
      <c r="B8" s="1019"/>
      <c r="C8" s="1020"/>
      <c r="D8" s="1021">
        <f>'Cash Flow SK'!D12</f>
        <v>0</v>
      </c>
      <c r="E8" s="1021">
        <f>'Cash Flow SK'!E12</f>
        <v>0</v>
      </c>
      <c r="H8" s="1010"/>
    </row>
    <row r="9" spans="2:8" ht="34.799999999999997">
      <c r="B9" s="987" t="s">
        <v>985</v>
      </c>
      <c r="C9" s="985" t="s">
        <v>3192</v>
      </c>
      <c r="D9" s="1021">
        <f>'Cash Flow SK'!D13</f>
        <v>0</v>
      </c>
      <c r="E9" s="1021">
        <f>'Cash Flow SK'!E13</f>
        <v>0</v>
      </c>
      <c r="H9" s="1022"/>
    </row>
    <row r="10" spans="2:8">
      <c r="B10" s="987" t="s">
        <v>986</v>
      </c>
      <c r="C10" s="985" t="s">
        <v>2562</v>
      </c>
      <c r="D10" s="1021">
        <f>'Cash Flow SK'!D14</f>
        <v>0</v>
      </c>
      <c r="E10" s="1021">
        <f>'Cash Flow SK'!E14</f>
        <v>0</v>
      </c>
      <c r="H10" s="1022"/>
    </row>
    <row r="11" spans="2:8" ht="34.799999999999997">
      <c r="B11" s="987" t="s">
        <v>987</v>
      </c>
      <c r="C11" s="985" t="s">
        <v>2563</v>
      </c>
      <c r="D11" s="1021">
        <f>'Cash Flow SK'!D15</f>
        <v>0</v>
      </c>
      <c r="E11" s="1021">
        <f>'Cash Flow SK'!E15</f>
        <v>0</v>
      </c>
      <c r="H11" s="1022"/>
    </row>
    <row r="12" spans="2:8" ht="19.8">
      <c r="B12" s="987" t="s">
        <v>988</v>
      </c>
      <c r="C12" s="985" t="s">
        <v>2564</v>
      </c>
      <c r="D12" s="1021">
        <f>'Cash Flow SK'!D16</f>
        <v>0</v>
      </c>
      <c r="E12" s="1021">
        <f>'Cash Flow SK'!E16</f>
        <v>0</v>
      </c>
      <c r="H12" s="1022"/>
    </row>
    <row r="13" spans="2:8">
      <c r="B13" s="987" t="s">
        <v>989</v>
      </c>
      <c r="C13" s="985" t="s">
        <v>2565</v>
      </c>
      <c r="D13" s="1021">
        <f>'Cash Flow SK'!D17</f>
        <v>0</v>
      </c>
      <c r="E13" s="1021">
        <f>'Cash Flow SK'!E17</f>
        <v>0</v>
      </c>
      <c r="H13" s="1022"/>
    </row>
    <row r="14" spans="2:8">
      <c r="B14" s="987" t="s">
        <v>990</v>
      </c>
      <c r="C14" s="985" t="s">
        <v>2566</v>
      </c>
      <c r="D14" s="1021">
        <f>'Cash Flow SK'!D18</f>
        <v>0</v>
      </c>
      <c r="E14" s="1021">
        <f>'Cash Flow SK'!E18</f>
        <v>0</v>
      </c>
      <c r="H14" s="1022"/>
    </row>
    <row r="15" spans="2:8">
      <c r="B15" s="987" t="s">
        <v>991</v>
      </c>
      <c r="C15" s="985" t="s">
        <v>2567</v>
      </c>
      <c r="D15" s="1021">
        <f>'Cash Flow SK'!D19</f>
        <v>0</v>
      </c>
      <c r="E15" s="1021">
        <f>'Cash Flow SK'!E19</f>
        <v>0</v>
      </c>
      <c r="H15" s="1022"/>
    </row>
    <row r="16" spans="2:8">
      <c r="B16" s="987" t="s">
        <v>992</v>
      </c>
      <c r="C16" s="985" t="s">
        <v>2568</v>
      </c>
      <c r="D16" s="1021">
        <f>'Cash Flow SK'!D20</f>
        <v>0</v>
      </c>
      <c r="E16" s="1021">
        <f>'Cash Flow SK'!E20</f>
        <v>0</v>
      </c>
      <c r="H16" s="1022"/>
    </row>
    <row r="17" spans="2:8">
      <c r="B17" s="987" t="s">
        <v>993</v>
      </c>
      <c r="C17" s="985" t="s">
        <v>2569</v>
      </c>
      <c r="D17" s="1021">
        <f>'Cash Flow SK'!D21</f>
        <v>0</v>
      </c>
      <c r="E17" s="1021">
        <f>'Cash Flow SK'!E21</f>
        <v>0</v>
      </c>
      <c r="H17" s="1022"/>
    </row>
    <row r="18" spans="2:8">
      <c r="B18" s="987" t="s">
        <v>994</v>
      </c>
      <c r="C18" s="985" t="s">
        <v>2570</v>
      </c>
      <c r="D18" s="1021">
        <f>'Cash Flow SK'!D22</f>
        <v>0</v>
      </c>
      <c r="E18" s="1021">
        <f>'Cash Flow SK'!E22</f>
        <v>0</v>
      </c>
      <c r="H18" s="1022"/>
    </row>
    <row r="19" spans="2:8">
      <c r="B19" s="987" t="s">
        <v>995</v>
      </c>
      <c r="C19" s="985" t="s">
        <v>2571</v>
      </c>
      <c r="D19" s="1021">
        <f>'Cash Flow SK'!D23</f>
        <v>0</v>
      </c>
      <c r="E19" s="1021">
        <f>'Cash Flow SK'!E23</f>
        <v>0</v>
      </c>
      <c r="H19" s="1022"/>
    </row>
    <row r="20" spans="2:8">
      <c r="B20" s="987" t="s">
        <v>996</v>
      </c>
      <c r="C20" s="985" t="s">
        <v>2572</v>
      </c>
      <c r="D20" s="1021">
        <f>'Cash Flow SK'!D24</f>
        <v>0</v>
      </c>
      <c r="E20" s="1021">
        <f>'Cash Flow SK'!E24</f>
        <v>0</v>
      </c>
      <c r="H20" s="1022"/>
    </row>
    <row r="21" spans="2:8" ht="19.8">
      <c r="B21" s="987" t="s">
        <v>2573</v>
      </c>
      <c r="C21" s="985" t="s">
        <v>2574</v>
      </c>
      <c r="D21" s="1021">
        <f>'Cash Flow SK'!D25</f>
        <v>0</v>
      </c>
      <c r="E21" s="1021">
        <f>'Cash Flow SK'!E25</f>
        <v>0</v>
      </c>
      <c r="H21" s="1022"/>
    </row>
    <row r="22" spans="2:8" ht="34.799999999999997">
      <c r="B22" s="987" t="s">
        <v>2575</v>
      </c>
      <c r="C22" s="985" t="s">
        <v>2576</v>
      </c>
      <c r="D22" s="1021">
        <f>'Cash Flow SK'!D26</f>
        <v>0</v>
      </c>
      <c r="E22" s="1021">
        <f>'Cash Flow SK'!E26</f>
        <v>0</v>
      </c>
      <c r="H22" s="1022"/>
    </row>
    <row r="23" spans="2:8" ht="52.2">
      <c r="B23" s="987" t="s">
        <v>999</v>
      </c>
      <c r="C23" s="985" t="s">
        <v>2577</v>
      </c>
      <c r="D23" s="1021">
        <f>'Cash Flow SK'!D27</f>
        <v>0</v>
      </c>
      <c r="E23" s="1021">
        <f>'Cash Flow SK'!E27</f>
        <v>0</v>
      </c>
      <c r="H23" s="1022"/>
    </row>
    <row r="24" spans="2:8">
      <c r="B24" s="987" t="s">
        <v>1000</v>
      </c>
      <c r="C24" s="985" t="s">
        <v>2578</v>
      </c>
      <c r="D24" s="1021">
        <f>'Cash Flow SK'!D28</f>
        <v>0</v>
      </c>
      <c r="E24" s="1021">
        <f>'Cash Flow SK'!E28</f>
        <v>0</v>
      </c>
      <c r="H24" s="1022"/>
    </row>
    <row r="25" spans="2:8">
      <c r="B25" s="987" t="s">
        <v>1001</v>
      </c>
      <c r="C25" s="985" t="s">
        <v>2579</v>
      </c>
      <c r="D25" s="1021">
        <f>'Cash Flow SK'!D29</f>
        <v>0</v>
      </c>
      <c r="E25" s="1021">
        <f>'Cash Flow SK'!E29</f>
        <v>0</v>
      </c>
      <c r="H25" s="1022"/>
    </row>
    <row r="26" spans="2:8">
      <c r="B26" s="987" t="s">
        <v>1002</v>
      </c>
      <c r="C26" s="985" t="s">
        <v>2580</v>
      </c>
      <c r="D26" s="1021">
        <f>'Cash Flow SK'!D30</f>
        <v>0</v>
      </c>
      <c r="E26" s="1021">
        <f>'Cash Flow SK'!E30</f>
        <v>0</v>
      </c>
      <c r="H26" s="1022"/>
    </row>
    <row r="27" spans="2:8">
      <c r="B27" s="987" t="s">
        <v>1003</v>
      </c>
      <c r="C27" s="985" t="s">
        <v>2581</v>
      </c>
      <c r="D27" s="1021">
        <f>'Cash Flow SK'!D31</f>
        <v>0</v>
      </c>
      <c r="E27" s="1021">
        <f>'Cash Flow SK'!E31</f>
        <v>0</v>
      </c>
      <c r="H27" s="1022"/>
    </row>
    <row r="28" spans="2:8" ht="36" customHeight="1">
      <c r="B28" s="1019"/>
      <c r="C28" s="1023" t="s">
        <v>2582</v>
      </c>
      <c r="D28" s="1021">
        <f>'Cash Flow SK'!D32</f>
        <v>724189</v>
      </c>
      <c r="E28" s="1021">
        <f>'Cash Flow SK'!E32</f>
        <v>794459</v>
      </c>
      <c r="H28" s="1022"/>
    </row>
    <row r="29" spans="2:8">
      <c r="B29" s="987" t="s">
        <v>1004</v>
      </c>
      <c r="C29" s="1024" t="s">
        <v>2583</v>
      </c>
      <c r="D29" s="1021">
        <f>'Cash Flow SK'!D33</f>
        <v>0</v>
      </c>
      <c r="E29" s="1021">
        <f>'Cash Flow SK'!E33</f>
        <v>0</v>
      </c>
      <c r="H29" s="1022"/>
    </row>
    <row r="30" spans="2:8">
      <c r="B30" s="987" t="s">
        <v>1005</v>
      </c>
      <c r="C30" s="1024" t="s">
        <v>2584</v>
      </c>
      <c r="D30" s="1021">
        <f>'Cash Flow SK'!D34</f>
        <v>0</v>
      </c>
      <c r="E30" s="1021">
        <f>'Cash Flow SK'!E34</f>
        <v>0</v>
      </c>
      <c r="H30" s="1022"/>
    </row>
    <row r="31" spans="2:8">
      <c r="B31" s="987" t="s">
        <v>1006</v>
      </c>
      <c r="C31" s="1024" t="s">
        <v>2585</v>
      </c>
      <c r="D31" s="1021">
        <f>'Cash Flow SK'!D35</f>
        <v>0</v>
      </c>
      <c r="E31" s="1021">
        <f>'Cash Flow SK'!E35</f>
        <v>0</v>
      </c>
      <c r="H31" s="1022"/>
    </row>
    <row r="32" spans="2:8">
      <c r="B32" s="987" t="s">
        <v>1007</v>
      </c>
      <c r="C32" s="1024" t="s">
        <v>2586</v>
      </c>
      <c r="D32" s="1021">
        <f>'Cash Flow SK'!D36</f>
        <v>0</v>
      </c>
      <c r="E32" s="1021">
        <f>'Cash Flow SK'!E36</f>
        <v>0</v>
      </c>
      <c r="H32" s="1022"/>
    </row>
    <row r="33" spans="2:8">
      <c r="B33" s="987"/>
      <c r="C33" s="1025" t="s">
        <v>2587</v>
      </c>
      <c r="D33" s="1021">
        <f>'Cash Flow SK'!D37</f>
        <v>724189</v>
      </c>
      <c r="E33" s="1021">
        <f>'Cash Flow SK'!E37</f>
        <v>794459</v>
      </c>
      <c r="H33" s="1022"/>
    </row>
    <row r="34" spans="2:8" ht="34.799999999999997">
      <c r="B34" s="987" t="s">
        <v>1008</v>
      </c>
      <c r="C34" s="1024" t="s">
        <v>2588</v>
      </c>
      <c r="D34" s="1021">
        <f>'Cash Flow SK'!D38</f>
        <v>0</v>
      </c>
      <c r="E34" s="1021">
        <f>'Cash Flow SK'!E38</f>
        <v>0</v>
      </c>
      <c r="H34" s="1022"/>
    </row>
    <row r="35" spans="2:8">
      <c r="B35" s="987" t="s">
        <v>1009</v>
      </c>
      <c r="C35" s="1024" t="s">
        <v>2589</v>
      </c>
      <c r="D35" s="1021">
        <f>'Cash Flow SK'!D39</f>
        <v>0</v>
      </c>
      <c r="E35" s="1021">
        <f>'Cash Flow SK'!E39</f>
        <v>0</v>
      </c>
      <c r="H35" s="1022"/>
    </row>
    <row r="36" spans="2:8">
      <c r="B36" s="987" t="s">
        <v>1010</v>
      </c>
      <c r="C36" s="1024" t="s">
        <v>2590</v>
      </c>
      <c r="D36" s="1021">
        <f>'Cash Flow SK'!D40</f>
        <v>0</v>
      </c>
      <c r="E36" s="1021">
        <f>'Cash Flow SK'!E40</f>
        <v>0</v>
      </c>
      <c r="H36" s="1022"/>
    </row>
    <row r="37" spans="2:8">
      <c r="B37" s="996" t="s">
        <v>523</v>
      </c>
      <c r="C37" s="1023" t="s">
        <v>2591</v>
      </c>
      <c r="D37" s="1018">
        <f>'Cash Flow SK'!D41</f>
        <v>724189</v>
      </c>
      <c r="E37" s="1018">
        <f>'Cash Flow SK'!E41</f>
        <v>794459</v>
      </c>
      <c r="H37" s="1026"/>
    </row>
    <row r="38" spans="2:8">
      <c r="B38" s="991"/>
      <c r="C38" s="1027"/>
      <c r="D38" s="1021">
        <f>'Cash Flow SK'!D42</f>
        <v>0</v>
      </c>
      <c r="E38" s="1021">
        <f>'Cash Flow SK'!E42</f>
        <v>0</v>
      </c>
      <c r="H38" s="1026"/>
    </row>
    <row r="39" spans="2:8" s="1004" customFormat="1">
      <c r="C39" s="1028" t="s">
        <v>2592</v>
      </c>
      <c r="D39" s="1021">
        <f>'Cash Flow SK'!D43</f>
        <v>0</v>
      </c>
      <c r="E39" s="1021">
        <f>'Cash Flow SK'!E43</f>
        <v>0</v>
      </c>
      <c r="H39" s="1026"/>
    </row>
    <row r="40" spans="2:8">
      <c r="B40" s="992" t="s">
        <v>833</v>
      </c>
      <c r="C40" s="995" t="s">
        <v>2593</v>
      </c>
      <c r="D40" s="1021">
        <f>'Cash Flow SK'!D44</f>
        <v>0</v>
      </c>
      <c r="E40" s="1021">
        <f>'Cash Flow SK'!E44</f>
        <v>0</v>
      </c>
      <c r="H40" s="1022"/>
    </row>
    <row r="41" spans="2:8">
      <c r="B41" s="992" t="s">
        <v>1011</v>
      </c>
      <c r="C41" s="995" t="s">
        <v>2594</v>
      </c>
      <c r="D41" s="1021">
        <f>'Cash Flow SK'!D45</f>
        <v>0</v>
      </c>
      <c r="E41" s="1021">
        <f>'Cash Flow SK'!E45</f>
        <v>0</v>
      </c>
      <c r="H41" s="1022"/>
    </row>
    <row r="42" spans="2:8" ht="34.799999999999997">
      <c r="B42" s="992" t="s">
        <v>1012</v>
      </c>
      <c r="C42" s="995" t="s">
        <v>2595</v>
      </c>
      <c r="D42" s="1021">
        <f>'Cash Flow SK'!D46</f>
        <v>0</v>
      </c>
      <c r="E42" s="1021">
        <f>'Cash Flow SK'!E46</f>
        <v>0</v>
      </c>
      <c r="H42" s="1022"/>
    </row>
    <row r="43" spans="2:8">
      <c r="B43" s="992" t="s">
        <v>1013</v>
      </c>
      <c r="C43" s="995" t="s">
        <v>2596</v>
      </c>
      <c r="D43" s="1021">
        <f>'Cash Flow SK'!D47</f>
        <v>0</v>
      </c>
      <c r="E43" s="1021">
        <f>'Cash Flow SK'!E47</f>
        <v>0</v>
      </c>
      <c r="H43" s="1022"/>
    </row>
    <row r="44" spans="2:8">
      <c r="B44" s="992" t="s">
        <v>1014</v>
      </c>
      <c r="C44" s="995" t="s">
        <v>2597</v>
      </c>
      <c r="D44" s="1021">
        <f>'Cash Flow SK'!D48</f>
        <v>0</v>
      </c>
      <c r="E44" s="1021">
        <f>'Cash Flow SK'!E48</f>
        <v>0</v>
      </c>
      <c r="H44" s="1022"/>
    </row>
    <row r="45" spans="2:8" ht="34.799999999999997">
      <c r="B45" s="992" t="s">
        <v>1015</v>
      </c>
      <c r="C45" s="995" t="s">
        <v>2598</v>
      </c>
      <c r="D45" s="1021">
        <f>'Cash Flow SK'!D49</f>
        <v>0</v>
      </c>
      <c r="E45" s="1021">
        <f>'Cash Flow SK'!E49</f>
        <v>0</v>
      </c>
      <c r="H45" s="1022"/>
    </row>
    <row r="46" spans="2:8" ht="34.799999999999997">
      <c r="B46" s="992" t="s">
        <v>1016</v>
      </c>
      <c r="C46" s="995" t="s">
        <v>2599</v>
      </c>
      <c r="D46" s="1021">
        <f>'Cash Flow SK'!D50</f>
        <v>0</v>
      </c>
      <c r="E46" s="1021">
        <f>'Cash Flow SK'!E50</f>
        <v>0</v>
      </c>
      <c r="H46" s="1022"/>
    </row>
    <row r="47" spans="2:8" ht="34.799999999999997">
      <c r="B47" s="992" t="s">
        <v>2600</v>
      </c>
      <c r="C47" s="995" t="s">
        <v>2601</v>
      </c>
      <c r="D47" s="1021">
        <f>'Cash Flow SK'!D51</f>
        <v>0</v>
      </c>
      <c r="E47" s="1021">
        <f>'Cash Flow SK'!E51</f>
        <v>0</v>
      </c>
      <c r="H47" s="1022"/>
    </row>
    <row r="48" spans="2:8" ht="34.799999999999997">
      <c r="B48" s="992" t="s">
        <v>1018</v>
      </c>
      <c r="C48" s="995" t="s">
        <v>2602</v>
      </c>
      <c r="D48" s="1021">
        <f>'Cash Flow SK'!D52</f>
        <v>0</v>
      </c>
      <c r="E48" s="1021">
        <f>'Cash Flow SK'!E52</f>
        <v>0</v>
      </c>
      <c r="H48" s="1022"/>
    </row>
    <row r="49" spans="2:8">
      <c r="B49" s="992" t="s">
        <v>1019</v>
      </c>
      <c r="C49" s="995" t="s">
        <v>2655</v>
      </c>
      <c r="D49" s="1021">
        <f>'Cash Flow SK'!D53</f>
        <v>0</v>
      </c>
      <c r="E49" s="1021">
        <f>'Cash Flow SK'!E53</f>
        <v>0</v>
      </c>
      <c r="H49" s="1022"/>
    </row>
    <row r="50" spans="2:8">
      <c r="B50" s="992" t="s">
        <v>2603</v>
      </c>
      <c r="C50" s="995" t="s">
        <v>2604</v>
      </c>
      <c r="D50" s="1021">
        <f>'Cash Flow SK'!D54</f>
        <v>0</v>
      </c>
      <c r="E50" s="1021">
        <f>'Cash Flow SK'!E54</f>
        <v>0</v>
      </c>
      <c r="H50" s="1022"/>
    </row>
    <row r="51" spans="2:8">
      <c r="B51" s="992" t="s">
        <v>1021</v>
      </c>
      <c r="C51" s="995" t="s">
        <v>2605</v>
      </c>
      <c r="D51" s="1021">
        <f>'Cash Flow SK'!D55</f>
        <v>0</v>
      </c>
      <c r="E51" s="1021">
        <f>'Cash Flow SK'!E55</f>
        <v>0</v>
      </c>
      <c r="H51" s="1022"/>
    </row>
    <row r="52" spans="2:8">
      <c r="B52" s="992" t="s">
        <v>1022</v>
      </c>
      <c r="C52" s="995" t="s">
        <v>2606</v>
      </c>
      <c r="D52" s="1021">
        <f>'Cash Flow SK'!D56</f>
        <v>0</v>
      </c>
      <c r="E52" s="1021">
        <f>'Cash Flow SK'!E56</f>
        <v>0</v>
      </c>
      <c r="H52" s="1022"/>
    </row>
    <row r="53" spans="2:8" ht="34.799999999999997">
      <c r="B53" s="992" t="s">
        <v>1023</v>
      </c>
      <c r="C53" s="995" t="s">
        <v>2607</v>
      </c>
      <c r="D53" s="1021">
        <f>'Cash Flow SK'!D57</f>
        <v>0</v>
      </c>
      <c r="E53" s="1021">
        <f>'Cash Flow SK'!E57</f>
        <v>0</v>
      </c>
      <c r="H53" s="1022"/>
    </row>
    <row r="54" spans="2:8" ht="34.799999999999997">
      <c r="B54" s="992" t="s">
        <v>1024</v>
      </c>
      <c r="C54" s="995" t="s">
        <v>2608</v>
      </c>
      <c r="D54" s="1021">
        <f>'Cash Flow SK'!D58</f>
        <v>0</v>
      </c>
      <c r="E54" s="1021">
        <f>'Cash Flow SK'!E58</f>
        <v>0</v>
      </c>
      <c r="H54" s="1022"/>
    </row>
    <row r="55" spans="2:8">
      <c r="B55" s="992" t="s">
        <v>1025</v>
      </c>
      <c r="C55" s="995" t="s">
        <v>2609</v>
      </c>
      <c r="D55" s="1021">
        <f>'Cash Flow SK'!D59</f>
        <v>0</v>
      </c>
      <c r="E55" s="1021">
        <f>'Cash Flow SK'!E59</f>
        <v>0</v>
      </c>
      <c r="H55" s="1022"/>
    </row>
    <row r="56" spans="2:8">
      <c r="B56" s="992" t="s">
        <v>1026</v>
      </c>
      <c r="C56" s="995" t="s">
        <v>2610</v>
      </c>
      <c r="D56" s="1021">
        <f>'Cash Flow SK'!D60</f>
        <v>0</v>
      </c>
      <c r="E56" s="1021">
        <f>'Cash Flow SK'!E60</f>
        <v>0</v>
      </c>
      <c r="H56" s="1022"/>
    </row>
    <row r="57" spans="2:8">
      <c r="B57" s="992" t="s">
        <v>1027</v>
      </c>
      <c r="C57" s="995" t="s">
        <v>2611</v>
      </c>
      <c r="D57" s="1021">
        <f>'Cash Flow SK'!D61</f>
        <v>0</v>
      </c>
      <c r="E57" s="1021">
        <f>'Cash Flow SK'!E61</f>
        <v>0</v>
      </c>
      <c r="H57" s="1022"/>
    </row>
    <row r="58" spans="2:8">
      <c r="B58" s="992" t="s">
        <v>1028</v>
      </c>
      <c r="C58" s="995" t="s">
        <v>2612</v>
      </c>
      <c r="D58" s="1021">
        <f>'Cash Flow SK'!D62</f>
        <v>0</v>
      </c>
      <c r="E58" s="1021">
        <f>'Cash Flow SK'!E62</f>
        <v>0</v>
      </c>
      <c r="H58" s="1022"/>
    </row>
    <row r="59" spans="2:8">
      <c r="B59" s="992" t="s">
        <v>2498</v>
      </c>
      <c r="C59" s="995" t="s">
        <v>2613</v>
      </c>
      <c r="D59" s="1021">
        <f>'Cash Flow SK'!D63</f>
        <v>0</v>
      </c>
      <c r="E59" s="1021">
        <f>'Cash Flow SK'!E63</f>
        <v>0</v>
      </c>
      <c r="H59" s="1022"/>
    </row>
    <row r="60" spans="2:8" s="1004" customFormat="1">
      <c r="B60" s="996" t="s">
        <v>594</v>
      </c>
      <c r="C60" s="1023" t="s">
        <v>2614</v>
      </c>
      <c r="D60" s="1018">
        <f>'Cash Flow SK'!D64</f>
        <v>0</v>
      </c>
      <c r="E60" s="1018">
        <f>'Cash Flow SK'!E64</f>
        <v>0</v>
      </c>
      <c r="H60" s="1026"/>
    </row>
    <row r="61" spans="2:8" s="1029" customFormat="1">
      <c r="B61" s="991"/>
      <c r="C61" s="1027"/>
      <c r="D61" s="1021">
        <f>'Cash Flow SK'!D65</f>
        <v>0</v>
      </c>
      <c r="E61" s="1021">
        <f>'Cash Flow SK'!E65</f>
        <v>0</v>
      </c>
      <c r="H61" s="1026"/>
    </row>
    <row r="62" spans="2:8" s="1004" customFormat="1">
      <c r="B62" s="1028" t="s">
        <v>2615</v>
      </c>
      <c r="C62" s="1030"/>
      <c r="D62" s="1021">
        <f>'Cash Flow SK'!D66</f>
        <v>0</v>
      </c>
      <c r="E62" s="1021">
        <f>'Cash Flow SK'!E66</f>
        <v>0</v>
      </c>
      <c r="H62" s="1026"/>
    </row>
    <row r="63" spans="2:8">
      <c r="B63" s="1019" t="s">
        <v>666</v>
      </c>
      <c r="C63" s="1020" t="s">
        <v>2616</v>
      </c>
      <c r="D63" s="1021">
        <f>'Cash Flow SK'!D67</f>
        <v>0</v>
      </c>
      <c r="E63" s="1021">
        <f>'Cash Flow SK'!E67</f>
        <v>0</v>
      </c>
      <c r="H63" s="1022"/>
    </row>
    <row r="64" spans="2:8">
      <c r="B64" s="992" t="s">
        <v>1029</v>
      </c>
      <c r="C64" s="1020" t="s">
        <v>2617</v>
      </c>
      <c r="D64" s="1021">
        <f>'Cash Flow SK'!D68</f>
        <v>0</v>
      </c>
      <c r="E64" s="1021">
        <f>'Cash Flow SK'!E68</f>
        <v>0</v>
      </c>
      <c r="H64" s="1022"/>
    </row>
    <row r="65" spans="2:8">
      <c r="B65" s="992" t="s">
        <v>1030</v>
      </c>
      <c r="C65" s="1020" t="s">
        <v>2618</v>
      </c>
      <c r="D65" s="1021">
        <f>'Cash Flow SK'!D69</f>
        <v>0</v>
      </c>
      <c r="E65" s="1021">
        <f>'Cash Flow SK'!E69</f>
        <v>0</v>
      </c>
      <c r="H65" s="1022"/>
    </row>
    <row r="66" spans="2:8">
      <c r="B66" s="992" t="s">
        <v>1031</v>
      </c>
      <c r="C66" s="1020" t="s">
        <v>2619</v>
      </c>
      <c r="D66" s="1021">
        <f>'Cash Flow SK'!D70</f>
        <v>0</v>
      </c>
      <c r="E66" s="1021">
        <f>'Cash Flow SK'!E70</f>
        <v>0</v>
      </c>
      <c r="H66" s="1022"/>
    </row>
    <row r="67" spans="2:8">
      <c r="B67" s="992" t="s">
        <v>1032</v>
      </c>
      <c r="C67" s="1020" t="s">
        <v>2620</v>
      </c>
      <c r="D67" s="1021">
        <f>'Cash Flow SK'!D71</f>
        <v>0</v>
      </c>
      <c r="E67" s="1021">
        <f>'Cash Flow SK'!E71</f>
        <v>0</v>
      </c>
      <c r="H67" s="1022"/>
    </row>
    <row r="68" spans="2:8">
      <c r="B68" s="992" t="s">
        <v>2621</v>
      </c>
      <c r="C68" s="1020" t="s">
        <v>2622</v>
      </c>
      <c r="D68" s="1021">
        <f>'Cash Flow SK'!D72</f>
        <v>0</v>
      </c>
      <c r="E68" s="1021">
        <f>'Cash Flow SK'!E72</f>
        <v>0</v>
      </c>
      <c r="H68" s="1022"/>
    </row>
    <row r="69" spans="2:8">
      <c r="B69" s="992" t="s">
        <v>1034</v>
      </c>
      <c r="C69" s="1020" t="s">
        <v>2623</v>
      </c>
      <c r="D69" s="1021">
        <f>'Cash Flow SK'!D73</f>
        <v>0</v>
      </c>
      <c r="E69" s="1021">
        <f>'Cash Flow SK'!E73</f>
        <v>0</v>
      </c>
      <c r="H69" s="1022"/>
    </row>
    <row r="70" spans="2:8">
      <c r="B70" s="992" t="s">
        <v>1035</v>
      </c>
      <c r="C70" s="1020" t="s">
        <v>2624</v>
      </c>
      <c r="D70" s="1021">
        <f>'Cash Flow SK'!D74</f>
        <v>0</v>
      </c>
      <c r="E70" s="1021">
        <f>'Cash Flow SK'!E74</f>
        <v>0</v>
      </c>
      <c r="H70" s="1022"/>
    </row>
    <row r="71" spans="2:8">
      <c r="B71" s="992" t="s">
        <v>1036</v>
      </c>
      <c r="C71" s="1020" t="s">
        <v>2625</v>
      </c>
      <c r="D71" s="1021">
        <f>'Cash Flow SK'!D75</f>
        <v>0</v>
      </c>
      <c r="E71" s="1021">
        <f>'Cash Flow SK'!E75</f>
        <v>0</v>
      </c>
      <c r="H71" s="1022"/>
    </row>
    <row r="72" spans="2:8">
      <c r="B72" s="1019" t="s">
        <v>1037</v>
      </c>
      <c r="C72" s="1020" t="s">
        <v>2626</v>
      </c>
      <c r="D72" s="1021">
        <f>'Cash Flow SK'!D76</f>
        <v>0</v>
      </c>
      <c r="E72" s="1021">
        <f>'Cash Flow SK'!E76</f>
        <v>0</v>
      </c>
      <c r="H72" s="1022"/>
    </row>
    <row r="73" spans="2:8">
      <c r="B73" s="992" t="s">
        <v>1038</v>
      </c>
      <c r="C73" s="1020" t="s">
        <v>2627</v>
      </c>
      <c r="D73" s="1021">
        <f>'Cash Flow SK'!D77</f>
        <v>0</v>
      </c>
      <c r="E73" s="1021">
        <f>'Cash Flow SK'!E77</f>
        <v>0</v>
      </c>
      <c r="H73" s="1022"/>
    </row>
    <row r="74" spans="2:8">
      <c r="B74" s="992" t="s">
        <v>1039</v>
      </c>
      <c r="C74" s="1020" t="s">
        <v>2628</v>
      </c>
      <c r="D74" s="1021">
        <f>'Cash Flow SK'!D78</f>
        <v>0</v>
      </c>
      <c r="E74" s="1021">
        <f>'Cash Flow SK'!E78</f>
        <v>0</v>
      </c>
      <c r="H74" s="1022"/>
    </row>
    <row r="75" spans="2:8">
      <c r="B75" s="992" t="s">
        <v>1040</v>
      </c>
      <c r="C75" s="995" t="s">
        <v>2629</v>
      </c>
      <c r="D75" s="1021">
        <f>'Cash Flow SK'!D79</f>
        <v>0</v>
      </c>
      <c r="E75" s="1021">
        <f>'Cash Flow SK'!E79</f>
        <v>0</v>
      </c>
      <c r="H75" s="1022"/>
    </row>
    <row r="76" spans="2:8">
      <c r="B76" s="992" t="s">
        <v>1041</v>
      </c>
      <c r="C76" s="1020" t="s">
        <v>2630</v>
      </c>
      <c r="D76" s="1021">
        <f>'Cash Flow SK'!D80</f>
        <v>0</v>
      </c>
      <c r="E76" s="1021">
        <f>'Cash Flow SK'!E80</f>
        <v>0</v>
      </c>
      <c r="H76" s="1022"/>
    </row>
    <row r="77" spans="2:8">
      <c r="B77" s="992" t="s">
        <v>1042</v>
      </c>
      <c r="C77" s="995" t="s">
        <v>2631</v>
      </c>
      <c r="D77" s="1021">
        <f>'Cash Flow SK'!D81</f>
        <v>0</v>
      </c>
      <c r="E77" s="1021">
        <f>'Cash Flow SK'!E81</f>
        <v>0</v>
      </c>
      <c r="H77" s="1022"/>
    </row>
    <row r="78" spans="2:8">
      <c r="B78" s="992" t="s">
        <v>1043</v>
      </c>
      <c r="C78" s="995" t="s">
        <v>2632</v>
      </c>
      <c r="D78" s="1021">
        <f>'Cash Flow SK'!D82</f>
        <v>0</v>
      </c>
      <c r="E78" s="1021">
        <f>'Cash Flow SK'!E82</f>
        <v>0</v>
      </c>
      <c r="H78" s="1022"/>
    </row>
    <row r="79" spans="2:8">
      <c r="B79" s="992" t="s">
        <v>1044</v>
      </c>
      <c r="C79" s="995" t="s">
        <v>2633</v>
      </c>
      <c r="D79" s="1021">
        <f>'Cash Flow SK'!D83</f>
        <v>0</v>
      </c>
      <c r="E79" s="1021">
        <f>'Cash Flow SK'!E83</f>
        <v>0</v>
      </c>
      <c r="H79" s="1022"/>
    </row>
    <row r="80" spans="2:8" ht="34.799999999999997">
      <c r="B80" s="992" t="s">
        <v>1045</v>
      </c>
      <c r="C80" s="995" t="s">
        <v>2634</v>
      </c>
      <c r="D80" s="1021">
        <f>'Cash Flow SK'!D84</f>
        <v>0</v>
      </c>
      <c r="E80" s="1021">
        <f>'Cash Flow SK'!E84</f>
        <v>0</v>
      </c>
      <c r="H80" s="1022"/>
    </row>
    <row r="81" spans="2:8" ht="34.799999999999997">
      <c r="B81" s="992" t="s">
        <v>1046</v>
      </c>
      <c r="C81" s="995" t="s">
        <v>2635</v>
      </c>
      <c r="D81" s="1021">
        <f>'Cash Flow SK'!D85</f>
        <v>0</v>
      </c>
      <c r="E81" s="1021">
        <f>'Cash Flow SK'!E85</f>
        <v>0</v>
      </c>
      <c r="H81" s="1022"/>
    </row>
    <row r="82" spans="2:8" ht="34.799999999999997">
      <c r="B82" s="992" t="s">
        <v>2521</v>
      </c>
      <c r="C82" s="995" t="s">
        <v>2636</v>
      </c>
      <c r="D82" s="1021">
        <f>'Cash Flow SK'!D86</f>
        <v>0</v>
      </c>
      <c r="E82" s="1021">
        <f>'Cash Flow SK'!E86</f>
        <v>0</v>
      </c>
      <c r="H82" s="1022"/>
    </row>
    <row r="83" spans="2:8">
      <c r="B83" s="992" t="s">
        <v>1047</v>
      </c>
      <c r="C83" s="995" t="s">
        <v>2637</v>
      </c>
      <c r="D83" s="1021">
        <f>'Cash Flow SK'!D87</f>
        <v>0</v>
      </c>
      <c r="E83" s="1021">
        <f>'Cash Flow SK'!E87</f>
        <v>0</v>
      </c>
      <c r="H83" s="1022"/>
    </row>
    <row r="84" spans="2:8">
      <c r="B84" s="992" t="s">
        <v>1048</v>
      </c>
      <c r="C84" s="995" t="s">
        <v>2638</v>
      </c>
      <c r="D84" s="1021">
        <f>'Cash Flow SK'!D88</f>
        <v>0</v>
      </c>
      <c r="E84" s="1021">
        <f>'Cash Flow SK'!E88</f>
        <v>0</v>
      </c>
      <c r="H84" s="1022"/>
    </row>
    <row r="85" spans="2:8" ht="34.799999999999997">
      <c r="B85" s="992" t="s">
        <v>1049</v>
      </c>
      <c r="C85" s="995" t="s">
        <v>2639</v>
      </c>
      <c r="D85" s="1021">
        <f>'Cash Flow SK'!D89</f>
        <v>0</v>
      </c>
      <c r="E85" s="1021">
        <f>'Cash Flow SK'!E89</f>
        <v>0</v>
      </c>
      <c r="H85" s="1022"/>
    </row>
    <row r="86" spans="2:8" ht="34.799999999999997">
      <c r="B86" s="992" t="s">
        <v>1050</v>
      </c>
      <c r="C86" s="995" t="s">
        <v>2640</v>
      </c>
      <c r="D86" s="1021">
        <f>'Cash Flow SK'!D90</f>
        <v>0</v>
      </c>
      <c r="E86" s="1021">
        <f>'Cash Flow SK'!E90</f>
        <v>0</v>
      </c>
      <c r="H86" s="1022"/>
    </row>
    <row r="87" spans="2:8">
      <c r="B87" s="992" t="s">
        <v>1051</v>
      </c>
      <c r="C87" s="995" t="s">
        <v>2641</v>
      </c>
      <c r="D87" s="1021">
        <f>'Cash Flow SK'!D91</f>
        <v>0</v>
      </c>
      <c r="E87" s="1021">
        <f>'Cash Flow SK'!E91</f>
        <v>0</v>
      </c>
      <c r="H87" s="1022"/>
    </row>
    <row r="88" spans="2:8">
      <c r="B88" s="992" t="s">
        <v>1052</v>
      </c>
      <c r="C88" s="995" t="s">
        <v>2642</v>
      </c>
      <c r="D88" s="1021">
        <f>'Cash Flow SK'!D92</f>
        <v>0</v>
      </c>
      <c r="E88" s="1021">
        <f>'Cash Flow SK'!E92</f>
        <v>0</v>
      </c>
      <c r="H88" s="1022"/>
    </row>
    <row r="89" spans="2:8">
      <c r="B89" s="992" t="s">
        <v>1053</v>
      </c>
      <c r="C89" s="995" t="s">
        <v>2643</v>
      </c>
      <c r="D89" s="1021">
        <f>'Cash Flow SK'!D93</f>
        <v>0</v>
      </c>
      <c r="E89" s="1021">
        <f>'Cash Flow SK'!E93</f>
        <v>0</v>
      </c>
      <c r="H89" s="1022"/>
    </row>
    <row r="90" spans="2:8" s="1004" customFormat="1">
      <c r="B90" s="996" t="s">
        <v>663</v>
      </c>
      <c r="C90" s="1000" t="s">
        <v>2644</v>
      </c>
      <c r="D90" s="1018">
        <f>D63+D72+SUM(D83:D89)</f>
        <v>0</v>
      </c>
      <c r="E90" s="1018">
        <f>E63+E72+SUM(E83:E89)</f>
        <v>0</v>
      </c>
      <c r="H90" s="1026"/>
    </row>
    <row r="91" spans="2:8" s="1015" customFormat="1">
      <c r="B91" s="991"/>
      <c r="C91" s="997"/>
      <c r="D91" s="1021"/>
      <c r="E91" s="1021"/>
      <c r="H91" s="1026"/>
    </row>
    <row r="92" spans="2:8" s="1004" customFormat="1">
      <c r="B92" s="991" t="s">
        <v>853</v>
      </c>
      <c r="C92" s="1000" t="s">
        <v>2645</v>
      </c>
      <c r="D92" s="1018">
        <f>'Cash Flow SK'!D96</f>
        <v>724189</v>
      </c>
      <c r="E92" s="1018">
        <f>'Cash Flow SK'!E96</f>
        <v>794459</v>
      </c>
      <c r="H92" s="1026"/>
    </row>
    <row r="93" spans="2:8">
      <c r="B93" s="996" t="s">
        <v>856</v>
      </c>
      <c r="C93" s="1000" t="s">
        <v>2646</v>
      </c>
      <c r="D93" s="1018">
        <f>'Cash Flow SK'!D97</f>
        <v>0</v>
      </c>
      <c r="E93" s="1018">
        <f>'Cash Flow SK'!E97</f>
        <v>0</v>
      </c>
      <c r="H93" s="1026"/>
    </row>
    <row r="94" spans="2:8" ht="34.799999999999997">
      <c r="B94" s="996" t="s">
        <v>862</v>
      </c>
      <c r="C94" s="1000" t="s">
        <v>2647</v>
      </c>
      <c r="D94" s="1018">
        <f>'Cash Flow SK'!D98</f>
        <v>0</v>
      </c>
      <c r="E94" s="1018">
        <f>'Cash Flow SK'!E98</f>
        <v>0</v>
      </c>
      <c r="H94" s="1026"/>
    </row>
    <row r="95" spans="2:8" ht="34.799999999999997">
      <c r="B95" s="996" t="s">
        <v>865</v>
      </c>
      <c r="C95" s="1000" t="s">
        <v>2648</v>
      </c>
      <c r="D95" s="1018">
        <f>'Cash Flow SK'!D99</f>
        <v>0</v>
      </c>
      <c r="E95" s="1018">
        <f>'Cash Flow SK'!E99</f>
        <v>0</v>
      </c>
      <c r="H95" s="1026"/>
    </row>
    <row r="96" spans="2:8" s="1004" customFormat="1" ht="34.799999999999997">
      <c r="B96" s="996" t="s">
        <v>871</v>
      </c>
      <c r="C96" s="1002" t="s">
        <v>2649</v>
      </c>
      <c r="D96" s="1018">
        <f>'Cash Flow SK'!D100</f>
        <v>724189</v>
      </c>
      <c r="E96" s="1018">
        <f>'Cash Flow SK'!E100</f>
        <v>794459</v>
      </c>
      <c r="H96" s="1026"/>
    </row>
    <row r="97" ht="23.25" customHeight="1"/>
  </sheetData>
  <mergeCells count="3">
    <mergeCell ref="B3:B5"/>
    <mergeCell ref="C3:C5"/>
    <mergeCell ref="D3:E3"/>
  </mergeCells>
  <printOptions horizontalCentered="1"/>
  <pageMargins left="0.39370078740157483" right="0.27559055118110237" top="0.74803149606299213" bottom="0.47244094488188981" header="0.11811023622047245" footer="0.51181102362204722"/>
  <pageSetup paperSize="9" scale="53" fitToHeight="2" orientation="portrait" r:id="rId1"/>
  <headerFooter alignWithMargins="0">
    <oddFooter>&amp;C&amp;"Verdana,Normálne"&amp;7THIS IS A TRANSLATION OF THE ORIGINAL SLOVAK DOCUMENT.</oddFooter>
  </headerFooter>
  <rowBreaks count="1" manualBreakCount="1">
    <brk id="60" max="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000"/>
    <outlinePr summaryBelow="0" summaryRight="0"/>
  </sheetPr>
  <dimension ref="A1:AL55"/>
  <sheetViews>
    <sheetView showGridLines="0" view="pageBreakPreview" zoomScaleNormal="100" zoomScaleSheetLayoutView="100" workbookViewId="0">
      <selection activeCell="X2" sqref="X2"/>
    </sheetView>
  </sheetViews>
  <sheetFormatPr defaultColWidth="9.109375" defaultRowHeight="13.2"/>
  <cols>
    <col min="1" max="13" width="2.5546875" style="1334" customWidth="1"/>
    <col min="14" max="14" width="3" style="1334" customWidth="1"/>
    <col min="15" max="15" width="2.5546875" style="1334" customWidth="1"/>
    <col min="16" max="16" width="3.5546875" style="1334" customWidth="1"/>
    <col min="17" max="17" width="4.6640625" style="1334" customWidth="1"/>
    <col min="18" max="36" width="2.5546875" style="1334" customWidth="1"/>
    <col min="37" max="37" width="2.88671875" style="1334" customWidth="1"/>
    <col min="38" max="38" width="1.88671875" style="1334" customWidth="1"/>
    <col min="39" max="45" width="2.5546875" style="1334" customWidth="1"/>
    <col min="46" max="46" width="7.6640625" style="1334" customWidth="1"/>
    <col min="47" max="61" width="2.5546875" style="1334" customWidth="1"/>
    <col min="62" max="16384" width="9.109375" style="1334"/>
  </cols>
  <sheetData>
    <row r="1" spans="1:37" s="508" customFormat="1" ht="9.6">
      <c r="C1" s="509" t="s">
        <v>2665</v>
      </c>
    </row>
    <row r="2" spans="1:37" s="405" customFormat="1" ht="21" customHeight="1">
      <c r="C2" s="507" t="s">
        <v>2666</v>
      </c>
      <c r="D2" s="506"/>
      <c r="E2" s="506"/>
      <c r="F2" s="506"/>
      <c r="G2" s="506"/>
      <c r="H2" s="506"/>
      <c r="I2" s="506"/>
      <c r="J2" s="505"/>
      <c r="P2" s="504" t="s">
        <v>3033</v>
      </c>
    </row>
    <row r="3" spans="1:37" ht="13.8" thickBot="1">
      <c r="O3" s="1394" t="s">
        <v>3034</v>
      </c>
      <c r="P3" s="1395"/>
      <c r="Q3" s="1370"/>
      <c r="R3" s="1370"/>
      <c r="S3" s="1370"/>
      <c r="T3" s="1370"/>
      <c r="U3" s="1370"/>
      <c r="V3" s="1370"/>
      <c r="W3" s="1370"/>
      <c r="X3" s="1370"/>
    </row>
    <row r="4" spans="1:37" ht="28.5" customHeight="1" thickBot="1">
      <c r="M4" s="1366" t="s">
        <v>1618</v>
      </c>
      <c r="N4" s="1368"/>
      <c r="O4" s="1368"/>
      <c r="P4" s="1368"/>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1620</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495" customFormat="1" ht="14.25" customHeight="1">
      <c r="A7" s="872" t="s">
        <v>1621</v>
      </c>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4"/>
    </row>
    <row r="8" spans="1:37" s="399" customFormat="1" ht="15" customHeight="1">
      <c r="A8" s="875" t="s">
        <v>1622</v>
      </c>
      <c r="B8" s="410"/>
      <c r="C8" s="410"/>
      <c r="D8" s="410"/>
      <c r="E8" s="410"/>
      <c r="F8" s="410"/>
      <c r="G8" s="410"/>
      <c r="H8" s="410"/>
      <c r="I8" s="410"/>
      <c r="J8" s="410"/>
      <c r="K8" s="410"/>
      <c r="L8" s="410"/>
      <c r="M8" s="410"/>
      <c r="N8" s="410"/>
      <c r="O8" s="410"/>
      <c r="P8" s="410"/>
      <c r="Q8" s="410"/>
      <c r="R8" s="410"/>
      <c r="S8" s="494"/>
      <c r="T8" s="410"/>
      <c r="U8" s="410"/>
      <c r="V8" s="410"/>
      <c r="W8" s="410"/>
      <c r="X8" s="410"/>
      <c r="Y8" s="410"/>
      <c r="Z8" s="410"/>
      <c r="AA8" s="410"/>
      <c r="AB8" s="410"/>
      <c r="AC8" s="410"/>
      <c r="AD8" s="410"/>
      <c r="AE8" s="410"/>
      <c r="AF8" s="410"/>
      <c r="AG8" s="410"/>
      <c r="AH8" s="410"/>
      <c r="AI8" s="410"/>
      <c r="AJ8" s="410"/>
      <c r="AK8" s="494"/>
    </row>
    <row r="9" spans="1:37" s="490" customFormat="1" ht="18" customHeight="1" thickBot="1">
      <c r="A9" s="493" t="s">
        <v>1067</v>
      </c>
      <c r="B9" s="492"/>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1"/>
    </row>
    <row r="10" spans="1:37" s="470" customFormat="1" ht="3.75" customHeight="1" thickBot="1"/>
    <row r="11" spans="1:37" s="470" customFormat="1" ht="14.25" customHeight="1">
      <c r="A11" s="472" t="s">
        <v>1624</v>
      </c>
      <c r="B11" s="471"/>
      <c r="C11" s="471"/>
      <c r="D11" s="471"/>
      <c r="E11" s="471"/>
      <c r="F11" s="471"/>
      <c r="G11" s="471"/>
      <c r="H11" s="471"/>
      <c r="I11" s="415"/>
      <c r="J11" s="414"/>
      <c r="K11" s="488" t="s">
        <v>1625</v>
      </c>
      <c r="L11" s="471"/>
      <c r="M11" s="489"/>
      <c r="N11" s="489"/>
      <c r="O11" s="489"/>
      <c r="P11" s="471"/>
      <c r="Q11" s="1372" t="s">
        <v>3036</v>
      </c>
      <c r="R11" s="1373"/>
      <c r="S11" s="1374"/>
      <c r="T11" s="1373"/>
      <c r="U11" s="1373"/>
      <c r="V11" s="1375"/>
      <c r="W11" s="1337"/>
      <c r="X11" s="471"/>
      <c r="Y11" s="471"/>
      <c r="Z11" s="471"/>
      <c r="AA11" s="471"/>
      <c r="AB11" s="471"/>
      <c r="AC11" s="471"/>
      <c r="AD11" s="488" t="s">
        <v>1626</v>
      </c>
      <c r="AE11" s="488"/>
      <c r="AF11" s="488"/>
      <c r="AG11" s="488" t="s">
        <v>1627</v>
      </c>
      <c r="AH11" s="471"/>
      <c r="AI11" s="471"/>
      <c r="AJ11" s="471"/>
      <c r="AK11" s="487"/>
    </row>
    <row r="12" spans="1:37" s="470" customFormat="1" ht="19.5" customHeight="1">
      <c r="A12" s="484" t="str">
        <f>LEFT('Input data'!C24,1)</f>
        <v>2</v>
      </c>
      <c r="B12" s="449" t="str">
        <f>MID('Input data'!$C$24,2,1)</f>
        <v>0</v>
      </c>
      <c r="C12" s="449" t="str">
        <f>MID('Input data'!$C$24,3,1)</f>
        <v>2</v>
      </c>
      <c r="D12" s="449" t="str">
        <f>MID('Input data'!$C$24,4,1)</f>
        <v>0</v>
      </c>
      <c r="E12" s="449" t="str">
        <f>MID('Input data'!$C$24,5,1)</f>
        <v>4</v>
      </c>
      <c r="F12" s="449" t="str">
        <f>MID('Input data'!$C$24,6,1)</f>
        <v>1</v>
      </c>
      <c r="G12" s="449" t="str">
        <f>MID('Input data'!$C$24,7,1)</f>
        <v>0</v>
      </c>
      <c r="H12" s="449" t="str">
        <f>MID('Input data'!$C$24,8,1)</f>
        <v>2</v>
      </c>
      <c r="I12" s="449" t="str">
        <f>MID('Input data'!$C$24,9,1)</f>
        <v>9</v>
      </c>
      <c r="J12" s="456" t="str">
        <f>MID('Input data'!$C$24,10,1)</f>
        <v>3</v>
      </c>
      <c r="K12" s="407"/>
      <c r="L12" s="473"/>
      <c r="M12" s="473"/>
      <c r="N12" s="473"/>
      <c r="O12" s="473"/>
      <c r="P12" s="473"/>
      <c r="Q12" s="473"/>
      <c r="R12" s="473"/>
      <c r="S12" s="473"/>
      <c r="T12" s="473"/>
      <c r="U12" s="473"/>
      <c r="V12" s="479"/>
      <c r="W12" s="1338" t="s">
        <v>1628</v>
      </c>
      <c r="X12" s="478"/>
      <c r="Y12" s="473"/>
      <c r="Z12" s="473"/>
      <c r="AA12" s="473"/>
      <c r="AB12" s="478" t="s">
        <v>1629</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5</v>
      </c>
      <c r="AK12" s="479"/>
    </row>
    <row r="13" spans="1:37" s="470" customFormat="1" ht="19.5" customHeight="1" thickBot="1">
      <c r="A13" s="411" t="s">
        <v>1630</v>
      </c>
      <c r="B13" s="473"/>
      <c r="C13" s="473"/>
      <c r="D13" s="473"/>
      <c r="E13" s="473"/>
      <c r="F13" s="473"/>
      <c r="G13" s="473"/>
      <c r="H13" s="407"/>
      <c r="I13" s="407"/>
      <c r="J13" s="406"/>
      <c r="K13" s="407"/>
      <c r="L13" s="486" t="str">
        <f>IF('Input data'!D7="x","x"," ")</f>
        <v>x</v>
      </c>
      <c r="M13" s="478" t="s">
        <v>1631</v>
      </c>
      <c r="N13" s="480"/>
      <c r="O13" s="480"/>
      <c r="P13" s="480"/>
      <c r="Q13" s="480"/>
      <c r="R13" s="486" t="str">
        <f>IF('Input data'!D17="x","x"," ")</f>
        <v>x</v>
      </c>
      <c r="S13" s="478" t="s">
        <v>3037</v>
      </c>
      <c r="T13" s="473"/>
      <c r="U13" s="473"/>
      <c r="V13" s="479"/>
      <c r="W13" s="485"/>
      <c r="X13" s="475"/>
      <c r="Y13" s="475"/>
      <c r="Z13" s="475"/>
      <c r="AA13" s="475"/>
      <c r="AB13" s="474" t="s">
        <v>1633</v>
      </c>
      <c r="AC13" s="475"/>
      <c r="AD13" s="447" t="str">
        <f>MID('Input data'!$B$13,1,1)</f>
        <v>1</v>
      </c>
      <c r="AE13" s="447" t="str">
        <f>MID('Input data'!$B$13,2,1)</f>
        <v>2</v>
      </c>
      <c r="AF13" s="447"/>
      <c r="AG13" s="447" t="str">
        <f>MID('Input data'!$B$14,1,1)</f>
        <v>2</v>
      </c>
      <c r="AH13" s="447" t="str">
        <f>MID('Input data'!$B$14,2,1)</f>
        <v>0</v>
      </c>
      <c r="AI13" s="447" t="str">
        <f>MID('Input data'!$B$14,3,1)</f>
        <v>1</v>
      </c>
      <c r="AJ13" s="447" t="str">
        <f>MID('Input data'!$B$14,4,1)</f>
        <v>5</v>
      </c>
      <c r="AK13" s="476"/>
    </row>
    <row r="14" spans="1:37" s="470" customFormat="1" ht="19.5" customHeight="1">
      <c r="A14" s="484" t="str">
        <f>LEFT('Input data'!C26,1)</f>
        <v>3</v>
      </c>
      <c r="B14" s="449" t="str">
        <f>MID('Input data'!$C$26,2,1)</f>
        <v>1</v>
      </c>
      <c r="C14" s="449" t="str">
        <f>MID('Input data'!$C$26,3,1)</f>
        <v>4</v>
      </c>
      <c r="D14" s="449" t="str">
        <f>MID('Input data'!$C$26,4,1)</f>
        <v>2</v>
      </c>
      <c r="E14" s="449" t="str">
        <f>MID('Input data'!$C$26,5,1)</f>
        <v>6</v>
      </c>
      <c r="F14" s="449" t="str">
        <f>MID('Input data'!$C$26,6,1)</f>
        <v>0</v>
      </c>
      <c r="G14" s="449" t="str">
        <f>MID('Input data'!$C$26,7,1)</f>
        <v>8</v>
      </c>
      <c r="H14" s="449" t="str">
        <f>MID('Input data'!$C$26,8,1)</f>
        <v>5</v>
      </c>
      <c r="I14" s="407"/>
      <c r="J14" s="406"/>
      <c r="K14" s="407"/>
      <c r="L14" s="482" t="str">
        <f>IF('Input data'!D8="x","x", "")</f>
        <v/>
      </c>
      <c r="M14" s="478" t="s">
        <v>1634</v>
      </c>
      <c r="N14" s="480"/>
      <c r="O14" s="480"/>
      <c r="P14" s="480"/>
      <c r="Q14" s="480"/>
      <c r="R14" s="483" t="str">
        <f>IF('Input data'!D18="x","x"," ")</f>
        <v xml:space="preserve"> </v>
      </c>
      <c r="S14" s="478" t="s">
        <v>3038</v>
      </c>
      <c r="T14" s="473"/>
      <c r="U14" s="473"/>
      <c r="V14" s="479"/>
      <c r="W14" s="478"/>
      <c r="X14" s="473"/>
      <c r="Y14" s="410"/>
      <c r="Z14" s="407"/>
      <c r="AA14" s="407"/>
      <c r="AB14" s="480"/>
      <c r="AC14" s="407"/>
      <c r="AD14" s="482"/>
      <c r="AE14" s="482"/>
      <c r="AF14" s="482"/>
      <c r="AG14" s="482"/>
      <c r="AH14" s="482"/>
      <c r="AI14" s="482"/>
      <c r="AJ14" s="482"/>
      <c r="AK14" s="406"/>
    </row>
    <row r="15" spans="1:37" s="470" customFormat="1" ht="19.5" customHeight="1">
      <c r="A15" s="411" t="s">
        <v>1081</v>
      </c>
      <c r="B15" s="473"/>
      <c r="C15" s="473"/>
      <c r="D15" s="473"/>
      <c r="E15" s="473"/>
      <c r="F15" s="473"/>
      <c r="G15" s="473"/>
      <c r="H15" s="473"/>
      <c r="I15" s="407"/>
      <c r="J15" s="406"/>
      <c r="K15" s="407"/>
      <c r="L15" s="486" t="str">
        <f>IF('Input data'!D9="x","x"," ")</f>
        <v xml:space="preserve"> </v>
      </c>
      <c r="M15" s="1371" t="s">
        <v>3035</v>
      </c>
      <c r="N15" s="480"/>
      <c r="O15" s="480"/>
      <c r="P15" s="480"/>
      <c r="Q15" s="480"/>
      <c r="R15" s="880" t="s">
        <v>1636</v>
      </c>
      <c r="T15" s="473"/>
      <c r="U15" s="473"/>
      <c r="V15" s="479"/>
      <c r="W15" s="478" t="s">
        <v>1637</v>
      </c>
      <c r="X15" s="473"/>
      <c r="Y15" s="410"/>
      <c r="Z15" s="407"/>
      <c r="AA15" s="407"/>
      <c r="AB15" s="478" t="s">
        <v>1629</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4</v>
      </c>
      <c r="AK15" s="406"/>
    </row>
    <row r="16" spans="1:37" s="470" customFormat="1" ht="19.5" customHeight="1" thickBot="1">
      <c r="A16" s="477" t="str">
        <f>LEFT('Input data'!$F$7,1)</f>
        <v>4</v>
      </c>
      <c r="B16" s="402" t="str">
        <f>MID('Input data'!$F$7,2,1)</f>
        <v>6</v>
      </c>
      <c r="C16" s="475" t="s">
        <v>1063</v>
      </c>
      <c r="D16" s="402" t="str">
        <f>MID('Input data'!$F$7,3,1)</f>
        <v>3</v>
      </c>
      <c r="E16" s="402" t="str">
        <f>MID('Input data'!$F$7,4,1)</f>
        <v>9</v>
      </c>
      <c r="F16" s="861" t="s">
        <v>1063</v>
      </c>
      <c r="G16" s="402" t="str">
        <f>MID('Input data'!$F$7,5,1)</f>
        <v>0</v>
      </c>
      <c r="H16" s="402"/>
      <c r="I16" s="402"/>
      <c r="J16" s="401"/>
      <c r="K16" s="402"/>
      <c r="L16" s="1060" t="str">
        <f>IF('Input data'!D10="x","x", "")</f>
        <v/>
      </c>
      <c r="M16" s="474"/>
      <c r="N16" s="1061"/>
      <c r="O16" s="1061"/>
      <c r="P16" s="402"/>
      <c r="Q16" s="402"/>
      <c r="R16" s="402"/>
      <c r="S16" s="402"/>
      <c r="T16" s="475"/>
      <c r="U16" s="475"/>
      <c r="V16" s="476"/>
      <c r="W16" s="474"/>
      <c r="X16" s="475"/>
      <c r="Y16" s="403"/>
      <c r="Z16" s="402"/>
      <c r="AA16" s="402"/>
      <c r="AB16" s="474" t="s">
        <v>1633</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4</v>
      </c>
      <c r="AK16" s="401"/>
    </row>
    <row r="17" spans="1:37" s="470" customFormat="1" ht="3.75" customHeight="1" thickBot="1">
      <c r="A17" s="473"/>
      <c r="B17" s="473"/>
      <c r="C17" s="473"/>
      <c r="D17" s="473"/>
      <c r="E17" s="473"/>
      <c r="F17" s="471"/>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row>
    <row r="18" spans="1:37" s="470" customFormat="1" ht="17.100000000000001" customHeight="1">
      <c r="A18" s="1376" t="s">
        <v>3039</v>
      </c>
      <c r="B18" s="1373"/>
      <c r="C18" s="1373"/>
      <c r="D18" s="1373"/>
      <c r="E18" s="1373"/>
      <c r="F18" s="1373"/>
      <c r="G18" s="1373"/>
      <c r="H18" s="1374"/>
      <c r="I18" s="1374"/>
      <c r="J18" s="1374"/>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7.100000000000001" customHeight="1">
      <c r="A19" s="1064"/>
      <c r="B19" s="486" t="str">
        <f>IF('Input data'!D12="x","x"," ")</f>
        <v>x</v>
      </c>
      <c r="C19" s="1371" t="s">
        <v>3040</v>
      </c>
      <c r="D19" s="1377"/>
      <c r="E19" s="1378"/>
      <c r="F19" s="1378"/>
      <c r="G19" s="1378"/>
      <c r="H19" s="407"/>
      <c r="I19" s="407"/>
      <c r="J19" s="407"/>
      <c r="K19" s="486" t="str">
        <f>IF('Input data'!D13="x","x"," ")</f>
        <v>x</v>
      </c>
      <c r="L19" s="1371" t="s">
        <v>3041</v>
      </c>
      <c r="M19" s="1379"/>
      <c r="N19" s="1379"/>
      <c r="O19" s="1379"/>
      <c r="P19" s="1379"/>
      <c r="Q19" s="1379"/>
      <c r="R19" s="1379"/>
      <c r="S19" s="1379"/>
      <c r="T19" s="1378"/>
      <c r="U19" s="1378"/>
      <c r="V19" s="1378"/>
      <c r="W19" s="1380" t="str">
        <f>IF('Input data'!D14="x","x"," ")</f>
        <v>x</v>
      </c>
      <c r="X19" s="1371" t="s">
        <v>3042</v>
      </c>
      <c r="Y19" s="1371"/>
      <c r="Z19" s="1379"/>
      <c r="AA19" s="1379"/>
      <c r="AB19" s="1379"/>
      <c r="AC19" s="1379"/>
      <c r="AD19" s="1379"/>
      <c r="AE19" s="1379"/>
      <c r="AF19" s="1379"/>
      <c r="AG19" s="1379"/>
      <c r="AH19" s="407"/>
      <c r="AI19" s="407"/>
      <c r="AJ19" s="407"/>
      <c r="AK19" s="406"/>
    </row>
    <row r="20" spans="1:37" s="470" customFormat="1" ht="17.100000000000001" customHeight="1" thickBot="1">
      <c r="A20" s="1065"/>
      <c r="B20" s="475"/>
      <c r="C20" s="1381" t="s">
        <v>3043</v>
      </c>
      <c r="D20" s="1382"/>
      <c r="E20" s="1382"/>
      <c r="F20" s="1382"/>
      <c r="G20" s="1382"/>
      <c r="H20" s="402"/>
      <c r="I20" s="402"/>
      <c r="J20" s="402"/>
      <c r="K20" s="402"/>
      <c r="L20" s="1381" t="s">
        <v>3043</v>
      </c>
      <c r="M20" s="1383"/>
      <c r="N20" s="1383"/>
      <c r="O20" s="1383"/>
      <c r="P20" s="1383"/>
      <c r="Q20" s="402"/>
      <c r="R20" s="402"/>
      <c r="S20" s="402"/>
      <c r="T20" s="475"/>
      <c r="U20" s="475"/>
      <c r="V20" s="475"/>
      <c r="W20" s="402"/>
      <c r="X20" s="1381" t="s">
        <v>3044</v>
      </c>
      <c r="Y20" s="1381"/>
      <c r="Z20" s="1383"/>
      <c r="AA20" s="1383"/>
      <c r="AB20" s="1383"/>
      <c r="AC20" s="1383"/>
      <c r="AD20" s="1383"/>
      <c r="AE20" s="1383"/>
      <c r="AF20" s="1383"/>
      <c r="AG20" s="1383"/>
      <c r="AH20" s="1383"/>
      <c r="AI20" s="402"/>
      <c r="AJ20" s="402"/>
      <c r="AK20" s="401"/>
    </row>
    <row r="21" spans="1:37" s="470" customFormat="1" ht="3.75" customHeight="1" thickBot="1">
      <c r="H21" s="400"/>
      <c r="I21" s="400"/>
      <c r="J21" s="400"/>
      <c r="K21" s="400"/>
      <c r="L21" s="400"/>
      <c r="M21" s="400"/>
      <c r="N21" s="400"/>
      <c r="O21" s="400"/>
      <c r="P21" s="400"/>
      <c r="Q21" s="400"/>
      <c r="R21" s="400"/>
      <c r="S21" s="400"/>
      <c r="W21" s="400"/>
      <c r="X21" s="400"/>
      <c r="Y21" s="400"/>
      <c r="Z21" s="400"/>
      <c r="AA21" s="400"/>
      <c r="AB21" s="400"/>
      <c r="AC21" s="400"/>
      <c r="AD21" s="400"/>
      <c r="AE21" s="400"/>
      <c r="AF21" s="400"/>
      <c r="AG21" s="400"/>
      <c r="AH21" s="400"/>
      <c r="AI21" s="400"/>
      <c r="AJ21" s="400"/>
      <c r="AK21" s="400"/>
    </row>
    <row r="22" spans="1:37" s="470" customFormat="1" ht="16.2">
      <c r="A22" s="472" t="s">
        <v>1638</v>
      </c>
      <c r="B22" s="471"/>
      <c r="C22" s="471"/>
      <c r="D22" s="471"/>
      <c r="E22" s="471"/>
      <c r="F22" s="471"/>
      <c r="G22" s="471"/>
      <c r="H22" s="415"/>
      <c r="I22" s="415"/>
      <c r="J22" s="415"/>
      <c r="K22" s="415"/>
      <c r="L22" s="415"/>
      <c r="M22" s="415"/>
      <c r="N22" s="415"/>
      <c r="O22" s="415"/>
      <c r="P22" s="415"/>
      <c r="Q22" s="415"/>
      <c r="R22" s="415"/>
      <c r="S22" s="415"/>
      <c r="T22" s="471"/>
      <c r="U22" s="471"/>
      <c r="V22" s="471"/>
      <c r="W22" s="415"/>
      <c r="X22" s="415"/>
      <c r="Y22" s="415"/>
      <c r="Z22" s="415"/>
      <c r="AA22" s="415"/>
      <c r="AB22" s="415"/>
      <c r="AC22" s="415"/>
      <c r="AD22" s="415"/>
      <c r="AE22" s="415"/>
      <c r="AF22" s="415"/>
      <c r="AG22" s="415"/>
      <c r="AH22" s="415"/>
      <c r="AI22" s="415"/>
      <c r="AJ22" s="415"/>
      <c r="AK22" s="414"/>
    </row>
    <row r="23" spans="1:37" s="470" customFormat="1" ht="19.5" customHeight="1">
      <c r="A23" s="457" t="str">
        <f>+LEFT('Input data'!$F$3,1)</f>
        <v>E</v>
      </c>
      <c r="B23" s="449" t="str">
        <f>+MID('Input data'!$F$3,2,1)</f>
        <v>K</v>
      </c>
      <c r="C23" s="449" t="str">
        <f>+MID('Input data'!$F$3,3,1)</f>
        <v>V</v>
      </c>
      <c r="D23" s="449" t="str">
        <f>+MID('Input data'!$F$3,4,1)</f>
        <v>I</v>
      </c>
      <c r="E23" s="449" t="str">
        <f>+MID('Input data'!$F$3,5,1)</f>
        <v>A</v>
      </c>
      <c r="F23" s="449" t="str">
        <f>+MID('Input data'!$F$3,6,1)</f>
        <v xml:space="preserve"> </v>
      </c>
      <c r="G23" s="449" t="str">
        <f>+MID('Input data'!$F$3,7,1)</f>
        <v>s</v>
      </c>
      <c r="H23" s="449" t="str">
        <f>+MID('Input data'!$F$3,8,1)</f>
        <v>.</v>
      </c>
      <c r="I23" s="449" t="str">
        <f>+MID('Input data'!$F$3,9,1)</f>
        <v>r</v>
      </c>
      <c r="J23" s="449" t="str">
        <f>+MID('Input data'!$F$3,10,1)</f>
        <v>.</v>
      </c>
      <c r="K23" s="449" t="str">
        <f>+MID('Input data'!$F$3,11,1)</f>
        <v>o</v>
      </c>
      <c r="L23" s="449" t="str">
        <f>+MID('Input data'!$F$3,12,1)</f>
        <v>.</v>
      </c>
      <c r="M23" s="449" t="str">
        <f>+MID('Input data'!$F$3,13,1)</f>
        <v/>
      </c>
      <c r="N23" s="449" t="str">
        <f>+MID('Input data'!$F$3,14,1)</f>
        <v/>
      </c>
      <c r="O23" s="449" t="str">
        <f>+MID('Input data'!$F$3,15,1)</f>
        <v/>
      </c>
      <c r="P23" s="449" t="str">
        <f>+MID('Input data'!$F$3,16,1)</f>
        <v/>
      </c>
      <c r="Q23" s="449" t="str">
        <f>+MID('Input data'!$F$3,17,1)</f>
        <v/>
      </c>
      <c r="R23" s="449" t="str">
        <f>+MID('Input data'!$F$3,18,1)</f>
        <v/>
      </c>
      <c r="S23" s="449" t="str">
        <f>+MID('Input data'!$F$3,19,1)</f>
        <v/>
      </c>
      <c r="T23" s="449" t="str">
        <f>+MID('Input data'!$F$3,20,1)</f>
        <v/>
      </c>
      <c r="U23" s="449" t="str">
        <f>+MID('Input data'!$F$3,21,1)</f>
        <v/>
      </c>
      <c r="V23" s="449" t="str">
        <f>+MID('Input data'!$F$3,22,1)</f>
        <v/>
      </c>
      <c r="W23" s="449" t="str">
        <f>+MID('Input data'!$F$3,23,1)</f>
        <v/>
      </c>
      <c r="X23" s="449" t="str">
        <f>+MID('Input data'!$F$3,24,1)</f>
        <v/>
      </c>
      <c r="Y23" s="449" t="str">
        <f>+MID('Input data'!$F$3,25,1)</f>
        <v/>
      </c>
      <c r="Z23" s="449" t="str">
        <f>+MID('Input data'!$F$3,26,1)</f>
        <v/>
      </c>
      <c r="AA23" s="449" t="str">
        <f>+MID('Input data'!$F$3,27,1)</f>
        <v/>
      </c>
      <c r="AB23" s="449" t="str">
        <f>+MID('Input data'!$F$3,28,1)</f>
        <v/>
      </c>
      <c r="AC23" s="449" t="str">
        <f>+MID('Input data'!$F$3,29,1)</f>
        <v/>
      </c>
      <c r="AD23" s="449" t="str">
        <f>+MID('Input data'!$F$3,30,1)</f>
        <v/>
      </c>
      <c r="AE23" s="449" t="str">
        <f>+MID('Input data'!$F$3,31,1)</f>
        <v/>
      </c>
      <c r="AF23" s="449" t="str">
        <f>+MID('Input data'!$F$3,32,1)</f>
        <v/>
      </c>
      <c r="AG23" s="449" t="str">
        <f>+MID('Input data'!$F$3,33,1)</f>
        <v/>
      </c>
      <c r="AH23" s="449" t="str">
        <f>+MID('Input data'!$F$3,34,1)</f>
        <v/>
      </c>
      <c r="AI23" s="449" t="str">
        <f>+MID('Input data'!$F$3,35,1)</f>
        <v/>
      </c>
      <c r="AJ23" s="449" t="str">
        <f>+MID('Input data'!$F$3,36,1)</f>
        <v/>
      </c>
      <c r="AK23" s="456" t="str">
        <f>+MID('Input data'!$F$3,37,1)</f>
        <v/>
      </c>
    </row>
    <row r="24" spans="1:37" ht="19.5" customHeight="1">
      <c r="A24" s="457" t="str">
        <f>+MID('Input data'!$F$3,38,1)</f>
        <v/>
      </c>
      <c r="B24" s="449" t="str">
        <f>+MID('Input data'!$F$3,39,1)</f>
        <v/>
      </c>
      <c r="C24" s="449" t="str">
        <f>+MID('Input data'!$F$3,40,1)</f>
        <v/>
      </c>
      <c r="D24" s="449" t="str">
        <f>+MID('Input data'!$F$3,41,1)</f>
        <v/>
      </c>
      <c r="E24" s="449" t="str">
        <f>+MID('Input data'!$F$3,42,1)</f>
        <v/>
      </c>
      <c r="F24" s="449" t="str">
        <f>+MID('Input data'!$F$3,43,1)</f>
        <v/>
      </c>
      <c r="G24" s="449" t="str">
        <f>+MID('Input data'!$F$3,44,1)</f>
        <v/>
      </c>
      <c r="H24" s="449" t="str">
        <f>+MID('Input data'!$F$3,45,1)</f>
        <v/>
      </c>
      <c r="I24" s="449" t="str">
        <f>+MID('Input data'!$F$3,46,1)</f>
        <v/>
      </c>
      <c r="J24" s="449" t="str">
        <f>+MID('Input data'!$F$3,47,1)</f>
        <v/>
      </c>
      <c r="K24" s="449" t="str">
        <f>+MID('Input data'!$F$3,48,1)</f>
        <v/>
      </c>
      <c r="L24" s="449" t="str">
        <f>+MID('Input data'!$F$3,49,1)</f>
        <v/>
      </c>
      <c r="M24" s="449" t="str">
        <f>+MID('Input data'!$F$3,50,1)</f>
        <v/>
      </c>
      <c r="N24" s="449" t="str">
        <f>+MID('Input data'!$F$3,51,1)</f>
        <v/>
      </c>
      <c r="O24" s="449" t="str">
        <f>+MID('Input data'!$F$3,52,1)</f>
        <v/>
      </c>
      <c r="P24" s="449" t="str">
        <f>+MID('Input data'!$F$3,53,1)</f>
        <v/>
      </c>
      <c r="Q24" s="449" t="str">
        <f>+MID('Input data'!$F$3,54,1)</f>
        <v/>
      </c>
      <c r="R24" s="449" t="str">
        <f>+MID('Input data'!$F$3,55,1)</f>
        <v/>
      </c>
      <c r="S24" s="449" t="str">
        <f>+MID('Input data'!$F$3,56,1)</f>
        <v/>
      </c>
      <c r="T24" s="449" t="str">
        <f>+MID('Input data'!$F$3,57,1)</f>
        <v/>
      </c>
      <c r="U24" s="449" t="str">
        <f>+MID('Input data'!$F$3,58,1)</f>
        <v/>
      </c>
      <c r="V24" s="449" t="str">
        <f>+MID('Input data'!$F$3,59,1)</f>
        <v/>
      </c>
      <c r="W24" s="449" t="str">
        <f>+MID('Input data'!$F$3,60,1)</f>
        <v/>
      </c>
      <c r="X24" s="449" t="str">
        <f>+MID('Input data'!$F$3,61,1)</f>
        <v/>
      </c>
      <c r="Y24" s="449" t="str">
        <f>+MID('Input data'!$F$3,62,1)</f>
        <v/>
      </c>
      <c r="Z24" s="449" t="str">
        <f>+MID('Input data'!$F$3,63,1)</f>
        <v/>
      </c>
      <c r="AA24" s="449" t="str">
        <f>+MID('Input data'!$F$3,64,1)</f>
        <v/>
      </c>
      <c r="AB24" s="449" t="str">
        <f>+MID('Input data'!$F$3,65,1)</f>
        <v/>
      </c>
      <c r="AC24" s="449" t="str">
        <f>+MID('Input data'!$F$3,66,1)</f>
        <v/>
      </c>
      <c r="AD24" s="449" t="str">
        <f>+MID('Input data'!$F$3,67,1)</f>
        <v/>
      </c>
      <c r="AE24" s="449" t="str">
        <f>+MID('Input data'!$F$3,68,1)</f>
        <v/>
      </c>
      <c r="AF24" s="449" t="str">
        <f>+MID('Input data'!$F$3,69,1)</f>
        <v/>
      </c>
      <c r="AG24" s="449" t="str">
        <f>+MID('Input data'!$F$3,70,1)</f>
        <v/>
      </c>
      <c r="AH24" s="449" t="str">
        <f>+MID('Input data'!$F$3,71,1)</f>
        <v/>
      </c>
      <c r="AI24" s="449" t="str">
        <f>+MID('Input data'!$F$3,72,1)</f>
        <v/>
      </c>
      <c r="AJ24" s="449" t="str">
        <f>+MID('Input data'!$F$3,73,1)</f>
        <v/>
      </c>
      <c r="AK24" s="456" t="str">
        <f>+MID('Input data'!$F$3,74,1)</f>
        <v/>
      </c>
    </row>
    <row r="25" spans="1:37" ht="14.25" customHeight="1">
      <c r="A25" s="469"/>
      <c r="B25" s="468"/>
      <c r="C25" s="468"/>
      <c r="D25" s="468"/>
      <c r="E25" s="468"/>
      <c r="F25" s="468"/>
      <c r="G25" s="468"/>
      <c r="H25" s="468"/>
      <c r="I25" s="468"/>
      <c r="J25" s="468"/>
      <c r="K25" s="468"/>
      <c r="L25" s="468"/>
      <c r="M25" s="468"/>
      <c r="N25" s="468"/>
      <c r="O25" s="468"/>
      <c r="P25" s="468"/>
      <c r="Q25" s="468"/>
      <c r="R25" s="468"/>
      <c r="S25" s="468"/>
      <c r="T25" s="468"/>
      <c r="U25" s="468"/>
      <c r="V25" s="468"/>
      <c r="W25" s="467"/>
      <c r="X25" s="467"/>
      <c r="Y25" s="467"/>
      <c r="Z25" s="467"/>
      <c r="AA25" s="467"/>
      <c r="AB25" s="467"/>
      <c r="AC25" s="467"/>
      <c r="AD25" s="467"/>
      <c r="AE25" s="467"/>
      <c r="AF25" s="467"/>
      <c r="AG25" s="467"/>
      <c r="AH25" s="467"/>
      <c r="AI25" s="467"/>
      <c r="AJ25" s="467"/>
      <c r="AK25" s="466"/>
    </row>
    <row r="26" spans="1:37" ht="19.5" hidden="1" customHeight="1">
      <c r="A26" s="465"/>
      <c r="B26" s="464"/>
      <c r="C26" s="464"/>
      <c r="D26" s="464"/>
      <c r="E26" s="464"/>
      <c r="F26" s="464"/>
      <c r="G26" s="464" t="e">
        <f>+MID('Input data'!#REF!,7,1)</f>
        <v>#REF!</v>
      </c>
      <c r="H26" s="464" t="e">
        <f>+MID('Input data'!#REF!,8,1)</f>
        <v>#REF!</v>
      </c>
      <c r="I26" s="464" t="e">
        <f>+MID('Input data'!#REF!,9,1)</f>
        <v>#REF!</v>
      </c>
      <c r="J26" s="464" t="e">
        <f>+MID('Input data'!#REF!,10,1)</f>
        <v>#REF!</v>
      </c>
      <c r="K26" s="464" t="e">
        <f>+MID('Input data'!#REF!,11,1)</f>
        <v>#REF!</v>
      </c>
      <c r="L26" s="464" t="e">
        <f>+MID('Input data'!#REF!,12,1)</f>
        <v>#REF!</v>
      </c>
      <c r="M26" s="464" t="e">
        <f>+MID('Input data'!#REF!,13,1)</f>
        <v>#REF!</v>
      </c>
      <c r="N26" s="464" t="e">
        <f>+MID('Input data'!#REF!,14,1)</f>
        <v>#REF!</v>
      </c>
      <c r="O26" s="464" t="e">
        <f>+MID('Input data'!#REF!,15,1)</f>
        <v>#REF!</v>
      </c>
      <c r="P26" s="464" t="e">
        <f>+MID('Input data'!#REF!,16,1)</f>
        <v>#REF!</v>
      </c>
      <c r="Q26" s="464" t="e">
        <f>+MID('Input data'!#REF!,17,1)</f>
        <v>#REF!</v>
      </c>
      <c r="R26" s="464" t="e">
        <f>+MID('Input data'!#REF!,18,1)</f>
        <v>#REF!</v>
      </c>
      <c r="S26" s="464" t="e">
        <f>+MID('Input data'!#REF!,19,1)</f>
        <v>#REF!</v>
      </c>
      <c r="T26" s="464" t="e">
        <f>+MID('Input data'!#REF!,20,1)</f>
        <v>#REF!</v>
      </c>
      <c r="U26" s="464" t="e">
        <f>+MID('Input data'!#REF!,21,1)</f>
        <v>#REF!</v>
      </c>
      <c r="V26" s="464" t="e">
        <f>+MID('Input data'!#REF!,22,1)</f>
        <v>#REF!</v>
      </c>
      <c r="W26" s="464" t="e">
        <f>+MID('Input data'!#REF!,23,1)</f>
        <v>#REF!</v>
      </c>
      <c r="X26" s="464" t="e">
        <f>+MID('Input data'!#REF!,24,1)</f>
        <v>#REF!</v>
      </c>
      <c r="Y26" s="464" t="e">
        <f>+MID('Input data'!#REF!,25,1)</f>
        <v>#REF!</v>
      </c>
      <c r="Z26" s="464" t="e">
        <f>+MID('Input data'!#REF!,26,1)</f>
        <v>#REF!</v>
      </c>
      <c r="AA26" s="464" t="e">
        <f>+MID('Input data'!#REF!,27,1)</f>
        <v>#REF!</v>
      </c>
      <c r="AB26" s="464" t="e">
        <f>+MID('Input data'!#REF!,28,1)</f>
        <v>#REF!</v>
      </c>
      <c r="AC26" s="464" t="e">
        <f>+MID('Input data'!#REF!,29,1)</f>
        <v>#REF!</v>
      </c>
      <c r="AD26" s="464" t="e">
        <f>+MID('Input data'!#REF!,30,1)</f>
        <v>#REF!</v>
      </c>
      <c r="AE26" s="464" t="e">
        <f>+MID('Input data'!#REF!,31,1)</f>
        <v>#REF!</v>
      </c>
      <c r="AF26" s="464" t="e">
        <f>+MID('Input data'!#REF!,32,1)</f>
        <v>#REF!</v>
      </c>
      <c r="AG26" s="464" t="e">
        <f>+MID('Input data'!#REF!,33,1)</f>
        <v>#REF!</v>
      </c>
      <c r="AH26" s="464" t="e">
        <f>+MID('Input data'!#REF!,34,1)</f>
        <v>#REF!</v>
      </c>
      <c r="AI26" s="464" t="e">
        <f>+MID('Input data'!#REF!,35,1)</f>
        <v>#REF!</v>
      </c>
      <c r="AJ26" s="464" t="e">
        <f>+MID('Input data'!#REF!,36,1)</f>
        <v>#REF!</v>
      </c>
      <c r="AK26" s="463" t="e">
        <f>+MID('Input data'!#REF!,37,1)</f>
        <v>#REF!</v>
      </c>
    </row>
    <row r="27" spans="1:37" s="458" customFormat="1" ht="12" customHeight="1">
      <c r="A27" s="883" t="s">
        <v>1639</v>
      </c>
      <c r="B27" s="883"/>
      <c r="C27" s="461"/>
      <c r="D27" s="461"/>
      <c r="E27" s="461"/>
      <c r="F27" s="461"/>
      <c r="G27" s="461"/>
      <c r="H27" s="461"/>
      <c r="I27" s="461"/>
      <c r="J27" s="461"/>
      <c r="K27" s="461"/>
      <c r="L27" s="461"/>
      <c r="M27" s="461"/>
      <c r="N27" s="461"/>
      <c r="O27" s="461"/>
      <c r="P27" s="461"/>
      <c r="Q27" s="461"/>
      <c r="R27" s="461"/>
      <c r="S27" s="461"/>
      <c r="T27" s="461"/>
      <c r="U27" s="461"/>
      <c r="V27" s="461"/>
      <c r="W27" s="460"/>
      <c r="X27" s="460"/>
      <c r="Y27" s="460"/>
      <c r="Z27" s="460"/>
      <c r="AA27" s="460"/>
      <c r="AB27" s="460"/>
      <c r="AC27" s="460"/>
      <c r="AD27" s="460"/>
      <c r="AE27" s="460"/>
      <c r="AF27" s="460"/>
      <c r="AG27" s="460"/>
      <c r="AH27" s="460"/>
      <c r="AI27" s="460"/>
      <c r="AJ27" s="460"/>
      <c r="AK27" s="459"/>
    </row>
    <row r="28" spans="1:37">
      <c r="A28" s="454" t="s">
        <v>1640</v>
      </c>
      <c r="B28" s="1365"/>
      <c r="C28" s="1365"/>
      <c r="D28" s="1365"/>
      <c r="E28" s="1365"/>
      <c r="F28" s="1365"/>
      <c r="G28" s="1365"/>
      <c r="H28" s="1365"/>
      <c r="I28" s="1365"/>
      <c r="J28" s="1365"/>
      <c r="K28" s="1365"/>
      <c r="L28" s="1365"/>
      <c r="M28" s="1365"/>
      <c r="N28" s="1365"/>
      <c r="O28" s="1365"/>
      <c r="P28" s="1365"/>
      <c r="Q28" s="1365"/>
      <c r="R28" s="1365"/>
      <c r="S28" s="1365"/>
      <c r="T28" s="1365"/>
      <c r="U28" s="1365"/>
      <c r="V28" s="1365"/>
      <c r="W28" s="407"/>
      <c r="X28" s="407"/>
      <c r="Y28" s="407"/>
      <c r="Z28" s="407"/>
      <c r="AA28" s="407"/>
      <c r="AB28" s="1365"/>
      <c r="AC28" s="407"/>
      <c r="AD28" s="410" t="s">
        <v>1641</v>
      </c>
      <c r="AE28" s="407"/>
      <c r="AF28" s="407"/>
      <c r="AG28" s="407"/>
      <c r="AH28" s="407"/>
      <c r="AI28" s="407"/>
      <c r="AJ28" s="407"/>
      <c r="AK28" s="406"/>
    </row>
    <row r="29" spans="1:37" ht="19.5" customHeight="1">
      <c r="A29" s="457" t="str">
        <f>+LEFT('Input data'!$C$28,1)</f>
        <v>P</v>
      </c>
      <c r="B29" s="449" t="str">
        <f>+MID('Input data'!$C$28,2,1)</f>
        <v>r</v>
      </c>
      <c r="C29" s="449" t="str">
        <f>+MID('Input data'!$C$28,3,1)</f>
        <v>i</v>
      </c>
      <c r="D29" s="449" t="str">
        <f>+MID('Input data'!$C$28,4,1)</f>
        <v>e</v>
      </c>
      <c r="E29" s="449" t="str">
        <f>+MID('Input data'!$C$28,5,1)</f>
        <v>m</v>
      </c>
      <c r="F29" s="449" t="str">
        <f>+MID('Input data'!$C$28,6,1)</f>
        <v>y</v>
      </c>
      <c r="G29" s="449" t="str">
        <f>+MID('Input data'!$C$28,7,1)</f>
        <v>s</v>
      </c>
      <c r="H29" s="449" t="str">
        <f>+MID('Input data'!$C$28,8,1)</f>
        <v>e</v>
      </c>
      <c r="I29" s="449" t="str">
        <f>+MID('Input data'!$C$28,9,1)</f>
        <v>l</v>
      </c>
      <c r="J29" s="449" t="str">
        <f>+MID('Input data'!$C$28,10,1)</f>
        <v>n</v>
      </c>
      <c r="K29" s="449" t="str">
        <f>+MID('Input data'!$C$28,11,1)</f>
        <v>á</v>
      </c>
      <c r="L29" s="449" t="str">
        <f>+MID('Input data'!$C$28,12,1)</f>
        <v/>
      </c>
      <c r="M29" s="449" t="str">
        <f>+MID('Input data'!$C$28,13,1)</f>
        <v/>
      </c>
      <c r="N29" s="449" t="str">
        <f>+MID('Input data'!$C$28,14,1)</f>
        <v/>
      </c>
      <c r="O29" s="449" t="str">
        <f>+MID('Input data'!$C$28,15,1)</f>
        <v/>
      </c>
      <c r="P29" s="449" t="str">
        <f>+MID('Input data'!$C$28,16,1)</f>
        <v/>
      </c>
      <c r="Q29" s="449" t="str">
        <f>+MID('Input data'!$C$28,17,1)</f>
        <v/>
      </c>
      <c r="R29" s="449" t="str">
        <f>+MID('Input data'!$C$28,18,1)</f>
        <v/>
      </c>
      <c r="S29" s="449" t="str">
        <f>+MID('Input data'!$C$28,19,1)</f>
        <v/>
      </c>
      <c r="T29" s="449" t="str">
        <f>+MID('Input data'!$C$28,20,1)</f>
        <v/>
      </c>
      <c r="U29" s="449" t="str">
        <f>+MID('Input data'!$C$28,21,1)</f>
        <v/>
      </c>
      <c r="V29" s="449" t="str">
        <f>+MID('Input data'!$C$28,22,1)</f>
        <v/>
      </c>
      <c r="W29" s="449" t="str">
        <f>+MID('Input data'!$C$28,23,1)</f>
        <v/>
      </c>
      <c r="X29" s="449" t="str">
        <f>+MID('Input data'!$C$28,24,1)</f>
        <v/>
      </c>
      <c r="Y29" s="449" t="str">
        <f>+MID('Input data'!$C$28,25,1)</f>
        <v/>
      </c>
      <c r="Z29" s="449" t="str">
        <f>+MID('Input data'!$C$28,26,1)</f>
        <v/>
      </c>
      <c r="AA29" s="449" t="str">
        <f>+MID('Input data'!$C$28,27,1)</f>
        <v/>
      </c>
      <c r="AB29" s="449" t="str">
        <f>+MID('Input data'!$C$28,28,1)</f>
        <v/>
      </c>
      <c r="AC29" s="451"/>
      <c r="AD29" s="449" t="str">
        <f>+LEFT('Input data'!$C$30,1)</f>
        <v>1</v>
      </c>
      <c r="AE29" s="449" t="str">
        <f>+MID('Input data'!$C$30,2,1)</f>
        <v>1</v>
      </c>
      <c r="AF29" s="449" t="str">
        <f>+MID('Input data'!$C$30,3,1)</f>
        <v/>
      </c>
      <c r="AG29" s="449" t="str">
        <f>+MID('Input data'!$C$30,4,1)</f>
        <v/>
      </c>
      <c r="AH29" s="449" t="str">
        <f>+MID('Input data'!$C$30,5,1)</f>
        <v/>
      </c>
      <c r="AI29" s="449" t="str">
        <f>+MID('Input data'!$C$30,6,1)</f>
        <v/>
      </c>
      <c r="AJ29" s="449" t="str">
        <f>+MID('Input data'!$C$30,7,1)</f>
        <v/>
      </c>
      <c r="AK29" s="456" t="str">
        <f>+MID('Input data'!$C$30,8,1)</f>
        <v/>
      </c>
    </row>
    <row r="30" spans="1:37">
      <c r="A30" s="454" t="s">
        <v>1642</v>
      </c>
      <c r="B30" s="1365"/>
      <c r="C30" s="1365"/>
      <c r="D30" s="1365"/>
      <c r="E30" s="1365"/>
      <c r="F30" s="1365"/>
      <c r="G30" s="453" t="s">
        <v>1643</v>
      </c>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07"/>
      <c r="AF30" s="407"/>
      <c r="AG30" s="407"/>
      <c r="AH30" s="407"/>
      <c r="AI30" s="407"/>
      <c r="AJ30" s="407"/>
      <c r="AK30" s="406"/>
    </row>
    <row r="31" spans="1:37" s="455" customFormat="1" ht="19.5" customHeight="1">
      <c r="A31" s="457" t="str">
        <f>+LEFT('Input data'!$C$32,1)</f>
        <v>9</v>
      </c>
      <c r="B31" s="449" t="str">
        <f>+MID('Input data'!$C$32,2,1)</f>
        <v>4</v>
      </c>
      <c r="C31" s="449" t="str">
        <f>+MID('Input data'!$C$32,3,1)</f>
        <v>9</v>
      </c>
      <c r="D31" s="449" t="str">
        <f>+MID('Input data'!$C$32,4,1)</f>
        <v>0</v>
      </c>
      <c r="E31" s="449" t="str">
        <f>+MID('Input data'!$C$32,5,1)</f>
        <v>1</v>
      </c>
      <c r="F31" s="449"/>
      <c r="G31" s="449" t="str">
        <f>+LEFT('Input data'!$C$34,1)</f>
        <v>N</v>
      </c>
      <c r="H31" s="449" t="str">
        <f>+MID('Input data'!$C$34,2,1)</f>
        <v>I</v>
      </c>
      <c r="I31" s="449" t="str">
        <f>+MID('Input data'!$C$34,3,1)</f>
        <v>T</v>
      </c>
      <c r="J31" s="449" t="str">
        <f>+MID('Input data'!$C$34,4,1)</f>
        <v>R</v>
      </c>
      <c r="K31" s="449" t="str">
        <f>+MID('Input data'!$C$34,5,1)</f>
        <v>A</v>
      </c>
      <c r="L31" s="449" t="str">
        <f>+MID('Input data'!$C$34,6,1)</f>
        <v/>
      </c>
      <c r="M31" s="449" t="str">
        <f>+MID('Input data'!$C$34,7,1)</f>
        <v/>
      </c>
      <c r="N31" s="449" t="str">
        <f>+MID('Input data'!$C$34,8,1)</f>
        <v/>
      </c>
      <c r="O31" s="449" t="str">
        <f>+MID('Input data'!$C$34,9,1)</f>
        <v/>
      </c>
      <c r="P31" s="449" t="str">
        <f>+MID('Input data'!$C$34,10,1)</f>
        <v/>
      </c>
      <c r="Q31" s="449" t="str">
        <f>+MID('Input data'!$C$34,11,1)</f>
        <v/>
      </c>
      <c r="R31" s="449" t="str">
        <f>+MID('Input data'!$C$34,12,1)</f>
        <v/>
      </c>
      <c r="S31" s="449" t="str">
        <f>+MID('Input data'!$C$34,13,1)</f>
        <v/>
      </c>
      <c r="T31" s="449" t="str">
        <f>+MID('Input data'!$C$34,14,1)</f>
        <v/>
      </c>
      <c r="U31" s="449" t="str">
        <f>+MID('Input data'!$C$34,15,1)</f>
        <v/>
      </c>
      <c r="V31" s="449" t="str">
        <f>+MID('Input data'!$C$34,16,1)</f>
        <v/>
      </c>
      <c r="W31" s="449" t="str">
        <f>+MID('Input data'!$C$34,17,1)</f>
        <v/>
      </c>
      <c r="X31" s="449" t="str">
        <f>+MID('Input data'!$C$34,18,1)</f>
        <v/>
      </c>
      <c r="Y31" s="449" t="str">
        <f>+MID('Input data'!$C$34,19,1)</f>
        <v/>
      </c>
      <c r="Z31" s="449" t="str">
        <f>+MID('Input data'!$C$34,20,1)</f>
        <v/>
      </c>
      <c r="AA31" s="449" t="str">
        <f>+MID('Input data'!$C$34,21,1)</f>
        <v/>
      </c>
      <c r="AB31" s="449" t="str">
        <f>+MID('Input data'!$C$34,22,1)</f>
        <v/>
      </c>
      <c r="AC31" s="449" t="str">
        <f>+MID('Input data'!$C$34,23,1)</f>
        <v/>
      </c>
      <c r="AD31" s="449" t="str">
        <f>+MID('Input data'!$C$34,24,1)</f>
        <v/>
      </c>
      <c r="AE31" s="449" t="str">
        <f>+MID('Input data'!$C$34,25,1)</f>
        <v/>
      </c>
      <c r="AF31" s="449" t="str">
        <f>+MID('Input data'!$C$34,26,1)</f>
        <v/>
      </c>
      <c r="AG31" s="449" t="str">
        <f>+MID('Input data'!$C$34,27,1)</f>
        <v/>
      </c>
      <c r="AH31" s="449" t="str">
        <f>+MID('Input data'!$C$34,28,1)</f>
        <v/>
      </c>
      <c r="AI31" s="449" t="str">
        <f>+MID('Input data'!$C$34,29,1)</f>
        <v/>
      </c>
      <c r="AJ31" s="449" t="str">
        <f>+MID('Input data'!$C$34,30,1)</f>
        <v/>
      </c>
      <c r="AK31" s="456" t="str">
        <f>+MID('Input data'!$C$34,31,1)</f>
        <v/>
      </c>
    </row>
    <row r="32" spans="1:37" s="455" customFormat="1" ht="12.75" customHeight="1">
      <c r="A32" s="1384" t="s">
        <v>3045</v>
      </c>
      <c r="B32" s="1385"/>
      <c r="C32" s="1385"/>
      <c r="D32" s="1385"/>
      <c r="E32" s="1385"/>
      <c r="F32" s="1385"/>
      <c r="G32" s="1385"/>
      <c r="H32" s="1385"/>
      <c r="I32" s="1385"/>
      <c r="J32" s="1385"/>
      <c r="K32" s="1385"/>
      <c r="L32" s="1385"/>
      <c r="M32" s="1385"/>
      <c r="N32" s="1385"/>
      <c r="O32" s="1385"/>
      <c r="P32" s="1385"/>
      <c r="Q32" s="1385"/>
      <c r="R32" s="1385"/>
      <c r="S32" s="1385"/>
      <c r="T32" s="449"/>
      <c r="U32" s="449"/>
      <c r="V32" s="449"/>
      <c r="W32" s="449"/>
      <c r="X32" s="449"/>
      <c r="Y32" s="449"/>
      <c r="Z32" s="449"/>
      <c r="AA32" s="449"/>
      <c r="AB32" s="449"/>
      <c r="AC32" s="449"/>
      <c r="AD32" s="449"/>
      <c r="AE32" s="449"/>
      <c r="AF32" s="449"/>
      <c r="AG32" s="449"/>
      <c r="AH32" s="449"/>
      <c r="AI32" s="449"/>
      <c r="AJ32" s="449"/>
      <c r="AK32" s="456"/>
    </row>
    <row r="33" spans="1:38" s="455" customFormat="1" ht="19.5" customHeight="1">
      <c r="A33" s="457" t="str">
        <f>+LEFT('Input data'!$F$22,1)</f>
        <v>O</v>
      </c>
      <c r="B33" s="449" t="str">
        <f>+MID('Input data'!$F$22,2,1)</f>
        <v>b</v>
      </c>
      <c r="C33" s="449" t="str">
        <f>+MID('Input data'!$F$22,3,1)</f>
        <v>c</v>
      </c>
      <c r="D33" s="449" t="str">
        <f>+MID('Input data'!$F$22,4,1)</f>
        <v>h</v>
      </c>
      <c r="E33" s="449" t="str">
        <f>+MID('Input data'!$F$22,5,1)</f>
        <v>o</v>
      </c>
      <c r="F33" s="449" t="str">
        <f>+MID('Input data'!$F$22,6,1)</f>
        <v>d</v>
      </c>
      <c r="G33" s="449" t="str">
        <f>+MID('Input data'!$F$22,7,1)</f>
        <v>n</v>
      </c>
      <c r="H33" s="449" t="str">
        <f>+MID('Input data'!$F$22,8,1)</f>
        <v>ý</v>
      </c>
      <c r="I33" s="449" t="str">
        <f>+MID('Input data'!$F$22,9,1)</f>
        <v xml:space="preserve"> </v>
      </c>
      <c r="J33" s="449" t="str">
        <f>+MID('Input data'!$F$22,10,1)</f>
        <v>r</v>
      </c>
      <c r="K33" s="449" t="str">
        <f>+MID('Input data'!$F$22,11,1)</f>
        <v>e</v>
      </c>
      <c r="L33" s="449" t="str">
        <f>+MID('Input data'!$F$22,12,1)</f>
        <v>g</v>
      </c>
      <c r="M33" s="449" t="str">
        <f>+MID('Input data'!$F$22,13,1)</f>
        <v>i</v>
      </c>
      <c r="N33" s="449" t="str">
        <f>+MID('Input data'!$F$22,14,1)</f>
        <v>s</v>
      </c>
      <c r="O33" s="449" t="str">
        <f>+MID('Input data'!$F$22,15,1)</f>
        <v>t</v>
      </c>
      <c r="P33" s="449" t="str">
        <f>+MID('Input data'!$F$22,16,1)</f>
        <v>e</v>
      </c>
      <c r="Q33" s="449" t="str">
        <f>+MID('Input data'!$F$22,17,1)</f>
        <v>r</v>
      </c>
      <c r="R33" s="449" t="str">
        <f>+MID('Input data'!$F$22,18,1)</f>
        <v xml:space="preserve"> </v>
      </c>
      <c r="S33" s="449" t="str">
        <f>+MID('Input data'!$F$22,19,1)</f>
        <v>O</v>
      </c>
      <c r="T33" s="449" t="str">
        <f>+MID('Input data'!$F$22,20,1)</f>
        <v>k</v>
      </c>
      <c r="U33" s="449" t="str">
        <f>+MID('Input data'!$F$22,21,1)</f>
        <v>r</v>
      </c>
      <c r="V33" s="449" t="str">
        <f>+MID('Input data'!$F$22,22,1)</f>
        <v>.</v>
      </c>
      <c r="W33" s="449" t="str">
        <f>+MID('Input data'!$F$22,23,1)</f>
        <v xml:space="preserve"> </v>
      </c>
      <c r="X33" s="449" t="str">
        <f>+MID('Input data'!$F$22,24,1)</f>
        <v>S</v>
      </c>
      <c r="Y33" s="449" t="str">
        <f>+MID('Input data'!$F$22,25,1)</f>
        <v>ú</v>
      </c>
      <c r="Z33" s="449" t="str">
        <f>+MID('Input data'!$F$22,26,1)</f>
        <v>d</v>
      </c>
      <c r="AA33" s="449" t="str">
        <f>+MID('Input data'!$F$22,27,1)</f>
        <v>u</v>
      </c>
      <c r="AB33" s="449" t="str">
        <f>+MID('Input data'!$F$22,28,1)</f>
        <v xml:space="preserve"> </v>
      </c>
      <c r="AC33" s="449" t="str">
        <f>+MID('Input data'!$F$22,29,1)</f>
        <v>N</v>
      </c>
      <c r="AD33" s="449" t="str">
        <f>+MID('Input data'!$F$22,30,1)</f>
        <v>i</v>
      </c>
      <c r="AE33" s="449" t="str">
        <f>+MID('Input data'!$F$22,31,1)</f>
        <v>t</v>
      </c>
      <c r="AF33" s="449" t="str">
        <f>+MID('Input data'!$F$22,32,1)</f>
        <v>r</v>
      </c>
      <c r="AG33" s="449" t="str">
        <f>+MID('Input data'!$F$22,33,1)</f>
        <v>a</v>
      </c>
      <c r="AH33" s="449" t="str">
        <f>+MID('Input data'!$F$22,34,1)</f>
        <v>,</v>
      </c>
      <c r="AI33" s="449" t="str">
        <f>+MID('Input data'!$F$22,35,1)</f>
        <v xml:space="preserve"> </v>
      </c>
      <c r="AJ33" s="449" t="str">
        <f>+MID('Input data'!$F$22,36,1)</f>
        <v xml:space="preserve"> </v>
      </c>
      <c r="AK33" s="456" t="str">
        <f>+MID('Input data'!$F$22,37,1)</f>
        <v xml:space="preserve"> </v>
      </c>
    </row>
    <row r="34" spans="1:38" s="455" customFormat="1" ht="19.5" customHeight="1">
      <c r="A34" s="457" t="str">
        <f>+MID('Input data'!$F$22,38,1)</f>
        <v xml:space="preserve"> </v>
      </c>
      <c r="B34" s="449" t="str">
        <f>+MID('Input data'!$F$22,39,1)</f>
        <v>o</v>
      </c>
      <c r="C34" s="449" t="str">
        <f>+MID('Input data'!$F$22,40,1)</f>
        <v>d</v>
      </c>
      <c r="D34" s="449" t="str">
        <f>+MID('Input data'!$F$22,41,1)</f>
        <v>d</v>
      </c>
      <c r="E34" s="449" t="str">
        <f>+MID('Input data'!$F$22,42,1)</f>
        <v>.</v>
      </c>
      <c r="F34" s="449" t="str">
        <f>+MID('Input data'!$F$22,43,1)</f>
        <v xml:space="preserve"> </v>
      </c>
      <c r="G34" s="449" t="str">
        <f>+MID('Input data'!$F$22,44,1)</f>
        <v>S</v>
      </c>
      <c r="H34" s="449" t="str">
        <f>+MID('Input data'!$F$22,45,1)</f>
        <v>r</v>
      </c>
      <c r="I34" s="449" t="str">
        <f>+MID('Input data'!$F$22,46,1)</f>
        <v>o</v>
      </c>
      <c r="J34" s="449" t="str">
        <f>+MID('Input data'!$F$22,47,1)</f>
        <v>,</v>
      </c>
      <c r="K34" s="449" t="str">
        <f>+MID('Input data'!$F$22,48,1)</f>
        <v xml:space="preserve"> </v>
      </c>
      <c r="L34" s="449" t="str">
        <f>+MID('Input data'!$F$22,49,1)</f>
        <v xml:space="preserve"> </v>
      </c>
      <c r="M34" s="449" t="str">
        <f>+MID('Input data'!$F$22,50,1)</f>
        <v>v</v>
      </c>
      <c r="N34" s="449" t="str">
        <f>+MID('Input data'!$F$22,51,1)</f>
        <v>l</v>
      </c>
      <c r="O34" s="449" t="str">
        <f>+MID('Input data'!$F$22,52,1)</f>
        <v>.</v>
      </c>
      <c r="P34" s="449" t="str">
        <f>+MID('Input data'!$F$22,53,1)</f>
        <v xml:space="preserve"> </v>
      </c>
      <c r="Q34" s="449" t="str">
        <f>+MID('Input data'!$F$22,54,1)</f>
        <v>1</v>
      </c>
      <c r="R34" s="449" t="str">
        <f>+MID('Input data'!$F$22,55,1)</f>
        <v>1</v>
      </c>
      <c r="S34" s="449" t="str">
        <f>+MID('Input data'!$F$22,56,1)</f>
        <v>4</v>
      </c>
      <c r="T34" s="449" t="str">
        <f>+MID('Input data'!$F$22,57,1)</f>
        <v>0</v>
      </c>
      <c r="U34" s="449" t="str">
        <f>+MID('Input data'!$F$22,58,1)</f>
        <v>/</v>
      </c>
      <c r="V34" s="449" t="str">
        <f>+MID('Input data'!$F$22,59,1)</f>
        <v>N</v>
      </c>
      <c r="W34" s="449" t="str">
        <f>+MID('Input data'!$F$22,60,1)</f>
        <v/>
      </c>
      <c r="X34" s="449" t="str">
        <f>+MID('Input data'!$F$22,61,1)</f>
        <v/>
      </c>
      <c r="Y34" s="449" t="str">
        <f>+MID('Input data'!$F$22,62,1)</f>
        <v/>
      </c>
      <c r="Z34" s="449" t="str">
        <f>+MID('Input data'!$F$22,63,1)</f>
        <v/>
      </c>
      <c r="AA34" s="449" t="str">
        <f>+MID('Input data'!$F$22,64,1)</f>
        <v/>
      </c>
      <c r="AB34" s="449" t="str">
        <f>+MID('Input data'!$F$22,65,1)</f>
        <v/>
      </c>
      <c r="AC34" s="449" t="str">
        <f>+MID('Input data'!$F$22,66,1)</f>
        <v/>
      </c>
      <c r="AD34" s="449" t="str">
        <f>+MID('Input data'!$F$22,67,1)</f>
        <v/>
      </c>
      <c r="AE34" s="449" t="str">
        <f>+MID('Input data'!$F$22,68,1)</f>
        <v/>
      </c>
      <c r="AF34" s="449" t="str">
        <f>+MID('Input data'!$F$22,69,1)</f>
        <v/>
      </c>
      <c r="AG34" s="449" t="str">
        <f>+MID('Input data'!$F$22,70,1)</f>
        <v/>
      </c>
      <c r="AH34" s="449" t="str">
        <f>+MID('Input data'!$F$22,71,1)</f>
        <v/>
      </c>
      <c r="AI34" s="449" t="str">
        <f>+MID('Input data'!$F$22,72,1)</f>
        <v/>
      </c>
      <c r="AJ34" s="449" t="str">
        <f>+MID('Input data'!$F$22,73,1)</f>
        <v/>
      </c>
      <c r="AK34" s="456" t="str">
        <f>+MID('Input data'!$F$22,74,1)</f>
        <v/>
      </c>
    </row>
    <row r="35" spans="1:38">
      <c r="A35" s="454" t="s">
        <v>1644</v>
      </c>
      <c r="B35" s="1365"/>
      <c r="C35" s="1365"/>
      <c r="D35" s="1365"/>
      <c r="E35" s="1365"/>
      <c r="F35" s="1365"/>
      <c r="G35" s="453"/>
      <c r="H35" s="453"/>
      <c r="I35" s="453"/>
      <c r="J35" s="453"/>
      <c r="K35" s="453"/>
      <c r="L35" s="453"/>
      <c r="M35" s="453"/>
      <c r="N35" s="1365"/>
      <c r="O35" s="453" t="s">
        <v>1645</v>
      </c>
      <c r="P35" s="453"/>
      <c r="Q35" s="453"/>
      <c r="R35" s="453"/>
      <c r="S35" s="453"/>
      <c r="T35" s="453"/>
      <c r="U35" s="453"/>
      <c r="V35" s="453"/>
      <c r="W35" s="453"/>
      <c r="X35" s="453"/>
      <c r="Y35" s="453"/>
      <c r="Z35" s="453"/>
      <c r="AA35" s="453"/>
      <c r="AB35" s="453"/>
      <c r="AC35" s="453"/>
      <c r="AD35" s="453"/>
      <c r="AE35" s="407"/>
      <c r="AF35" s="407"/>
      <c r="AG35" s="407"/>
      <c r="AH35" s="407"/>
      <c r="AI35" s="407"/>
      <c r="AJ35" s="407"/>
      <c r="AK35" s="406"/>
    </row>
    <row r="36" spans="1:38" ht="19.5" customHeight="1">
      <c r="A36" s="452">
        <v>0</v>
      </c>
      <c r="B36" s="449" t="str">
        <f>+LEFT('Input data'!$C$36,1)</f>
        <v>3</v>
      </c>
      <c r="C36" s="449" t="str">
        <f>+MID('Input data'!$C$36,2,1)</f>
        <v>7</v>
      </c>
      <c r="D36" s="449" t="str">
        <f>+MID('Input data'!$C$36,3,1)</f>
        <v/>
      </c>
      <c r="E36" s="449" t="s">
        <v>1092</v>
      </c>
      <c r="F36" s="449" t="str">
        <f>+LEFT('Input data'!$C$38,1)</f>
        <v>6</v>
      </c>
      <c r="G36" s="449" t="str">
        <f>+MID('Input data'!$C$38,2,1)</f>
        <v>9</v>
      </c>
      <c r="H36" s="449" t="str">
        <f>+MID('Input data'!$C$38,3,1)</f>
        <v>6</v>
      </c>
      <c r="I36" s="449" t="str">
        <f>+MID('Input data'!$C$38,4,1)</f>
        <v>9</v>
      </c>
      <c r="J36" s="449" t="str">
        <f>+MID('Input data'!$C$38,5,1)</f>
        <v>9</v>
      </c>
      <c r="K36" s="449" t="str">
        <f>+MID('Input data'!$C$38,6,1)</f>
        <v>0</v>
      </c>
      <c r="L36" s="449" t="str">
        <f>+MID('Input data'!$C$38,7,1)</f>
        <v>1</v>
      </c>
      <c r="M36" s="449" t="str">
        <f>+MID('Input data'!$C$38,8,1)</f>
        <v/>
      </c>
      <c r="N36" s="451"/>
      <c r="O36" s="450">
        <v>0</v>
      </c>
      <c r="P36" s="449" t="str">
        <f>+LEFT('Input data'!$C$36,1)</f>
        <v>3</v>
      </c>
      <c r="Q36" s="449" t="str">
        <f>+MID('Input data'!$C$36,2,1)</f>
        <v>7</v>
      </c>
      <c r="R36" s="449" t="str">
        <f>+MID('Input data'!$C$36,3,1)</f>
        <v/>
      </c>
      <c r="S36" s="449" t="s">
        <v>1092</v>
      </c>
      <c r="T36" s="449" t="str">
        <f>+LEFT('Input data'!$C$40,1)</f>
        <v>6</v>
      </c>
      <c r="U36" s="449" t="str">
        <f>+MID('Input data'!$C$40,2,1)</f>
        <v>9</v>
      </c>
      <c r="V36" s="449" t="str">
        <f>+MID('Input data'!$C$40,3,1)</f>
        <v>6</v>
      </c>
      <c r="W36" s="449" t="str">
        <f>+MID('Input data'!$C$40,4,1)</f>
        <v>9</v>
      </c>
      <c r="X36" s="449" t="str">
        <f>+MID('Input data'!$C$40,5,1)</f>
        <v>9</v>
      </c>
      <c r="Y36" s="449" t="str">
        <f>+MID('Input data'!$C$40,6,1)</f>
        <v>0</v>
      </c>
      <c r="Z36" s="449" t="str">
        <f>+MID('Input data'!$C$40,7,1)</f>
        <v>2</v>
      </c>
      <c r="AA36" s="449" t="str">
        <f>+MID('Input data'!$C$40,8,1)</f>
        <v>7</v>
      </c>
      <c r="AB36" s="449"/>
      <c r="AC36" s="449"/>
      <c r="AD36" s="449"/>
      <c r="AE36" s="407"/>
      <c r="AF36" s="407"/>
      <c r="AG36" s="407" t="s">
        <v>1093</v>
      </c>
      <c r="AH36" s="407"/>
      <c r="AI36" s="407"/>
      <c r="AJ36" s="407"/>
      <c r="AK36" s="406"/>
    </row>
    <row r="37" spans="1:38" s="399" customFormat="1">
      <c r="A37" s="411" t="s">
        <v>1646</v>
      </c>
      <c r="B37" s="410"/>
      <c r="C37" s="410"/>
      <c r="D37" s="410"/>
      <c r="E37" s="410"/>
      <c r="F37" s="410"/>
      <c r="G37" s="410"/>
      <c r="H37" s="410"/>
      <c r="I37" s="410"/>
      <c r="J37" s="410"/>
      <c r="K37" s="410"/>
      <c r="L37" s="410"/>
      <c r="M37" s="410"/>
      <c r="N37" s="410"/>
      <c r="O37" s="410"/>
      <c r="P37" s="410"/>
      <c r="Q37" s="410"/>
      <c r="R37" s="410"/>
      <c r="S37" s="410"/>
      <c r="T37" s="410"/>
      <c r="U37" s="410"/>
      <c r="V37" s="410"/>
      <c r="W37" s="407"/>
      <c r="X37" s="407"/>
      <c r="Y37" s="407"/>
      <c r="Z37" s="407"/>
      <c r="AA37" s="407"/>
      <c r="AB37" s="407"/>
      <c r="AC37" s="407"/>
      <c r="AD37" s="407"/>
      <c r="AE37" s="407"/>
      <c r="AF37" s="407"/>
      <c r="AG37" s="407"/>
      <c r="AH37" s="407"/>
      <c r="AI37" s="407"/>
      <c r="AJ37" s="407"/>
      <c r="AK37" s="406"/>
    </row>
    <row r="38" spans="1:38" ht="19.5" customHeight="1" thickBot="1">
      <c r="A38" s="448" t="str">
        <f>+LEFT('Input data'!$B$42,1)</f>
        <v>u</v>
      </c>
      <c r="B38" s="447" t="str">
        <f>+MID('Input data'!$B$42,2,1)</f>
        <v>c</v>
      </c>
      <c r="C38" s="447" t="str">
        <f>+MID('Input data'!$B$42,3,1)</f>
        <v>t</v>
      </c>
      <c r="D38" s="447" t="str">
        <f>+MID('Input data'!$B$42,4,1)</f>
        <v>o</v>
      </c>
      <c r="E38" s="447" t="str">
        <f>+MID('Input data'!$B$42,5,1)</f>
        <v>@</v>
      </c>
      <c r="F38" s="447" t="str">
        <f>+MID('Input data'!$B$42,6,1)</f>
        <v>e</v>
      </c>
      <c r="G38" s="447" t="str">
        <f>+MID('Input data'!$B$42,7,1)</f>
        <v>k</v>
      </c>
      <c r="H38" s="447" t="str">
        <f>+MID('Input data'!$B$42,8,1)</f>
        <v>v</v>
      </c>
      <c r="I38" s="447" t="str">
        <f>+MID('Input data'!$B$42,9,1)</f>
        <v>i</v>
      </c>
      <c r="J38" s="447" t="str">
        <f>+MID('Input data'!$B$42,10,1)</f>
        <v>a</v>
      </c>
      <c r="K38" s="447" t="str">
        <f>+MID('Input data'!$B$42,11,1)</f>
        <v>.</v>
      </c>
      <c r="L38" s="447" t="str">
        <f>+MID('Input data'!$B$42,12,1)</f>
        <v>s</v>
      </c>
      <c r="M38" s="447" t="str">
        <f>+MID('Input data'!$B$42,13,1)</f>
        <v>k</v>
      </c>
      <c r="N38" s="447" t="str">
        <f>+MID('Input data'!$B$42,14,1)</f>
        <v/>
      </c>
      <c r="O38" s="447" t="str">
        <f>+MID('Input data'!$B$42,15,1)</f>
        <v/>
      </c>
      <c r="P38" s="447" t="str">
        <f>+MID('Input data'!$B$42,16,1)</f>
        <v/>
      </c>
      <c r="Q38" s="447" t="str">
        <f>+MID('Input data'!$B$42,17,1)</f>
        <v/>
      </c>
      <c r="R38" s="447" t="str">
        <f>+MID('Input data'!$B$42,18,1)</f>
        <v/>
      </c>
      <c r="S38" s="447" t="str">
        <f>+MID('Input data'!$B$42,19,1)</f>
        <v/>
      </c>
      <c r="T38" s="447" t="str">
        <f>+MID('Input data'!$B$42,20,1)</f>
        <v/>
      </c>
      <c r="U38" s="447" t="str">
        <f>+MID('Input data'!$B$42,21,1)</f>
        <v/>
      </c>
      <c r="V38" s="447" t="str">
        <f>+MID('Input data'!$B$42,22,1)</f>
        <v/>
      </c>
      <c r="W38" s="447" t="str">
        <f>+MID('Input data'!$B$42,23,1)</f>
        <v/>
      </c>
      <c r="X38" s="447" t="str">
        <f>+MID('Input data'!$B$42,24,1)</f>
        <v/>
      </c>
      <c r="Y38" s="447" t="str">
        <f>+MID('Input data'!$B$42,25,1)</f>
        <v/>
      </c>
      <c r="Z38" s="447" t="str">
        <f>+MID('Input data'!$B$42,26,1)</f>
        <v/>
      </c>
      <c r="AA38" s="447" t="str">
        <f>+MID('Input data'!$B$42,27,1)</f>
        <v/>
      </c>
      <c r="AB38" s="447" t="str">
        <f>+MID('Input data'!$B$42,28,1)</f>
        <v/>
      </c>
      <c r="AC38" s="447" t="str">
        <f>+MID('Input data'!$B$42,29,1)</f>
        <v/>
      </c>
      <c r="AD38" s="447" t="str">
        <f>+MID('Input data'!$B$42,30,1)</f>
        <v/>
      </c>
      <c r="AE38" s="447" t="str">
        <f>+MID('Input data'!$B$42,31,1)</f>
        <v/>
      </c>
      <c r="AF38" s="447" t="str">
        <f>+MID('Input data'!$B$42,32,1)</f>
        <v/>
      </c>
      <c r="AG38" s="447" t="str">
        <f>+MID('Input data'!$B$42,33,1)</f>
        <v/>
      </c>
      <c r="AH38" s="447" t="str">
        <f>+MID('Input data'!$B$42,34,1)</f>
        <v/>
      </c>
      <c r="AI38" s="447" t="str">
        <f>+MID('Input data'!$B$42,35,1)</f>
        <v/>
      </c>
      <c r="AJ38" s="447" t="str">
        <f>+MID('Input data'!$B$42,36,1)</f>
        <v/>
      </c>
      <c r="AK38" s="446" t="str">
        <f>+MID('Input data'!$B$42,37,1)</f>
        <v/>
      </c>
    </row>
    <row r="39" spans="1:38" s="399" customFormat="1" ht="3.75" customHeight="1" thickBot="1">
      <c r="A39" s="1392"/>
      <c r="B39" s="410"/>
      <c r="C39" s="410"/>
      <c r="D39" s="410"/>
      <c r="E39" s="410"/>
      <c r="F39" s="410"/>
      <c r="G39" s="410"/>
      <c r="H39" s="410"/>
      <c r="I39" s="410"/>
      <c r="J39" s="410"/>
      <c r="K39" s="410"/>
      <c r="L39" s="410"/>
      <c r="M39" s="410"/>
      <c r="N39" s="410"/>
      <c r="O39" s="410"/>
      <c r="P39" s="410"/>
      <c r="Q39" s="410"/>
      <c r="R39" s="410"/>
      <c r="S39" s="410"/>
      <c r="T39" s="410"/>
      <c r="U39" s="410"/>
      <c r="V39" s="410"/>
      <c r="W39" s="407"/>
      <c r="X39" s="407"/>
      <c r="Y39" s="407"/>
      <c r="Z39" s="407"/>
      <c r="AA39" s="407"/>
      <c r="AB39" s="407"/>
      <c r="AC39" s="407"/>
      <c r="AD39" s="407"/>
      <c r="AE39" s="407"/>
      <c r="AF39" s="407"/>
      <c r="AG39" s="407"/>
      <c r="AH39" s="407"/>
      <c r="AI39" s="407"/>
      <c r="AJ39" s="407"/>
      <c r="AK39" s="1393"/>
    </row>
    <row r="40" spans="1:38" s="442" customFormat="1" ht="12.75" customHeight="1">
      <c r="A40" s="445" t="s">
        <v>1647</v>
      </c>
      <c r="B40" s="444"/>
      <c r="C40" s="444"/>
      <c r="D40" s="444"/>
      <c r="E40" s="444"/>
      <c r="F40" s="444"/>
      <c r="G40" s="444"/>
      <c r="H40" s="444"/>
      <c r="I40" s="444"/>
      <c r="J40" s="444"/>
      <c r="K40" s="443"/>
      <c r="L40" s="488" t="s">
        <v>1651</v>
      </c>
      <c r="M40" s="444"/>
      <c r="N40" s="444"/>
      <c r="O40" s="444"/>
      <c r="P40" s="444"/>
      <c r="Q40" s="444"/>
      <c r="R40" s="444"/>
      <c r="S40" s="444"/>
      <c r="T40" s="444"/>
      <c r="U40" s="444"/>
      <c r="V40" s="443"/>
      <c r="W40" s="3307" t="s">
        <v>3046</v>
      </c>
      <c r="X40" s="3307"/>
      <c r="Y40" s="3307"/>
      <c r="Z40" s="3307"/>
      <c r="AA40" s="3307"/>
      <c r="AB40" s="3307"/>
      <c r="AC40" s="3307"/>
      <c r="AD40" s="3307"/>
      <c r="AE40" s="3307"/>
      <c r="AF40" s="3307"/>
      <c r="AG40" s="3307"/>
      <c r="AH40" s="3307"/>
      <c r="AI40" s="3307"/>
      <c r="AJ40" s="3307"/>
      <c r="AK40" s="3308"/>
    </row>
    <row r="41" spans="1:38" s="399" customFormat="1" ht="31.5" customHeight="1">
      <c r="A41" s="428" t="str">
        <f>MID(TEXT('Input data'!$F$34,"dd.mm.yyyy"),1,1)</f>
        <v>2</v>
      </c>
      <c r="B41" s="427" t="str">
        <f>MID(TEXT('Input data'!$F$34,"dd.mm.yyyy"),2,1)</f>
        <v>9</v>
      </c>
      <c r="C41" s="426" t="s">
        <v>1063</v>
      </c>
      <c r="D41" s="427" t="str">
        <f>MID(TEXT('Input data'!$F$34,"dd.mm.yyyy"),4,1)</f>
        <v>0</v>
      </c>
      <c r="E41" s="427" t="str">
        <f>MID(TEXT('Input data'!$F$34,"dd.mm.yyyy"),5,1)</f>
        <v>3</v>
      </c>
      <c r="F41" s="426" t="s">
        <v>1063</v>
      </c>
      <c r="G41" s="425" t="str">
        <f>MID(TEXT('Input data'!$F$34,"dd.mm.yyyy"),7,1)</f>
        <v>2</v>
      </c>
      <c r="H41" s="425" t="str">
        <f>MID(TEXT('Input data'!$F$34,"dd.mm.yyyy"),8,1)</f>
        <v>0</v>
      </c>
      <c r="I41" s="425" t="str">
        <f>MID(TEXT('Input data'!$F$34,"dd.mm.yyyy"),9,1)</f>
        <v>1</v>
      </c>
      <c r="J41" s="425" t="str">
        <f>MID(TEXT('Input data'!$F$34,"dd.mm.yyyy"),10,1)</f>
        <v>5</v>
      </c>
      <c r="K41" s="441"/>
      <c r="L41" s="427" t="str">
        <f>IF('Input data'!$F$36="","",LEFT(TEXT('Input data'!$F$36,"dd.mm.yyyy"),1))</f>
        <v/>
      </c>
      <c r="M41" s="427" t="str">
        <f>IF('Input data'!$F$36="","",MID(TEXT('Input data'!$F$36,"dd.mm.yyyy"),2,1))</f>
        <v/>
      </c>
      <c r="N41" s="426" t="s">
        <v>1063</v>
      </c>
      <c r="O41" s="427" t="str">
        <f>IF('Input data'!$F$36="","",MID(TEXT('Input data'!$F$36,"dd.mm.yyyy"),4,1))</f>
        <v/>
      </c>
      <c r="P41" s="427" t="str">
        <f>IF('Input data'!$F$36="","",MID(TEXT('Input data'!$F$36,"dd.mm.yyyy"),5,1))</f>
        <v/>
      </c>
      <c r="Q41" s="426" t="s">
        <v>1063</v>
      </c>
      <c r="R41" s="425" t="str">
        <f>IF('Input data'!$F$36="","",MID(TEXT('Input data'!$F$36,"dd.mm.yyyy"),7,1))</f>
        <v/>
      </c>
      <c r="S41" s="425" t="str">
        <f>IF('Input data'!$F$36="","",MID(TEXT('Input data'!$F$36,"dd.mm.yyyy"),8,1))</f>
        <v/>
      </c>
      <c r="T41" s="425" t="str">
        <f>IF('Input data'!$F$36="","",MID(TEXT('Input data'!$F$36,"dd.mm.yyyy"),9,1))</f>
        <v/>
      </c>
      <c r="U41" s="425" t="str">
        <f>IF('Input data'!$F$36="","",MID(TEXT('Input data'!$F$36,"dd.mm.yyyy"),10,1))</f>
        <v/>
      </c>
      <c r="V41" s="441"/>
      <c r="W41" s="3309"/>
      <c r="X41" s="3309"/>
      <c r="Y41" s="3309"/>
      <c r="Z41" s="3309"/>
      <c r="AA41" s="3309"/>
      <c r="AB41" s="3309"/>
      <c r="AC41" s="3309"/>
      <c r="AD41" s="3309"/>
      <c r="AE41" s="3309"/>
      <c r="AF41" s="3309"/>
      <c r="AG41" s="3309"/>
      <c r="AH41" s="3309"/>
      <c r="AI41" s="3309"/>
      <c r="AJ41" s="3309"/>
      <c r="AK41" s="3310"/>
    </row>
    <row r="42" spans="1:38" s="399" customFormat="1" ht="13.5" customHeight="1">
      <c r="A42" s="411"/>
      <c r="B42" s="410"/>
      <c r="C42" s="410"/>
      <c r="D42" s="410"/>
      <c r="E42" s="410"/>
      <c r="F42" s="410"/>
      <c r="G42" s="436"/>
      <c r="H42" s="436"/>
      <c r="I42" s="436"/>
      <c r="J42" s="436"/>
      <c r="K42" s="435"/>
      <c r="L42" s="410"/>
      <c r="M42" s="410"/>
      <c r="N42" s="410"/>
      <c r="O42" s="410"/>
      <c r="P42" s="410"/>
      <c r="Q42" s="410"/>
      <c r="R42" s="436"/>
      <c r="S42" s="436"/>
      <c r="T42" s="436"/>
      <c r="U42" s="436"/>
      <c r="V42" s="435"/>
      <c r="W42" s="1716" t="str">
        <f>'Input data'!F40</f>
        <v>Ing. Emil Kviatkovský</v>
      </c>
      <c r="X42" s="1717"/>
      <c r="Y42" s="1717"/>
      <c r="Z42" s="1717"/>
      <c r="AA42" s="1717"/>
      <c r="AB42" s="1717"/>
      <c r="AC42" s="1717"/>
      <c r="AD42" s="1717"/>
      <c r="AE42" s="1717"/>
      <c r="AF42" s="1717"/>
      <c r="AG42" s="1717"/>
      <c r="AH42" s="1717"/>
      <c r="AI42" s="1717"/>
      <c r="AJ42" s="1717"/>
      <c r="AK42" s="1718"/>
    </row>
    <row r="43" spans="1:38" s="399" customFormat="1" ht="15.75" customHeight="1" thickBot="1">
      <c r="A43" s="404"/>
      <c r="B43" s="403"/>
      <c r="C43" s="403"/>
      <c r="D43" s="403"/>
      <c r="E43" s="403"/>
      <c r="F43" s="403"/>
      <c r="G43" s="1076"/>
      <c r="H43" s="1076"/>
      <c r="I43" s="1076"/>
      <c r="J43" s="1076"/>
      <c r="K43" s="1077"/>
      <c r="L43" s="1078"/>
      <c r="M43" s="1078"/>
      <c r="N43" s="1078"/>
      <c r="O43" s="1078"/>
      <c r="P43" s="1078"/>
      <c r="Q43" s="1078"/>
      <c r="R43" s="1078"/>
      <c r="S43" s="403"/>
      <c r="T43" s="1079"/>
      <c r="U43" s="1079"/>
      <c r="V43" s="1080"/>
      <c r="W43" s="1719"/>
      <c r="X43" s="1720"/>
      <c r="Y43" s="1720"/>
      <c r="Z43" s="1720"/>
      <c r="AA43" s="1720"/>
      <c r="AB43" s="1720"/>
      <c r="AC43" s="1720"/>
      <c r="AD43" s="1720"/>
      <c r="AE43" s="1720"/>
      <c r="AF43" s="1720"/>
      <c r="AG43" s="1720"/>
      <c r="AH43" s="1720"/>
      <c r="AI43" s="1720"/>
      <c r="AJ43" s="1720"/>
      <c r="AK43" s="1721"/>
    </row>
    <row r="44" spans="1:38" s="405" customFormat="1" ht="5.25" customHeight="1" thickBot="1">
      <c r="A44" s="416"/>
      <c r="B44" s="419"/>
      <c r="C44" s="419"/>
      <c r="D44" s="419"/>
      <c r="E44" s="419"/>
      <c r="F44" s="419"/>
      <c r="G44" s="419"/>
      <c r="H44" s="419"/>
      <c r="I44" s="419"/>
      <c r="J44" s="419"/>
      <c r="K44" s="419"/>
      <c r="L44" s="1333"/>
      <c r="M44" s="1333"/>
      <c r="N44" s="1333"/>
      <c r="O44" s="1333"/>
      <c r="P44" s="1333"/>
      <c r="Q44" s="1333"/>
      <c r="R44" s="1333"/>
      <c r="S44" s="1333"/>
      <c r="T44" s="1333"/>
      <c r="U44" s="1333"/>
      <c r="V44" s="1333"/>
      <c r="W44" s="1333"/>
      <c r="X44" s="1333"/>
      <c r="Y44" s="1333"/>
      <c r="Z44" s="1333"/>
      <c r="AA44" s="1333"/>
      <c r="AB44" s="1333"/>
      <c r="AC44" s="1387"/>
      <c r="AD44" s="1387"/>
      <c r="AE44" s="1387"/>
      <c r="AF44" s="1387"/>
      <c r="AG44" s="1387"/>
      <c r="AH44" s="1387"/>
      <c r="AI44" s="1387"/>
      <c r="AJ44" s="1387"/>
      <c r="AK44" s="1063"/>
      <c r="AL44" s="408"/>
    </row>
    <row r="45" spans="1:38" s="405" customFormat="1">
      <c r="A45" s="1390"/>
      <c r="B45" s="1386" t="s">
        <v>1652</v>
      </c>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1391"/>
      <c r="AL45" s="408"/>
    </row>
    <row r="46" spans="1:38"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ht="12.75" customHeight="1">
      <c r="B47" s="413"/>
      <c r="C47" s="1335"/>
      <c r="D47" s="1335"/>
      <c r="E47" s="1335"/>
      <c r="F47" s="1335"/>
      <c r="G47" s="1335"/>
      <c r="H47" s="1335"/>
      <c r="I47" s="1335"/>
      <c r="J47" s="1335"/>
      <c r="K47" s="1335"/>
      <c r="L47" s="1335"/>
      <c r="M47" s="1335"/>
      <c r="N47" s="1335"/>
      <c r="O47" s="1335"/>
      <c r="P47" s="1335"/>
      <c r="Q47" s="1335"/>
      <c r="R47" s="1335"/>
      <c r="S47" s="1335"/>
      <c r="T47" s="1335"/>
      <c r="U47" s="1335"/>
      <c r="V47" s="1335"/>
      <c r="W47" s="407"/>
      <c r="X47" s="407"/>
      <c r="Y47" s="407"/>
      <c r="Z47" s="407"/>
      <c r="AA47" s="407"/>
      <c r="AB47" s="407"/>
      <c r="AC47" s="407"/>
      <c r="AD47" s="407"/>
      <c r="AE47" s="407"/>
      <c r="AF47" s="407"/>
      <c r="AG47" s="407"/>
      <c r="AH47" s="407"/>
      <c r="AI47" s="407"/>
      <c r="AJ47" s="406"/>
      <c r="AK47" s="400"/>
    </row>
    <row r="48" spans="1:38"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399" customFormat="1">
      <c r="B49" s="411"/>
      <c r="C49" s="410"/>
      <c r="D49" s="410"/>
      <c r="E49" s="410"/>
      <c r="F49" s="410"/>
      <c r="G49" s="410"/>
      <c r="H49" s="410"/>
      <c r="I49" s="410"/>
      <c r="J49" s="410"/>
      <c r="K49" s="410"/>
      <c r="L49" s="410"/>
      <c r="M49" s="410"/>
      <c r="N49" s="410"/>
      <c r="O49" s="410"/>
      <c r="P49" s="410"/>
      <c r="Q49" s="410"/>
      <c r="R49" s="410"/>
      <c r="S49" s="410"/>
      <c r="T49" s="410"/>
      <c r="U49" s="410"/>
      <c r="V49" s="410"/>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c r="B53" s="409"/>
      <c r="C53" s="408"/>
      <c r="D53" s="408"/>
      <c r="E53" s="408"/>
      <c r="F53" s="408"/>
      <c r="G53" s="408"/>
      <c r="H53" s="408"/>
      <c r="I53" s="408"/>
      <c r="J53" s="408"/>
      <c r="K53" s="408"/>
      <c r="L53" s="408"/>
      <c r="M53" s="408"/>
      <c r="N53" s="408"/>
      <c r="O53" s="408"/>
      <c r="P53" s="408"/>
      <c r="Q53" s="408"/>
      <c r="R53" s="408"/>
      <c r="S53" s="408"/>
      <c r="T53" s="408"/>
      <c r="U53" s="408"/>
      <c r="V53" s="408"/>
      <c r="W53" s="407"/>
      <c r="X53" s="407"/>
      <c r="Y53" s="407"/>
      <c r="Z53" s="407"/>
      <c r="AA53" s="407"/>
      <c r="AB53" s="407"/>
      <c r="AC53" s="407"/>
      <c r="AD53" s="407"/>
      <c r="AE53" s="407"/>
      <c r="AF53" s="407"/>
      <c r="AG53" s="407"/>
      <c r="AH53" s="407"/>
      <c r="AI53" s="407"/>
      <c r="AJ53" s="406"/>
      <c r="AK53" s="400"/>
    </row>
    <row r="54" spans="2:37" s="405" customFormat="1" ht="13.8" thickBot="1">
      <c r="B54" s="420"/>
      <c r="C54" s="419"/>
      <c r="D54" s="419"/>
      <c r="E54" s="419"/>
      <c r="F54" s="419"/>
      <c r="G54" s="403" t="s">
        <v>1653</v>
      </c>
      <c r="H54" s="419"/>
      <c r="I54" s="419"/>
      <c r="J54" s="419"/>
      <c r="K54" s="419"/>
      <c r="L54" s="419"/>
      <c r="M54" s="419"/>
      <c r="N54" s="419"/>
      <c r="O54" s="419"/>
      <c r="P54" s="419"/>
      <c r="Q54" s="419"/>
      <c r="R54" s="419"/>
      <c r="S54" s="419"/>
      <c r="T54" s="419"/>
      <c r="U54" s="403" t="s">
        <v>1654</v>
      </c>
      <c r="V54" s="419"/>
      <c r="W54" s="402"/>
      <c r="X54" s="402"/>
      <c r="Y54" s="402"/>
      <c r="Z54" s="402"/>
      <c r="AA54" s="402"/>
      <c r="AB54" s="402"/>
      <c r="AC54" s="402"/>
      <c r="AD54" s="402"/>
      <c r="AE54" s="402"/>
      <c r="AF54" s="402"/>
      <c r="AG54" s="402"/>
      <c r="AH54" s="402"/>
      <c r="AI54" s="402"/>
      <c r="AJ54" s="401"/>
      <c r="AK54" s="400"/>
    </row>
    <row r="55" spans="2:37" s="399" customFormat="1" ht="4.5" customHeight="1">
      <c r="B55" s="410"/>
      <c r="C55" s="410"/>
      <c r="D55" s="410"/>
      <c r="E55" s="410"/>
      <c r="F55" s="410"/>
      <c r="G55" s="410"/>
      <c r="H55" s="410"/>
      <c r="I55" s="410"/>
      <c r="J55" s="410"/>
      <c r="K55" s="410"/>
      <c r="L55" s="410"/>
      <c r="M55" s="410"/>
      <c r="N55" s="410"/>
      <c r="O55" s="410"/>
      <c r="P55" s="410"/>
      <c r="Q55" s="410"/>
      <c r="R55" s="410"/>
      <c r="S55" s="410"/>
      <c r="T55" s="410"/>
      <c r="U55" s="410"/>
      <c r="V55" s="410"/>
      <c r="W55" s="407"/>
      <c r="X55" s="407"/>
      <c r="Y55" s="407"/>
      <c r="Z55" s="407"/>
      <c r="AA55" s="407"/>
      <c r="AB55" s="407"/>
      <c r="AC55" s="407"/>
      <c r="AD55" s="407"/>
      <c r="AE55" s="407"/>
      <c r="AF55" s="407"/>
      <c r="AG55" s="407"/>
      <c r="AH55" s="407"/>
      <c r="AI55" s="407"/>
      <c r="AJ55" s="407"/>
      <c r="AK55" s="400"/>
    </row>
  </sheetData>
  <mergeCells count="2">
    <mergeCell ref="W40:AK41"/>
    <mergeCell ref="W42:AK43"/>
  </mergeCells>
  <pageMargins left="0" right="0.39370078740157483" top="0.35433070866141736" bottom="0.35433070866141736" header="0.23622047244094491" footer="0.23622047244094491"/>
  <pageSetup scale="96" orientation="portrait" r:id="rId1"/>
  <headerFooter alignWithMargins="0">
    <oddFooter>&amp;LMF SR č. 18009/2014&amp;RStrana 1</oddFooter>
  </headerFooter>
  <rowBreaks count="1" manualBreakCount="1">
    <brk id="55"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B5"/>
  <sheetViews>
    <sheetView showGridLines="0" zoomScaleNormal="100" workbookViewId="0">
      <selection activeCell="A16" sqref="A16"/>
    </sheetView>
  </sheetViews>
  <sheetFormatPr defaultRowHeight="14.4"/>
  <cols>
    <col min="1" max="2" width="43.33203125" customWidth="1"/>
    <col min="3" max="3" width="19.109375" customWidth="1"/>
  </cols>
  <sheetData>
    <row r="1" spans="1:2" ht="15" thickBot="1">
      <c r="A1" s="1" t="s">
        <v>35</v>
      </c>
    </row>
    <row r="2" spans="1:2" ht="21" customHeight="1" thickTop="1" thickBot="1">
      <c r="A2" s="593" t="s">
        <v>20</v>
      </c>
      <c r="B2" s="594" t="s">
        <v>36</v>
      </c>
    </row>
    <row r="3" spans="1:2" ht="23.25" customHeight="1" thickTop="1" thickBot="1">
      <c r="A3" s="12" t="s">
        <v>37</v>
      </c>
      <c r="B3" s="13"/>
    </row>
    <row r="4" spans="1:2" ht="23.25" customHeight="1" thickBot="1">
      <c r="A4" s="16" t="s">
        <v>38</v>
      </c>
      <c r="B4" s="17"/>
    </row>
    <row r="5" spans="1:2" ht="15" thickTop="1"/>
  </sheetData>
  <pageMargins left="0.7" right="0.7"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outlinePr summaryBelow="0" summaryRight="0"/>
  </sheetPr>
  <dimension ref="A1:AM52"/>
  <sheetViews>
    <sheetView showGridLines="0" view="pageBreakPreview" topLeftCell="A22" zoomScaleNormal="100" zoomScaleSheetLayoutView="100" workbookViewId="0">
      <selection activeCell="AK47" sqref="AK47"/>
    </sheetView>
  </sheetViews>
  <sheetFormatPr defaultColWidth="9.109375" defaultRowHeight="13.2"/>
  <cols>
    <col min="1" max="10" width="2.5546875" style="833" customWidth="1"/>
    <col min="11" max="11" width="3.44140625" style="833" customWidth="1"/>
    <col min="12" max="36" width="2.5546875" style="833" customWidth="1"/>
    <col min="37" max="37" width="2.109375" style="833" customWidth="1"/>
    <col min="38" max="38" width="1.88671875" style="833" customWidth="1"/>
    <col min="39" max="39" width="2.109375" style="833" customWidth="1"/>
    <col min="40" max="45" width="2.5546875" style="833" customWidth="1"/>
    <col min="46" max="46" width="7.6640625" style="833" customWidth="1"/>
    <col min="47" max="61" width="2.5546875" style="833" customWidth="1"/>
    <col min="62" max="16384" width="9.109375" style="833"/>
  </cols>
  <sheetData>
    <row r="1" spans="1:38" s="508" customFormat="1" ht="10.199999999999999" thickBot="1">
      <c r="C1" s="832" t="s">
        <v>1061</v>
      </c>
    </row>
    <row r="2" spans="1:38" s="405" customFormat="1" ht="21" customHeight="1" thickBot="1">
      <c r="C2" s="834" t="s">
        <v>1616</v>
      </c>
      <c r="D2" s="835"/>
      <c r="E2" s="835"/>
      <c r="F2" s="835"/>
      <c r="G2" s="835"/>
      <c r="H2" s="835"/>
      <c r="I2" s="835"/>
      <c r="J2" s="836"/>
      <c r="Q2" s="504" t="s">
        <v>1617</v>
      </c>
    </row>
    <row r="3" spans="1:38" ht="13.8" thickBot="1"/>
    <row r="4" spans="1:38" ht="28.5" customHeight="1" thickBot="1">
      <c r="K4" s="871" t="s">
        <v>1618</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3311" t="s">
        <v>1619</v>
      </c>
      <c r="W4" s="3312"/>
      <c r="X4" s="3312"/>
      <c r="Y4" s="3312"/>
      <c r="Z4" s="3312"/>
      <c r="AA4" s="3313"/>
    </row>
    <row r="5" spans="1:38" ht="7.5" customHeight="1" thickBot="1"/>
    <row r="6" spans="1:38" s="495" customFormat="1" ht="14.25" customHeight="1">
      <c r="A6" s="498" t="s">
        <v>1620</v>
      </c>
      <c r="B6" s="498"/>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7"/>
      <c r="AL6" s="496"/>
    </row>
    <row r="7" spans="1:38" s="495" customFormat="1" ht="14.25" customHeight="1">
      <c r="A7" s="872" t="s">
        <v>1621</v>
      </c>
      <c r="B7" s="872"/>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4"/>
    </row>
    <row r="8" spans="1:38" s="878" customFormat="1" ht="15" customHeight="1">
      <c r="A8" s="875" t="s">
        <v>1622</v>
      </c>
      <c r="B8" s="875"/>
      <c r="C8" s="876"/>
      <c r="D8" s="876"/>
      <c r="E8" s="876"/>
      <c r="F8" s="876"/>
      <c r="G8" s="876"/>
      <c r="H8" s="876"/>
      <c r="I8" s="876"/>
      <c r="J8" s="876"/>
      <c r="K8" s="876"/>
      <c r="L8" s="876"/>
      <c r="M8" s="876"/>
      <c r="N8" s="876"/>
      <c r="O8" s="876"/>
      <c r="P8" s="876"/>
      <c r="Q8" s="876"/>
      <c r="R8" s="876"/>
      <c r="S8" s="877"/>
      <c r="T8" s="876"/>
      <c r="U8" s="876"/>
      <c r="V8" s="876"/>
      <c r="W8" s="876"/>
      <c r="X8" s="876"/>
      <c r="Y8" s="876"/>
      <c r="Z8" s="876"/>
      <c r="AA8" s="876"/>
      <c r="AB8" s="876"/>
      <c r="AC8" s="876"/>
      <c r="AD8" s="876"/>
      <c r="AE8" s="876"/>
      <c r="AF8" s="876"/>
      <c r="AG8" s="876"/>
      <c r="AH8" s="876"/>
      <c r="AI8" s="876"/>
      <c r="AJ8" s="876"/>
      <c r="AK8" s="876"/>
      <c r="AL8" s="874"/>
    </row>
    <row r="9" spans="1:38" s="490" customFormat="1" ht="18" customHeight="1" thickBot="1">
      <c r="A9" s="493" t="s">
        <v>1623</v>
      </c>
      <c r="B9" s="493"/>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2"/>
      <c r="AL9" s="491"/>
    </row>
    <row r="10" spans="1:38" s="470" customFormat="1" ht="3.75" customHeight="1" thickBot="1"/>
    <row r="11" spans="1:38" s="470" customFormat="1" ht="14.25" customHeight="1">
      <c r="A11" s="472" t="s">
        <v>1624</v>
      </c>
      <c r="B11" s="471"/>
      <c r="C11" s="471"/>
      <c r="D11" s="471"/>
      <c r="E11" s="471"/>
      <c r="F11" s="471"/>
      <c r="G11" s="471"/>
      <c r="H11" s="471"/>
      <c r="I11" s="415"/>
      <c r="J11" s="856"/>
      <c r="K11" s="488" t="s">
        <v>1625</v>
      </c>
      <c r="L11" s="471"/>
      <c r="M11" s="489"/>
      <c r="N11" s="489"/>
      <c r="O11" s="489"/>
      <c r="P11" s="471"/>
      <c r="Q11" s="488" t="s">
        <v>1625</v>
      </c>
      <c r="R11" s="471"/>
      <c r="S11" s="415"/>
      <c r="T11" s="471"/>
      <c r="U11" s="471"/>
      <c r="V11" s="857"/>
      <c r="W11" s="471"/>
      <c r="X11" s="471"/>
      <c r="Y11" s="471"/>
      <c r="Z11" s="471"/>
      <c r="AA11" s="471"/>
      <c r="AB11" s="471"/>
      <c r="AC11" s="471"/>
      <c r="AD11" s="488" t="s">
        <v>1626</v>
      </c>
      <c r="AE11" s="488"/>
      <c r="AF11" s="488"/>
      <c r="AG11" s="488" t="s">
        <v>1627</v>
      </c>
      <c r="AH11" s="471"/>
      <c r="AI11" s="471"/>
      <c r="AJ11" s="471"/>
      <c r="AK11" s="471"/>
      <c r="AL11" s="487"/>
    </row>
    <row r="12" spans="1:38" s="470" customFormat="1" ht="19.5" customHeight="1">
      <c r="A12" s="484" t="str">
        <f>LEFT('Input data'!C24,1)</f>
        <v>2</v>
      </c>
      <c r="B12" s="449" t="str">
        <f>MID('Input data'!$C$24,2,1)</f>
        <v>0</v>
      </c>
      <c r="C12" s="449" t="str">
        <f>MID('Input data'!$C$24,3,1)</f>
        <v>2</v>
      </c>
      <c r="D12" s="449" t="str">
        <f>MID('Input data'!$C$24,4,1)</f>
        <v>0</v>
      </c>
      <c r="E12" s="449" t="str">
        <f>MID('Input data'!$C$24,5,1)</f>
        <v>4</v>
      </c>
      <c r="F12" s="449" t="str">
        <f>MID('Input data'!$C$24,6,1)</f>
        <v>1</v>
      </c>
      <c r="G12" s="449" t="str">
        <f>MID('Input data'!$C$24,7,1)</f>
        <v>0</v>
      </c>
      <c r="H12" s="449" t="str">
        <f>MID('Input data'!$C$24,8,1)</f>
        <v>2</v>
      </c>
      <c r="I12" s="449" t="str">
        <f>MID('Input data'!$C$24,9,1)</f>
        <v>9</v>
      </c>
      <c r="J12" s="858" t="str">
        <f>MID('Input data'!$C$24,10,1)</f>
        <v>3</v>
      </c>
      <c r="K12" s="859"/>
      <c r="L12" s="473"/>
      <c r="M12" s="473"/>
      <c r="N12" s="473"/>
      <c r="O12" s="473"/>
      <c r="P12" s="473"/>
      <c r="Q12" s="473"/>
      <c r="R12" s="473"/>
      <c r="S12" s="473"/>
      <c r="T12" s="473"/>
      <c r="U12" s="473"/>
      <c r="V12" s="860"/>
      <c r="W12" s="478" t="s">
        <v>1628</v>
      </c>
      <c r="X12" s="473"/>
      <c r="Y12" s="473"/>
      <c r="Z12" s="473"/>
      <c r="AA12" s="473"/>
      <c r="AB12" s="478" t="s">
        <v>1629</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5</v>
      </c>
      <c r="AK12" s="473"/>
      <c r="AL12" s="479"/>
    </row>
    <row r="13" spans="1:38" s="470" customFormat="1" ht="19.5" customHeight="1">
      <c r="A13" s="411" t="s">
        <v>1630</v>
      </c>
      <c r="B13" s="473"/>
      <c r="C13" s="473"/>
      <c r="D13" s="473"/>
      <c r="E13" s="473"/>
      <c r="F13" s="473"/>
      <c r="G13" s="473"/>
      <c r="H13" s="407"/>
      <c r="I13" s="407"/>
      <c r="J13" s="535"/>
      <c r="K13" s="486" t="str">
        <f>IF('Input data'!D7="x","x"," ")</f>
        <v>x</v>
      </c>
      <c r="L13" s="478" t="s">
        <v>1631</v>
      </c>
      <c r="N13" s="480"/>
      <c r="O13" s="480"/>
      <c r="P13" s="480"/>
      <c r="Q13" s="480"/>
      <c r="R13" s="486" t="str">
        <f>IF('Input data'!D17="x","x"," ")</f>
        <v>x</v>
      </c>
      <c r="S13" s="478" t="s">
        <v>1632</v>
      </c>
      <c r="T13" s="473"/>
      <c r="U13" s="473"/>
      <c r="V13" s="860"/>
      <c r="W13" s="840"/>
      <c r="X13" s="841"/>
      <c r="Y13" s="841"/>
      <c r="Z13" s="841"/>
      <c r="AA13" s="841"/>
      <c r="AB13" s="842" t="s">
        <v>1633</v>
      </c>
      <c r="AC13" s="841"/>
      <c r="AD13" s="843" t="str">
        <f>MID('Input data'!$B$13,1,1)</f>
        <v>1</v>
      </c>
      <c r="AE13" s="843" t="str">
        <f>MID('Input data'!$B$13,2,1)</f>
        <v>2</v>
      </c>
      <c r="AF13" s="843"/>
      <c r="AG13" s="843" t="str">
        <f>MID('Input data'!$B$14,1,1)</f>
        <v>2</v>
      </c>
      <c r="AH13" s="843" t="str">
        <f>MID('Input data'!$B$14,2,1)</f>
        <v>0</v>
      </c>
      <c r="AI13" s="843" t="str">
        <f>MID('Input data'!$B$14,3,1)</f>
        <v>1</v>
      </c>
      <c r="AJ13" s="843" t="str">
        <f>MID('Input data'!$B$14,4,1)</f>
        <v>5</v>
      </c>
      <c r="AK13" s="841"/>
      <c r="AL13" s="844"/>
    </row>
    <row r="14" spans="1:38" s="470" customFormat="1" ht="19.5" customHeight="1">
      <c r="A14" s="879" t="str">
        <f>LEFT('Input data'!C26,1)</f>
        <v>3</v>
      </c>
      <c r="B14" s="482" t="str">
        <f>MID('Input data'!$C$26,2,1)</f>
        <v>1</v>
      </c>
      <c r="C14" s="482" t="str">
        <f>MID('Input data'!$C$26,3,1)</f>
        <v>4</v>
      </c>
      <c r="D14" s="482" t="str">
        <f>MID('Input data'!$C$26,4,1)</f>
        <v>2</v>
      </c>
      <c r="E14" s="482" t="str">
        <f>MID('Input data'!$C$26,5,1)</f>
        <v>6</v>
      </c>
      <c r="F14" s="482" t="str">
        <f>MID('Input data'!$C$26,6,1)</f>
        <v>0</v>
      </c>
      <c r="G14" s="482" t="str">
        <f>MID('Input data'!$C$26,7,1)</f>
        <v>8</v>
      </c>
      <c r="H14" s="482" t="str">
        <f>MID('Input data'!$C$26,8,1)</f>
        <v>5</v>
      </c>
      <c r="I14" s="407"/>
      <c r="J14" s="535"/>
      <c r="K14" s="407" t="str">
        <f>IF('Input data'!D8="x","x", "")</f>
        <v/>
      </c>
      <c r="L14" s="478" t="s">
        <v>1634</v>
      </c>
      <c r="M14" s="478"/>
      <c r="N14" s="480"/>
      <c r="O14" s="480"/>
      <c r="P14" s="480"/>
      <c r="Q14" s="480"/>
      <c r="R14" s="480" t="str">
        <f>IF('Input data'!D18="x","x"," ")</f>
        <v xml:space="preserve"> </v>
      </c>
      <c r="S14" s="478" t="s">
        <v>1635</v>
      </c>
      <c r="T14" s="473"/>
      <c r="U14" s="473"/>
      <c r="V14" s="860"/>
      <c r="W14" s="478"/>
      <c r="X14" s="473"/>
      <c r="Y14" s="410"/>
      <c r="Z14" s="407"/>
      <c r="AA14" s="407"/>
      <c r="AB14" s="480"/>
      <c r="AC14" s="407"/>
      <c r="AD14" s="482"/>
      <c r="AE14" s="482"/>
      <c r="AF14" s="482"/>
      <c r="AG14" s="482"/>
      <c r="AH14" s="482"/>
      <c r="AI14" s="482"/>
      <c r="AJ14" s="482"/>
      <c r="AK14" s="407"/>
      <c r="AL14" s="479"/>
    </row>
    <row r="15" spans="1:38" s="470" customFormat="1" ht="19.5" customHeight="1">
      <c r="A15" s="411" t="s">
        <v>1081</v>
      </c>
      <c r="B15" s="473"/>
      <c r="C15" s="473"/>
      <c r="D15" s="473"/>
      <c r="E15" s="473"/>
      <c r="F15" s="426"/>
      <c r="G15" s="473"/>
      <c r="H15" s="473"/>
      <c r="I15" s="407"/>
      <c r="J15" s="535"/>
      <c r="K15" s="859"/>
      <c r="L15" s="407"/>
      <c r="M15" s="478"/>
      <c r="N15" s="480"/>
      <c r="O15" s="480"/>
      <c r="P15" s="480"/>
      <c r="Q15" s="480"/>
      <c r="R15" s="880" t="s">
        <v>1636</v>
      </c>
      <c r="S15" s="480"/>
      <c r="T15" s="473"/>
      <c r="U15" s="473"/>
      <c r="V15" s="860"/>
      <c r="W15" s="478" t="s">
        <v>1637</v>
      </c>
      <c r="X15" s="473"/>
      <c r="Y15" s="410"/>
      <c r="Z15" s="407"/>
      <c r="AA15" s="407"/>
      <c r="AB15" s="478" t="s">
        <v>1629</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4</v>
      </c>
      <c r="AK15" s="407"/>
      <c r="AL15" s="479"/>
    </row>
    <row r="16" spans="1:38" s="470" customFormat="1" ht="19.5" customHeight="1" thickBot="1">
      <c r="A16" s="477" t="str">
        <f>'SK Cover sheet'!A15</f>
        <v>4</v>
      </c>
      <c r="B16" s="402" t="str">
        <f>'SK Cover sheet'!B15</f>
        <v>6</v>
      </c>
      <c r="C16" s="475" t="s">
        <v>1063</v>
      </c>
      <c r="D16" s="402" t="str">
        <f>'SK Cover sheet'!D15</f>
        <v>3</v>
      </c>
      <c r="E16" s="402" t="str">
        <f>'SK Cover sheet'!E15</f>
        <v>9</v>
      </c>
      <c r="F16" s="475" t="s">
        <v>1063</v>
      </c>
      <c r="G16" s="402" t="str">
        <f>'SK Cover sheet'!G15</f>
        <v>0</v>
      </c>
      <c r="H16" s="402"/>
      <c r="I16" s="402"/>
      <c r="J16" s="862"/>
      <c r="K16" s="863"/>
      <c r="L16" s="402"/>
      <c r="M16" s="402"/>
      <c r="N16" s="402"/>
      <c r="O16" s="402"/>
      <c r="P16" s="402"/>
      <c r="Q16" s="402"/>
      <c r="R16" s="402"/>
      <c r="S16" s="402"/>
      <c r="T16" s="475"/>
      <c r="U16" s="475"/>
      <c r="V16" s="864"/>
      <c r="W16" s="474"/>
      <c r="X16" s="475"/>
      <c r="Y16" s="403"/>
      <c r="Z16" s="402"/>
      <c r="AA16" s="402"/>
      <c r="AB16" s="474" t="s">
        <v>1633</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4</v>
      </c>
      <c r="AK16" s="402"/>
      <c r="AL16" s="476"/>
    </row>
    <row r="17" spans="1:39" s="470" customFormat="1" ht="4.5" customHeight="1">
      <c r="A17" s="473"/>
      <c r="B17" s="473"/>
      <c r="C17" s="473"/>
      <c r="D17" s="473"/>
      <c r="E17" s="473"/>
      <c r="F17" s="473"/>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c r="AL17" s="473"/>
      <c r="AM17" s="473"/>
    </row>
    <row r="18" spans="1:39" s="470" customFormat="1" ht="3" customHeight="1" thickBot="1">
      <c r="A18" s="881"/>
      <c r="B18" s="473"/>
      <c r="C18" s="473"/>
      <c r="D18" s="473"/>
      <c r="E18" s="473"/>
      <c r="F18" s="473"/>
      <c r="G18" s="473"/>
      <c r="H18" s="407"/>
      <c r="I18" s="407"/>
      <c r="J18" s="407"/>
      <c r="K18" s="407"/>
      <c r="L18" s="407"/>
      <c r="M18" s="407"/>
      <c r="N18" s="407"/>
      <c r="O18" s="407"/>
      <c r="P18" s="407"/>
      <c r="Q18" s="407"/>
      <c r="R18" s="407"/>
      <c r="S18" s="407"/>
      <c r="T18" s="473"/>
      <c r="U18" s="473"/>
      <c r="V18" s="473"/>
      <c r="W18" s="407"/>
      <c r="X18" s="407"/>
      <c r="Y18" s="407"/>
      <c r="Z18" s="407"/>
      <c r="AA18" s="407"/>
      <c r="AB18" s="407"/>
      <c r="AC18" s="407"/>
      <c r="AD18" s="407"/>
      <c r="AE18" s="407"/>
      <c r="AF18" s="407"/>
      <c r="AG18" s="407"/>
      <c r="AH18" s="407"/>
      <c r="AI18" s="407"/>
      <c r="AJ18" s="407"/>
      <c r="AK18" s="407"/>
      <c r="AL18" s="473"/>
      <c r="AM18" s="473"/>
    </row>
    <row r="19" spans="1:39" s="470" customFormat="1" ht="16.2">
      <c r="A19" s="472" t="s">
        <v>1638</v>
      </c>
      <c r="B19" s="471"/>
      <c r="C19" s="471"/>
      <c r="D19" s="471"/>
      <c r="E19" s="471"/>
      <c r="F19" s="471"/>
      <c r="G19" s="471"/>
      <c r="H19" s="415"/>
      <c r="I19" s="415"/>
      <c r="J19" s="415"/>
      <c r="K19" s="415"/>
      <c r="L19" s="415"/>
      <c r="M19" s="415"/>
      <c r="N19" s="415"/>
      <c r="O19" s="415"/>
      <c r="P19" s="415"/>
      <c r="Q19" s="415"/>
      <c r="R19" s="415"/>
      <c r="S19" s="415"/>
      <c r="T19" s="471"/>
      <c r="U19" s="471"/>
      <c r="V19" s="471"/>
      <c r="W19" s="415"/>
      <c r="X19" s="415"/>
      <c r="Y19" s="415"/>
      <c r="Z19" s="415"/>
      <c r="AA19" s="415"/>
      <c r="AB19" s="415"/>
      <c r="AC19" s="415"/>
      <c r="AD19" s="415"/>
      <c r="AE19" s="415"/>
      <c r="AF19" s="415"/>
      <c r="AG19" s="415"/>
      <c r="AH19" s="415"/>
      <c r="AI19" s="415"/>
      <c r="AJ19" s="415"/>
      <c r="AK19" s="415"/>
      <c r="AL19" s="487"/>
    </row>
    <row r="20" spans="1:39" s="470" customFormat="1" ht="19.5" customHeight="1">
      <c r="A20" s="457" t="str">
        <f>+LEFT('Input data'!$F$3,1)</f>
        <v>E</v>
      </c>
      <c r="B20" s="449" t="str">
        <f>+MID('Input data'!$F$3,2,1)</f>
        <v>K</v>
      </c>
      <c r="C20" s="449" t="str">
        <f>+MID('Input data'!$F$3,3,1)</f>
        <v>V</v>
      </c>
      <c r="D20" s="449" t="str">
        <f>+MID('Input data'!$F$3,4,1)</f>
        <v>I</v>
      </c>
      <c r="E20" s="449" t="str">
        <f>+MID('Input data'!$F$3,5,1)</f>
        <v>A</v>
      </c>
      <c r="F20" s="449" t="str">
        <f>+MID('Input data'!$F$3,6,1)</f>
        <v xml:space="preserve"> </v>
      </c>
      <c r="G20" s="449" t="str">
        <f>+MID('Input data'!$F$3,7,1)</f>
        <v>s</v>
      </c>
      <c r="H20" s="449" t="str">
        <f>+MID('Input data'!$F$3,8,1)</f>
        <v>.</v>
      </c>
      <c r="I20" s="449" t="str">
        <f>+MID('Input data'!$F$3,9,1)</f>
        <v>r</v>
      </c>
      <c r="J20" s="449" t="str">
        <f>+MID('Input data'!$F$3,10,1)</f>
        <v>.</v>
      </c>
      <c r="K20" s="449" t="str">
        <f>+MID('Input data'!$F$3,11,1)</f>
        <v>o</v>
      </c>
      <c r="L20" s="449" t="str">
        <f>+MID('Input data'!$F$3,12,1)</f>
        <v>.</v>
      </c>
      <c r="M20" s="449" t="str">
        <f>+MID('Input data'!$F$3,13,1)</f>
        <v/>
      </c>
      <c r="N20" s="449" t="str">
        <f>+MID('Input data'!$F$3,14,1)</f>
        <v/>
      </c>
      <c r="O20" s="449" t="str">
        <f>+MID('Input data'!$F$3,15,1)</f>
        <v/>
      </c>
      <c r="P20" s="449" t="str">
        <f>+MID('Input data'!$F$3,16,1)</f>
        <v/>
      </c>
      <c r="Q20" s="449" t="str">
        <f>+MID('Input data'!$F$3,17,1)</f>
        <v/>
      </c>
      <c r="R20" s="449" t="str">
        <f>+MID('Input data'!$F$3,18,1)</f>
        <v/>
      </c>
      <c r="S20" s="449" t="str">
        <f>+MID('Input data'!$F$3,19,1)</f>
        <v/>
      </c>
      <c r="T20" s="449" t="str">
        <f>+MID('Input data'!$F$3,20,1)</f>
        <v/>
      </c>
      <c r="U20" s="449" t="str">
        <f>+MID('Input data'!$F$3,21,1)</f>
        <v/>
      </c>
      <c r="V20" s="449" t="str">
        <f>+MID('Input data'!$F$3,22,1)</f>
        <v/>
      </c>
      <c r="W20" s="449" t="str">
        <f>+MID('Input data'!$F$3,23,1)</f>
        <v/>
      </c>
      <c r="X20" s="449" t="str">
        <f>+MID('Input data'!$F$3,24,1)</f>
        <v/>
      </c>
      <c r="Y20" s="449" t="str">
        <f>+MID('Input data'!$F$3,25,1)</f>
        <v/>
      </c>
      <c r="Z20" s="449" t="str">
        <f>+MID('Input data'!$F$3,26,1)</f>
        <v/>
      </c>
      <c r="AA20" s="449" t="str">
        <f>+MID('Input data'!$F$3,27,1)</f>
        <v/>
      </c>
      <c r="AB20" s="449" t="str">
        <f>+MID('Input data'!$F$3,28,1)</f>
        <v/>
      </c>
      <c r="AC20" s="449" t="str">
        <f>+MID('Input data'!$F$3,29,1)</f>
        <v/>
      </c>
      <c r="AD20" s="449" t="str">
        <f>+MID('Input data'!$F$3,30,1)</f>
        <v/>
      </c>
      <c r="AE20" s="449" t="str">
        <f>+MID('Input data'!$F$3,31,1)</f>
        <v/>
      </c>
      <c r="AF20" s="449" t="str">
        <f>+MID('Input data'!$F$3,32,1)</f>
        <v/>
      </c>
      <c r="AG20" s="449" t="str">
        <f>+MID('Input data'!$F$3,33,1)</f>
        <v/>
      </c>
      <c r="AH20" s="449" t="str">
        <f>+MID('Input data'!$F$3,34,1)</f>
        <v/>
      </c>
      <c r="AI20" s="449" t="str">
        <f>+MID('Input data'!$F$3,35,1)</f>
        <v/>
      </c>
      <c r="AJ20" s="449" t="str">
        <f>+MID('Input data'!$F$3,36,1)</f>
        <v/>
      </c>
      <c r="AK20" s="456" t="str">
        <f>+MID('Input data'!$F$3,37,1)</f>
        <v/>
      </c>
      <c r="AL20" s="479"/>
    </row>
    <row r="21" spans="1:39" s="538" customFormat="1" ht="19.5" customHeight="1">
      <c r="A21" s="457" t="str">
        <f>+MID('Input data'!$F$3,38,1)</f>
        <v/>
      </c>
      <c r="B21" s="449" t="str">
        <f>+MID('Input data'!$F$3,39,1)</f>
        <v/>
      </c>
      <c r="C21" s="449" t="str">
        <f>+MID('Input data'!$F$3,40,1)</f>
        <v/>
      </c>
      <c r="D21" s="449" t="str">
        <f>+MID('Input data'!$F$3,41,1)</f>
        <v/>
      </c>
      <c r="E21" s="449" t="str">
        <f>+MID('Input data'!$F$3,42,1)</f>
        <v/>
      </c>
      <c r="F21" s="449" t="str">
        <f>+MID('Input data'!$F$3,43,1)</f>
        <v/>
      </c>
      <c r="G21" s="449" t="str">
        <f>+MID('Input data'!$F$3,44,1)</f>
        <v/>
      </c>
      <c r="H21" s="449" t="str">
        <f>+MID('Input data'!$F$3,45,1)</f>
        <v/>
      </c>
      <c r="I21" s="449" t="str">
        <f>+MID('Input data'!$F$3,46,1)</f>
        <v/>
      </c>
      <c r="J21" s="449" t="str">
        <f>+MID('Input data'!$F$3,47,1)</f>
        <v/>
      </c>
      <c r="K21" s="449" t="str">
        <f>+MID('Input data'!$F$3,48,1)</f>
        <v/>
      </c>
      <c r="L21" s="449" t="str">
        <f>+MID('Input data'!$F$3,49,1)</f>
        <v/>
      </c>
      <c r="M21" s="449" t="str">
        <f>+MID('Input data'!$F$3,50,1)</f>
        <v/>
      </c>
      <c r="N21" s="449" t="str">
        <f>+MID('Input data'!$F$3,51,1)</f>
        <v/>
      </c>
      <c r="O21" s="449" t="str">
        <f>+MID('Input data'!$F$3,52,1)</f>
        <v/>
      </c>
      <c r="P21" s="449" t="str">
        <f>+MID('Input data'!$F$3,53,1)</f>
        <v/>
      </c>
      <c r="Q21" s="449" t="str">
        <f>+MID('Input data'!$F$3,54,1)</f>
        <v/>
      </c>
      <c r="R21" s="449" t="str">
        <f>+MID('Input data'!$F$3,55,1)</f>
        <v/>
      </c>
      <c r="S21" s="449" t="str">
        <f>+MID('Input data'!$F$3,56,1)</f>
        <v/>
      </c>
      <c r="T21" s="449" t="str">
        <f>+MID('Input data'!$F$3,57,1)</f>
        <v/>
      </c>
      <c r="U21" s="449" t="str">
        <f>+MID('Input data'!$F$3,58,1)</f>
        <v/>
      </c>
      <c r="V21" s="449" t="str">
        <f>+MID('Input data'!$F$3,59,1)</f>
        <v/>
      </c>
      <c r="W21" s="449" t="str">
        <f>+MID('Input data'!$F$3,60,1)</f>
        <v/>
      </c>
      <c r="X21" s="449" t="str">
        <f>+MID('Input data'!$F$3,61,1)</f>
        <v/>
      </c>
      <c r="Y21" s="449" t="str">
        <f>+MID('Input data'!$F$3,62,1)</f>
        <v/>
      </c>
      <c r="Z21" s="449" t="str">
        <f>+MID('Input data'!$F$3,63,1)</f>
        <v/>
      </c>
      <c r="AA21" s="449" t="str">
        <f>+MID('Input data'!$F$3,64,1)</f>
        <v/>
      </c>
      <c r="AB21" s="449" t="str">
        <f>+MID('Input data'!$F$3,65,1)</f>
        <v/>
      </c>
      <c r="AC21" s="449" t="str">
        <f>+MID('Input data'!$F$3,66,1)</f>
        <v/>
      </c>
      <c r="AD21" s="449" t="str">
        <f>+MID('Input data'!$F$3,67,1)</f>
        <v/>
      </c>
      <c r="AE21" s="449" t="str">
        <f>+MID('Input data'!$F$3,68,1)</f>
        <v/>
      </c>
      <c r="AF21" s="449" t="str">
        <f>+MID('Input data'!$F$3,69,1)</f>
        <v/>
      </c>
      <c r="AG21" s="449" t="str">
        <f>+MID('Input data'!$F$3,70,1)</f>
        <v/>
      </c>
      <c r="AH21" s="449" t="str">
        <f>+MID('Input data'!$F$3,71,1)</f>
        <v/>
      </c>
      <c r="AI21" s="449" t="str">
        <f>+MID('Input data'!$F$3,72,1)</f>
        <v/>
      </c>
      <c r="AJ21" s="449" t="str">
        <f>+MID('Input data'!$F$3,73,1)</f>
        <v/>
      </c>
      <c r="AK21" s="456" t="str">
        <f>+MID('Input data'!$F$3,74,1)</f>
        <v/>
      </c>
      <c r="AL21" s="882"/>
    </row>
    <row r="22" spans="1:39" s="458" customFormat="1" ht="14.25" customHeight="1">
      <c r="A22" s="883" t="s">
        <v>1639</v>
      </c>
      <c r="B22" s="884"/>
      <c r="C22" s="884"/>
      <c r="D22" s="884"/>
      <c r="E22" s="884"/>
      <c r="F22" s="884"/>
      <c r="G22" s="884"/>
      <c r="H22" s="884"/>
      <c r="I22" s="884"/>
      <c r="J22" s="884"/>
      <c r="K22" s="884"/>
      <c r="L22" s="884"/>
      <c r="M22" s="884"/>
      <c r="N22" s="884"/>
      <c r="O22" s="884"/>
      <c r="P22" s="884"/>
      <c r="Q22" s="884"/>
      <c r="R22" s="884"/>
      <c r="S22" s="884"/>
      <c r="T22" s="884"/>
      <c r="U22" s="884"/>
      <c r="V22" s="884"/>
      <c r="W22" s="467"/>
      <c r="X22" s="467"/>
      <c r="Y22" s="467"/>
      <c r="Z22" s="467"/>
      <c r="AA22" s="467"/>
      <c r="AB22" s="467"/>
      <c r="AC22" s="467"/>
      <c r="AD22" s="467"/>
      <c r="AE22" s="467"/>
      <c r="AF22" s="467"/>
      <c r="AG22" s="467"/>
      <c r="AH22" s="467"/>
      <c r="AI22" s="467"/>
      <c r="AJ22" s="467"/>
      <c r="AK22" s="467"/>
      <c r="AL22" s="885"/>
    </row>
    <row r="23" spans="1:39">
      <c r="A23" s="454" t="s">
        <v>1640</v>
      </c>
      <c r="B23" s="838"/>
      <c r="C23" s="838"/>
      <c r="D23" s="838"/>
      <c r="E23" s="838"/>
      <c r="F23" s="838"/>
      <c r="G23" s="838"/>
      <c r="H23" s="838"/>
      <c r="I23" s="838"/>
      <c r="J23" s="838"/>
      <c r="K23" s="838"/>
      <c r="L23" s="838"/>
      <c r="M23" s="838"/>
      <c r="N23" s="838"/>
      <c r="O23" s="838"/>
      <c r="P23" s="838"/>
      <c r="Q23" s="838"/>
      <c r="R23" s="838"/>
      <c r="S23" s="838"/>
      <c r="T23" s="838"/>
      <c r="U23" s="838"/>
      <c r="V23" s="838"/>
      <c r="W23" s="407"/>
      <c r="X23" s="407"/>
      <c r="Y23" s="407"/>
      <c r="Z23" s="407"/>
      <c r="AA23" s="407"/>
      <c r="AB23" s="838"/>
      <c r="AC23" s="407"/>
      <c r="AD23" s="410" t="s">
        <v>1641</v>
      </c>
      <c r="AE23" s="407"/>
      <c r="AF23" s="407"/>
      <c r="AG23" s="407"/>
      <c r="AH23" s="407"/>
      <c r="AI23" s="407"/>
      <c r="AJ23" s="407"/>
      <c r="AK23" s="407"/>
      <c r="AL23" s="886"/>
    </row>
    <row r="24" spans="1:39" s="538" customFormat="1" ht="19.5" customHeight="1">
      <c r="A24" s="457" t="str">
        <f>+LEFT('Input data'!$C$28,1)</f>
        <v>P</v>
      </c>
      <c r="B24" s="449" t="str">
        <f>+MID('Input data'!$C$28,2,1)</f>
        <v>r</v>
      </c>
      <c r="C24" s="449" t="str">
        <f>+MID('Input data'!$C$28,3,1)</f>
        <v>i</v>
      </c>
      <c r="D24" s="449" t="str">
        <f>+MID('Input data'!$C$28,4,1)</f>
        <v>e</v>
      </c>
      <c r="E24" s="449" t="str">
        <f>+MID('Input data'!$C$28,5,1)</f>
        <v>m</v>
      </c>
      <c r="F24" s="449" t="str">
        <f>+MID('Input data'!$C$28,6,1)</f>
        <v>y</v>
      </c>
      <c r="G24" s="449" t="str">
        <f>+MID('Input data'!$C$28,7,1)</f>
        <v>s</v>
      </c>
      <c r="H24" s="449" t="str">
        <f>+MID('Input data'!$C$28,8,1)</f>
        <v>e</v>
      </c>
      <c r="I24" s="449" t="str">
        <f>+MID('Input data'!$C$28,9,1)</f>
        <v>l</v>
      </c>
      <c r="J24" s="449" t="str">
        <f>+MID('Input data'!$C$28,10,1)</f>
        <v>n</v>
      </c>
      <c r="K24" s="449" t="str">
        <f>+MID('Input data'!$C$28,11,1)</f>
        <v>á</v>
      </c>
      <c r="L24" s="449" t="str">
        <f>+MID('Input data'!$C$28,12,1)</f>
        <v/>
      </c>
      <c r="M24" s="449" t="str">
        <f>+MID('Input data'!$C$28,13,1)</f>
        <v/>
      </c>
      <c r="N24" s="449" t="str">
        <f>+MID('Input data'!$C$28,14,1)</f>
        <v/>
      </c>
      <c r="O24" s="449" t="str">
        <f>+MID('Input data'!$C$28,15,1)</f>
        <v/>
      </c>
      <c r="P24" s="449" t="str">
        <f>+MID('Input data'!$C$28,16,1)</f>
        <v/>
      </c>
      <c r="Q24" s="449" t="str">
        <f>+MID('Input data'!$C$28,17,1)</f>
        <v/>
      </c>
      <c r="R24" s="449" t="str">
        <f>+MID('Input data'!$C$28,18,1)</f>
        <v/>
      </c>
      <c r="S24" s="449" t="str">
        <f>+MID('Input data'!$C$28,19,1)</f>
        <v/>
      </c>
      <c r="T24" s="449" t="str">
        <f>+MID('Input data'!$C$28,20,1)</f>
        <v/>
      </c>
      <c r="U24" s="449" t="str">
        <f>+MID('Input data'!$C$28,21,1)</f>
        <v/>
      </c>
      <c r="V24" s="449" t="str">
        <f>+MID('Input data'!$C$28,22,1)</f>
        <v/>
      </c>
      <c r="W24" s="449" t="str">
        <f>+MID('Input data'!$C$28,23,1)</f>
        <v/>
      </c>
      <c r="X24" s="449" t="str">
        <f>+MID('Input data'!$C$28,24,1)</f>
        <v/>
      </c>
      <c r="Y24" s="449" t="str">
        <f>+MID('Input data'!$C$28,25,1)</f>
        <v/>
      </c>
      <c r="Z24" s="449" t="str">
        <f>+MID('Input data'!$C$28,26,1)</f>
        <v/>
      </c>
      <c r="AA24" s="449" t="str">
        <f>+MID('Input data'!$C$28,27,1)</f>
        <v/>
      </c>
      <c r="AB24" s="449" t="str">
        <f>+MID('Input data'!$C$28,28,1)</f>
        <v/>
      </c>
      <c r="AC24" s="451"/>
      <c r="AD24" s="449" t="str">
        <f>+LEFT('Input data'!$C$30,1)</f>
        <v>1</v>
      </c>
      <c r="AE24" s="449" t="str">
        <f>+MID('Input data'!$C$30,2,1)</f>
        <v>1</v>
      </c>
      <c r="AF24" s="449" t="str">
        <f>+MID('Input data'!$C$30,3,1)</f>
        <v/>
      </c>
      <c r="AG24" s="449" t="str">
        <f>+MID('Input data'!$C$30,4,1)</f>
        <v/>
      </c>
      <c r="AH24" s="449" t="str">
        <f>+MID('Input data'!$C$30,5,1)</f>
        <v/>
      </c>
      <c r="AI24" s="449" t="str">
        <f>+MID('Input data'!$C$30,6,1)</f>
        <v/>
      </c>
      <c r="AJ24" s="449" t="str">
        <f>+MID('Input data'!$C$30,7,1)</f>
        <v/>
      </c>
      <c r="AK24" s="449" t="str">
        <f>+MID('Input data'!$C$30,8,1)</f>
        <v/>
      </c>
      <c r="AL24" s="882"/>
    </row>
    <row r="25" spans="1:39">
      <c r="A25" s="454" t="s">
        <v>1642</v>
      </c>
      <c r="B25" s="838"/>
      <c r="C25" s="838"/>
      <c r="D25" s="838"/>
      <c r="E25" s="838"/>
      <c r="F25" s="838"/>
      <c r="G25" s="453" t="s">
        <v>1643</v>
      </c>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07"/>
      <c r="AF25" s="407"/>
      <c r="AG25" s="407"/>
      <c r="AH25" s="407"/>
      <c r="AI25" s="407"/>
      <c r="AJ25" s="407"/>
      <c r="AK25" s="407"/>
      <c r="AL25" s="886"/>
    </row>
    <row r="26" spans="1:39" s="538" customFormat="1" ht="19.5" customHeight="1">
      <c r="A26" s="457" t="str">
        <f>+LEFT('Input data'!$C$32,1)</f>
        <v>9</v>
      </c>
      <c r="B26" s="449" t="str">
        <f>+MID('Input data'!$C$32,2,1)</f>
        <v>4</v>
      </c>
      <c r="C26" s="449" t="str">
        <f>+MID('Input data'!$C$32,3,1)</f>
        <v>9</v>
      </c>
      <c r="D26" s="449" t="str">
        <f>+MID('Input data'!$C$32,4,1)</f>
        <v>0</v>
      </c>
      <c r="E26" s="449" t="str">
        <f>+MID('Input data'!$C$32,5,1)</f>
        <v>1</v>
      </c>
      <c r="F26" s="449"/>
      <c r="G26" s="449" t="str">
        <f>+LEFT('Input data'!$C$34,1)</f>
        <v>N</v>
      </c>
      <c r="H26" s="449" t="str">
        <f>+MID('Input data'!$C$34,2,1)</f>
        <v>I</v>
      </c>
      <c r="I26" s="449" t="str">
        <f>+MID('Input data'!$C$34,3,1)</f>
        <v>T</v>
      </c>
      <c r="J26" s="449" t="str">
        <f>+MID('Input data'!$C$34,4,1)</f>
        <v>R</v>
      </c>
      <c r="K26" s="449" t="str">
        <f>+MID('Input data'!$C$34,5,1)</f>
        <v>A</v>
      </c>
      <c r="L26" s="449" t="str">
        <f>+MID('Input data'!$C$34,6,1)</f>
        <v/>
      </c>
      <c r="M26" s="449" t="str">
        <f>+MID('Input data'!$C$34,7,1)</f>
        <v/>
      </c>
      <c r="N26" s="449" t="str">
        <f>+MID('Input data'!$C$34,8,1)</f>
        <v/>
      </c>
      <c r="O26" s="449" t="str">
        <f>+MID('Input data'!$C$34,9,1)</f>
        <v/>
      </c>
      <c r="P26" s="449" t="str">
        <f>+MID('Input data'!$C$34,10,1)</f>
        <v/>
      </c>
      <c r="Q26" s="449" t="str">
        <f>+MID('Input data'!$C$34,11,1)</f>
        <v/>
      </c>
      <c r="R26" s="449" t="str">
        <f>+MID('Input data'!$C$34,12,1)</f>
        <v/>
      </c>
      <c r="S26" s="449" t="str">
        <f>+MID('Input data'!$C$34,13,1)</f>
        <v/>
      </c>
      <c r="T26" s="449" t="str">
        <f>+MID('Input data'!$C$34,14,1)</f>
        <v/>
      </c>
      <c r="U26" s="449" t="str">
        <f>+MID('Input data'!$C$34,15,1)</f>
        <v/>
      </c>
      <c r="V26" s="449" t="str">
        <f>+MID('Input data'!$C$34,16,1)</f>
        <v/>
      </c>
      <c r="W26" s="449" t="str">
        <f>+MID('Input data'!$C$34,17,1)</f>
        <v/>
      </c>
      <c r="X26" s="449" t="str">
        <f>+MID('Input data'!$C$34,18,1)</f>
        <v/>
      </c>
      <c r="Y26" s="449" t="str">
        <f>+MID('Input data'!$C$34,19,1)</f>
        <v/>
      </c>
      <c r="Z26" s="449" t="str">
        <f>+MID('Input data'!$C$34,20,1)</f>
        <v/>
      </c>
      <c r="AA26" s="449" t="str">
        <f>+MID('Input data'!$C$34,21,1)</f>
        <v/>
      </c>
      <c r="AB26" s="449" t="str">
        <f>+MID('Input data'!$C$34,22,1)</f>
        <v/>
      </c>
      <c r="AC26" s="449" t="str">
        <f>+MID('Input data'!$C$34,23,1)</f>
        <v/>
      </c>
      <c r="AD26" s="449" t="str">
        <f>+MID('Input data'!$C$34,24,1)</f>
        <v/>
      </c>
      <c r="AE26" s="449" t="str">
        <f>+MID('Input data'!$C$34,25,1)</f>
        <v/>
      </c>
      <c r="AF26" s="449" t="str">
        <f>+MID('Input data'!$C$34,26,1)</f>
        <v/>
      </c>
      <c r="AG26" s="449" t="str">
        <f>+MID('Input data'!$C$34,27,1)</f>
        <v/>
      </c>
      <c r="AH26" s="449" t="str">
        <f>+MID('Input data'!$C$34,28,1)</f>
        <v/>
      </c>
      <c r="AI26" s="449" t="str">
        <f>+MID('Input data'!$C$34,29,1)</f>
        <v/>
      </c>
      <c r="AJ26" s="449" t="str">
        <f>+MID('Input data'!$C$34,30,1)</f>
        <v/>
      </c>
      <c r="AK26" s="449" t="str">
        <f>+MID('Input data'!$C$34,31,1)</f>
        <v/>
      </c>
      <c r="AL26" s="882"/>
    </row>
    <row r="27" spans="1:39">
      <c r="A27" s="454" t="s">
        <v>1644</v>
      </c>
      <c r="B27" s="838"/>
      <c r="C27" s="838"/>
      <c r="D27" s="838"/>
      <c r="E27" s="838"/>
      <c r="F27" s="838"/>
      <c r="G27" s="453"/>
      <c r="H27" s="453"/>
      <c r="I27" s="453"/>
      <c r="J27" s="453"/>
      <c r="K27" s="453"/>
      <c r="L27" s="453"/>
      <c r="M27" s="453"/>
      <c r="N27" s="838"/>
      <c r="O27" s="453" t="s">
        <v>1645</v>
      </c>
      <c r="P27" s="453"/>
      <c r="Q27" s="453"/>
      <c r="R27" s="453"/>
      <c r="S27" s="453"/>
      <c r="T27" s="453"/>
      <c r="U27" s="453"/>
      <c r="V27" s="453"/>
      <c r="W27" s="453"/>
      <c r="X27" s="453"/>
      <c r="Y27" s="453"/>
      <c r="Z27" s="453"/>
      <c r="AA27" s="453"/>
      <c r="AB27" s="453"/>
      <c r="AC27" s="453"/>
      <c r="AD27" s="453"/>
      <c r="AE27" s="407"/>
      <c r="AF27" s="407"/>
      <c r="AG27" s="407"/>
      <c r="AH27" s="407"/>
      <c r="AI27" s="407"/>
      <c r="AJ27" s="407"/>
      <c r="AK27" s="407"/>
      <c r="AL27" s="886"/>
    </row>
    <row r="28" spans="1:39" s="538" customFormat="1" ht="19.5" customHeight="1">
      <c r="A28" s="452">
        <v>0</v>
      </c>
      <c r="B28" s="449" t="str">
        <f>+LEFT('Input data'!$C$36,1)</f>
        <v>3</v>
      </c>
      <c r="C28" s="449" t="str">
        <f>+MID('Input data'!$C$36,2,1)</f>
        <v>7</v>
      </c>
      <c r="D28" s="449" t="str">
        <f>+MID('Input data'!$C$36,3,1)</f>
        <v/>
      </c>
      <c r="E28" s="449" t="s">
        <v>1092</v>
      </c>
      <c r="F28" s="449" t="str">
        <f>+LEFT('Input data'!$C$38,1)</f>
        <v>6</v>
      </c>
      <c r="G28" s="449" t="str">
        <f>+MID('Input data'!$C$38,2,1)</f>
        <v>9</v>
      </c>
      <c r="H28" s="449" t="str">
        <f>+MID('Input data'!$C$38,3,1)</f>
        <v>6</v>
      </c>
      <c r="I28" s="449" t="str">
        <f>+MID('Input data'!$C$38,4,1)</f>
        <v>9</v>
      </c>
      <c r="J28" s="449" t="str">
        <f>+MID('Input data'!$C$38,5,1)</f>
        <v>9</v>
      </c>
      <c r="K28" s="449" t="str">
        <f>+MID('Input data'!$C$38,6,1)</f>
        <v>0</v>
      </c>
      <c r="L28" s="449" t="str">
        <f>+MID('Input data'!$C$38,7,1)</f>
        <v>1</v>
      </c>
      <c r="M28" s="449" t="str">
        <f>+MID('Input data'!$C$38,8,1)</f>
        <v/>
      </c>
      <c r="N28" s="451"/>
      <c r="O28" s="450">
        <v>0</v>
      </c>
      <c r="P28" s="449" t="str">
        <f>+LEFT('Input data'!$C$36,1)</f>
        <v>3</v>
      </c>
      <c r="Q28" s="449" t="str">
        <f>+MID('Input data'!$C$36,2,1)</f>
        <v>7</v>
      </c>
      <c r="R28" s="449" t="str">
        <f>+MID('Input data'!$C$36,3,1)</f>
        <v/>
      </c>
      <c r="S28" s="449" t="s">
        <v>1092</v>
      </c>
      <c r="T28" s="449" t="str">
        <f>+LEFT('Input data'!$C$40,1)</f>
        <v>6</v>
      </c>
      <c r="U28" s="449" t="str">
        <f>+MID('Input data'!$C$40,2,1)</f>
        <v>9</v>
      </c>
      <c r="V28" s="449" t="str">
        <f>+MID('Input data'!$C$40,3,1)</f>
        <v>6</v>
      </c>
      <c r="W28" s="449" t="str">
        <f>+MID('Input data'!$C$40,4,1)</f>
        <v>9</v>
      </c>
      <c r="X28" s="449" t="str">
        <f>+MID('Input data'!$C$40,5,1)</f>
        <v>9</v>
      </c>
      <c r="Y28" s="449" t="str">
        <f>+MID('Input data'!$C$40,6,1)</f>
        <v>0</v>
      </c>
      <c r="Z28" s="449" t="str">
        <f>+MID('Input data'!$C$40,7,1)</f>
        <v>2</v>
      </c>
      <c r="AA28" s="449" t="str">
        <f>+MID('Input data'!$C$40,8,1)</f>
        <v>7</v>
      </c>
      <c r="AB28" s="449"/>
      <c r="AC28" s="449"/>
      <c r="AD28" s="449"/>
      <c r="AE28" s="407"/>
      <c r="AF28" s="407"/>
      <c r="AG28" s="407"/>
      <c r="AH28" s="407"/>
      <c r="AI28" s="407"/>
      <c r="AJ28" s="407"/>
      <c r="AK28" s="407"/>
      <c r="AL28" s="882"/>
    </row>
    <row r="29" spans="1:39" s="399" customFormat="1">
      <c r="A29" s="411" t="s">
        <v>1646</v>
      </c>
      <c r="B29" s="410"/>
      <c r="C29" s="410"/>
      <c r="D29" s="410"/>
      <c r="E29" s="410"/>
      <c r="F29" s="410"/>
      <c r="G29" s="410"/>
      <c r="H29" s="410"/>
      <c r="I29" s="410"/>
      <c r="J29" s="410"/>
      <c r="K29" s="410"/>
      <c r="L29" s="410"/>
      <c r="M29" s="410"/>
      <c r="N29" s="410"/>
      <c r="O29" s="410"/>
      <c r="P29" s="410"/>
      <c r="Q29" s="410"/>
      <c r="R29" s="410"/>
      <c r="S29" s="410"/>
      <c r="T29" s="410"/>
      <c r="U29" s="410"/>
      <c r="V29" s="410"/>
      <c r="W29" s="407"/>
      <c r="X29" s="407"/>
      <c r="Y29" s="407"/>
      <c r="Z29" s="407"/>
      <c r="AA29" s="407"/>
      <c r="AB29" s="407"/>
      <c r="AC29" s="407"/>
      <c r="AD29" s="407"/>
      <c r="AE29" s="407"/>
      <c r="AF29" s="407"/>
      <c r="AG29" s="407"/>
      <c r="AH29" s="407"/>
      <c r="AI29" s="407"/>
      <c r="AJ29" s="407"/>
      <c r="AK29" s="407"/>
      <c r="AL29" s="494"/>
    </row>
    <row r="30" spans="1:39" s="538" customFormat="1" ht="19.5" customHeight="1" thickBot="1">
      <c r="A30" s="448" t="str">
        <f>+LEFT('Input data'!$B$42,1)</f>
        <v>u</v>
      </c>
      <c r="B30" s="447" t="str">
        <f>+MID('Input data'!$B$42,2,1)</f>
        <v>c</v>
      </c>
      <c r="C30" s="447" t="str">
        <f>+MID('Input data'!$B$42,3,1)</f>
        <v>t</v>
      </c>
      <c r="D30" s="447" t="str">
        <f>+MID('Input data'!$B$42,4,1)</f>
        <v>o</v>
      </c>
      <c r="E30" s="447" t="str">
        <f>+MID('Input data'!$B$42,5,1)</f>
        <v>@</v>
      </c>
      <c r="F30" s="447" t="str">
        <f>+MID('Input data'!$B$42,6,1)</f>
        <v>e</v>
      </c>
      <c r="G30" s="447" t="str">
        <f>+MID('Input data'!$B$42,7,1)</f>
        <v>k</v>
      </c>
      <c r="H30" s="447" t="str">
        <f>+MID('Input data'!$B$42,8,1)</f>
        <v>v</v>
      </c>
      <c r="I30" s="447" t="str">
        <f>+MID('Input data'!$B$42,9,1)</f>
        <v>i</v>
      </c>
      <c r="J30" s="447" t="str">
        <f>+MID('Input data'!$B$42,10,1)</f>
        <v>a</v>
      </c>
      <c r="K30" s="447" t="str">
        <f>+MID('Input data'!$B$42,11,1)</f>
        <v>.</v>
      </c>
      <c r="L30" s="447" t="str">
        <f>+MID('Input data'!$B$42,12,1)</f>
        <v>s</v>
      </c>
      <c r="M30" s="447" t="str">
        <f>+MID('Input data'!$B$42,13,1)</f>
        <v>k</v>
      </c>
      <c r="N30" s="447" t="str">
        <f>+MID('Input data'!$B$42,14,1)</f>
        <v/>
      </c>
      <c r="O30" s="447" t="str">
        <f>+MID('Input data'!$B$42,15,1)</f>
        <v/>
      </c>
      <c r="P30" s="447" t="str">
        <f>+MID('Input data'!$B$42,16,1)</f>
        <v/>
      </c>
      <c r="Q30" s="447" t="str">
        <f>+MID('Input data'!$B$42,17,1)</f>
        <v/>
      </c>
      <c r="R30" s="447" t="str">
        <f>+MID('Input data'!$B$42,18,1)</f>
        <v/>
      </c>
      <c r="S30" s="447" t="str">
        <f>+MID('Input data'!$B$42,19,1)</f>
        <v/>
      </c>
      <c r="T30" s="447" t="str">
        <f>+MID('Input data'!$B$42,20,1)</f>
        <v/>
      </c>
      <c r="U30" s="447" t="str">
        <f>+MID('Input data'!$B$42,21,1)</f>
        <v/>
      </c>
      <c r="V30" s="447" t="str">
        <f>+MID('Input data'!$B$42,22,1)</f>
        <v/>
      </c>
      <c r="W30" s="447" t="str">
        <f>+MID('Input data'!$B$42,23,1)</f>
        <v/>
      </c>
      <c r="X30" s="447" t="str">
        <f>+MID('Input data'!$B$42,24,1)</f>
        <v/>
      </c>
      <c r="Y30" s="447" t="str">
        <f>+MID('Input data'!$B$42,25,1)</f>
        <v/>
      </c>
      <c r="Z30" s="447" t="str">
        <f>+MID('Input data'!$B$42,26,1)</f>
        <v/>
      </c>
      <c r="AA30" s="447" t="str">
        <f>+MID('Input data'!$B$42,27,1)</f>
        <v/>
      </c>
      <c r="AB30" s="447" t="str">
        <f>+MID('Input data'!$B$42,28,1)</f>
        <v/>
      </c>
      <c r="AC30" s="447" t="str">
        <f>+MID('Input data'!$B$42,29,1)</f>
        <v/>
      </c>
      <c r="AD30" s="447" t="str">
        <f>+MID('Input data'!$B$42,30,1)</f>
        <v/>
      </c>
      <c r="AE30" s="447" t="str">
        <f>+MID('Input data'!$B$42,31,1)</f>
        <v/>
      </c>
      <c r="AF30" s="447" t="str">
        <f>+MID('Input data'!$B$42,32,1)</f>
        <v/>
      </c>
      <c r="AG30" s="447" t="str">
        <f>+MID('Input data'!$B$42,33,1)</f>
        <v/>
      </c>
      <c r="AH30" s="447" t="str">
        <f>+MID('Input data'!$B$42,34,1)</f>
        <v/>
      </c>
      <c r="AI30" s="447" t="str">
        <f>+MID('Input data'!$B$42,35,1)</f>
        <v/>
      </c>
      <c r="AJ30" s="447" t="str">
        <f>+MID('Input data'!$B$42,36,1)</f>
        <v/>
      </c>
      <c r="AK30" s="447" t="str">
        <f>+MID('Input data'!$B$42,37,1)</f>
        <v/>
      </c>
      <c r="AL30" s="887"/>
    </row>
    <row r="31" spans="1:39" s="399" customFormat="1" ht="4.5" customHeight="1" thickBot="1">
      <c r="A31" s="410"/>
      <c r="B31" s="410"/>
      <c r="C31" s="410"/>
      <c r="D31" s="410"/>
      <c r="E31" s="410"/>
      <c r="F31" s="410"/>
      <c r="G31" s="410"/>
      <c r="H31" s="410"/>
      <c r="I31" s="410"/>
      <c r="J31" s="410"/>
      <c r="K31" s="410"/>
      <c r="L31" s="410"/>
      <c r="M31" s="410"/>
      <c r="N31" s="410"/>
      <c r="O31" s="410"/>
      <c r="P31" s="410"/>
      <c r="Q31" s="410"/>
      <c r="R31" s="410"/>
      <c r="S31" s="410"/>
      <c r="T31" s="410"/>
      <c r="U31" s="410"/>
      <c r="V31" s="410"/>
      <c r="W31" s="407"/>
      <c r="X31" s="407"/>
      <c r="Y31" s="407"/>
      <c r="Z31" s="407"/>
      <c r="AA31" s="407"/>
      <c r="AB31" s="407"/>
      <c r="AC31" s="407"/>
      <c r="AD31" s="407"/>
      <c r="AE31" s="407"/>
      <c r="AF31" s="407"/>
      <c r="AG31" s="407"/>
      <c r="AH31" s="407"/>
      <c r="AI31" s="407"/>
      <c r="AJ31" s="407"/>
      <c r="AK31" s="407"/>
      <c r="AL31" s="410"/>
      <c r="AM31" s="410"/>
    </row>
    <row r="32" spans="1:39" s="442" customFormat="1" ht="12.75" customHeight="1">
      <c r="A32" s="445" t="s">
        <v>1647</v>
      </c>
      <c r="B32" s="444"/>
      <c r="C32" s="444"/>
      <c r="D32" s="444"/>
      <c r="E32" s="444"/>
      <c r="F32" s="444"/>
      <c r="G32" s="444"/>
      <c r="H32" s="444"/>
      <c r="I32" s="444"/>
      <c r="J32" s="444"/>
      <c r="K32" s="845"/>
      <c r="L32" s="845"/>
      <c r="M32" s="2786" t="s">
        <v>1648</v>
      </c>
      <c r="N32" s="2787"/>
      <c r="O32" s="2787"/>
      <c r="P32" s="2787"/>
      <c r="Q32" s="2787"/>
      <c r="R32" s="2787"/>
      <c r="S32" s="2787"/>
      <c r="T32" s="2787"/>
      <c r="U32" s="2788"/>
      <c r="V32" s="2786" t="s">
        <v>1649</v>
      </c>
      <c r="W32" s="2787"/>
      <c r="X32" s="2787"/>
      <c r="Y32" s="2787"/>
      <c r="Z32" s="2787"/>
      <c r="AA32" s="2787"/>
      <c r="AB32" s="2787"/>
      <c r="AC32" s="2788"/>
      <c r="AD32" s="2786" t="s">
        <v>1650</v>
      </c>
      <c r="AE32" s="2787"/>
      <c r="AF32" s="2787"/>
      <c r="AG32" s="2787"/>
      <c r="AH32" s="2787"/>
      <c r="AI32" s="2787"/>
      <c r="AJ32" s="2787"/>
      <c r="AK32" s="2787"/>
      <c r="AL32" s="2792"/>
    </row>
    <row r="33" spans="1:38" s="399" customFormat="1" ht="19.5" customHeight="1">
      <c r="A33" s="428" t="str">
        <f>LEFT(TEXT('Input data'!F34,"dd.m.yyyy"),1)</f>
        <v>2</v>
      </c>
      <c r="B33" s="427" t="str">
        <f>MID(TEXT('Input data'!$F$34,"dd.mm.yyyy"),2,1)</f>
        <v>9</v>
      </c>
      <c r="C33" s="426" t="s">
        <v>1063</v>
      </c>
      <c r="D33" s="427" t="str">
        <f>MID(TEXT('Input data'!$F$34,"dd.mm.yyyy"),4,1)</f>
        <v>0</v>
      </c>
      <c r="E33" s="427" t="str">
        <f>MID(TEXT('Input data'!$F$34,"dd.mm.yyyy"),5,1)</f>
        <v>3</v>
      </c>
      <c r="F33" s="426" t="s">
        <v>1063</v>
      </c>
      <c r="G33" s="427" t="str">
        <f>MID(TEXT('Input data'!$F$34,"dd.mm.yyyy"),7,1)</f>
        <v>2</v>
      </c>
      <c r="H33" s="427" t="str">
        <f>MID(TEXT('Input data'!$F$34,"dd.mm.yyyy"),8,1)</f>
        <v>0</v>
      </c>
      <c r="I33" s="427" t="str">
        <f>MID(TEXT('Input data'!$F$34,"dd.mm.yyyy"),9,1)</f>
        <v>1</v>
      </c>
      <c r="J33" s="427" t="str">
        <f>MID(TEXT('Input data'!$F$34,"dd.mm.yyyy"),10,1)</f>
        <v>5</v>
      </c>
      <c r="K33" s="888"/>
      <c r="L33" s="434"/>
      <c r="M33" s="2789"/>
      <c r="N33" s="2790"/>
      <c r="O33" s="2790"/>
      <c r="P33" s="2790"/>
      <c r="Q33" s="2790"/>
      <c r="R33" s="2790"/>
      <c r="S33" s="2790"/>
      <c r="T33" s="2790"/>
      <c r="U33" s="2791"/>
      <c r="V33" s="2789"/>
      <c r="W33" s="2790"/>
      <c r="X33" s="2790"/>
      <c r="Y33" s="2790"/>
      <c r="Z33" s="2790"/>
      <c r="AA33" s="2790"/>
      <c r="AB33" s="2790"/>
      <c r="AC33" s="2791"/>
      <c r="AD33" s="2789"/>
      <c r="AE33" s="2790"/>
      <c r="AF33" s="2790"/>
      <c r="AG33" s="2790"/>
      <c r="AH33" s="2790"/>
      <c r="AI33" s="2790"/>
      <c r="AJ33" s="2790"/>
      <c r="AK33" s="2790"/>
      <c r="AL33" s="2793"/>
    </row>
    <row r="34" spans="1:38" s="399" customFormat="1" ht="12.75" customHeight="1">
      <c r="A34" s="440"/>
      <c r="B34" s="439"/>
      <c r="C34" s="439"/>
      <c r="D34" s="439"/>
      <c r="E34" s="439"/>
      <c r="F34" s="439"/>
      <c r="G34" s="439"/>
      <c r="H34" s="439"/>
      <c r="I34" s="439"/>
      <c r="J34" s="439"/>
      <c r="K34" s="847"/>
      <c r="L34" s="847"/>
      <c r="M34" s="2789"/>
      <c r="N34" s="2790"/>
      <c r="O34" s="2790"/>
      <c r="P34" s="2790"/>
      <c r="Q34" s="2790"/>
      <c r="R34" s="2790"/>
      <c r="S34" s="2790"/>
      <c r="T34" s="2790"/>
      <c r="U34" s="2791"/>
      <c r="V34" s="2789"/>
      <c r="W34" s="2790"/>
      <c r="X34" s="2790"/>
      <c r="Y34" s="2790"/>
      <c r="Z34" s="2790"/>
      <c r="AA34" s="2790"/>
      <c r="AB34" s="2790"/>
      <c r="AC34" s="2791"/>
      <c r="AD34" s="2789"/>
      <c r="AE34" s="2790"/>
      <c r="AF34" s="2790"/>
      <c r="AG34" s="2790"/>
      <c r="AH34" s="2790"/>
      <c r="AI34" s="2790"/>
      <c r="AJ34" s="2790"/>
      <c r="AK34" s="2790"/>
      <c r="AL34" s="2793"/>
    </row>
    <row r="35" spans="1:38" s="399" customFormat="1">
      <c r="A35" s="411" t="s">
        <v>1651</v>
      </c>
      <c r="B35" s="410"/>
      <c r="C35" s="410"/>
      <c r="D35" s="410"/>
      <c r="E35" s="410"/>
      <c r="F35" s="410"/>
      <c r="G35" s="410"/>
      <c r="H35" s="410"/>
      <c r="I35" s="410"/>
      <c r="J35" s="410"/>
      <c r="K35" s="434"/>
      <c r="L35" s="848"/>
      <c r="M35" s="434"/>
      <c r="N35" s="434"/>
      <c r="O35" s="434"/>
      <c r="P35" s="434"/>
      <c r="Q35" s="434"/>
      <c r="R35" s="434"/>
      <c r="S35" s="434"/>
      <c r="T35" s="410"/>
      <c r="U35" s="432"/>
      <c r="V35" s="433"/>
      <c r="W35" s="433"/>
      <c r="X35" s="433"/>
      <c r="Y35" s="433"/>
      <c r="Z35" s="433"/>
      <c r="AA35" s="407"/>
      <c r="AB35" s="433"/>
      <c r="AC35" s="432"/>
      <c r="AD35" s="431"/>
      <c r="AE35" s="430"/>
      <c r="AF35" s="430"/>
      <c r="AG35" s="430"/>
      <c r="AH35" s="430"/>
      <c r="AI35" s="430"/>
      <c r="AJ35" s="430"/>
      <c r="AK35" s="430"/>
      <c r="AL35" s="429"/>
    </row>
    <row r="36" spans="1:38" s="399" customFormat="1" ht="19.5" customHeight="1">
      <c r="A36" s="428" t="str">
        <f>IF('Input data'!$F$36="","",LEFT(TEXT('Input data'!$F$36,"dd.mm.yyyy"),1))</f>
        <v/>
      </c>
      <c r="B36" s="427" t="str">
        <f>IF('Input data'!$F$36="","",MID(TEXT('Input data'!$F$36,"dd.mm.yyyy"),2,1))</f>
        <v/>
      </c>
      <c r="C36" s="426" t="s">
        <v>1063</v>
      </c>
      <c r="D36" s="427" t="str">
        <f>IF('Input data'!$F$36="","",MID(TEXT('Input data'!$F$36,"dd.mm.yyyy"),4,1))</f>
        <v/>
      </c>
      <c r="E36" s="427" t="str">
        <f>IF('Input data'!$F$36="","",MID(TEXT('Input data'!$F$36,"dd.mm.yyyy"),5,1))</f>
        <v/>
      </c>
      <c r="F36" s="426" t="s">
        <v>1063</v>
      </c>
      <c r="G36" s="425" t="str">
        <f>IF('Input data'!$F$36="","",MID(TEXT('Input data'!$F$36,"dd.mm.yyyy"),7,1))</f>
        <v/>
      </c>
      <c r="H36" s="425" t="str">
        <f>IF('Input data'!$F$36="","",MID(TEXT('Input data'!$F$36,"dd.mm.yyyy"),8,1))</f>
        <v/>
      </c>
      <c r="I36" s="425" t="str">
        <f>IF('Input data'!$F$36="","",MID(TEXT('Input data'!$F$36,"dd.mm.yyyy"),9,1))</f>
        <v/>
      </c>
      <c r="J36" s="425" t="str">
        <f>IF('Input data'!$F$36="","",MID(TEXT('Input data'!$F$36,"dd.mm.yyyy"),10,1))</f>
        <v/>
      </c>
      <c r="K36" s="849"/>
      <c r="L36" s="536"/>
      <c r="M36" s="410"/>
      <c r="N36" s="410"/>
      <c r="O36" s="410"/>
      <c r="P36" s="410"/>
      <c r="Q36" s="410"/>
      <c r="R36" s="410"/>
      <c r="S36" s="410"/>
      <c r="T36" s="410"/>
      <c r="U36" s="536"/>
      <c r="V36" s="410"/>
      <c r="W36" s="407"/>
      <c r="X36" s="407"/>
      <c r="Y36" s="407"/>
      <c r="Z36" s="407"/>
      <c r="AA36" s="407"/>
      <c r="AB36" s="407"/>
      <c r="AC36" s="535"/>
      <c r="AD36" s="407"/>
      <c r="AE36" s="407"/>
      <c r="AF36" s="407"/>
      <c r="AG36" s="407"/>
      <c r="AH36" s="407"/>
      <c r="AI36" s="407"/>
      <c r="AJ36" s="407"/>
      <c r="AK36" s="407"/>
      <c r="AL36" s="406"/>
    </row>
    <row r="37" spans="1:38" s="405" customFormat="1" ht="12" thickBot="1">
      <c r="A37" s="420"/>
      <c r="B37" s="419"/>
      <c r="C37" s="419"/>
      <c r="D37" s="419"/>
      <c r="E37" s="419"/>
      <c r="F37" s="419"/>
      <c r="G37" s="419"/>
      <c r="H37" s="419"/>
      <c r="I37" s="419"/>
      <c r="J37" s="419"/>
      <c r="K37" s="419"/>
      <c r="L37" s="418"/>
      <c r="M37" s="2691" t="str">
        <f>'Input data'!F40</f>
        <v>Ing. Emil Kviatkovský</v>
      </c>
      <c r="N37" s="2692"/>
      <c r="O37" s="2692"/>
      <c r="P37" s="2692"/>
      <c r="Q37" s="2692"/>
      <c r="R37" s="2692"/>
      <c r="S37" s="2692"/>
      <c r="T37" s="2692"/>
      <c r="U37" s="2693"/>
      <c r="V37" s="2691" t="e">
        <f>'Input data'!#REF!</f>
        <v>#REF!</v>
      </c>
      <c r="W37" s="2692"/>
      <c r="X37" s="2692"/>
      <c r="Y37" s="2692"/>
      <c r="Z37" s="2692"/>
      <c r="AA37" s="2692"/>
      <c r="AB37" s="2692"/>
      <c r="AC37" s="2693"/>
      <c r="AD37" s="2694" t="e">
        <f>'Input data'!#REF!</f>
        <v>#REF!</v>
      </c>
      <c r="AE37" s="2692"/>
      <c r="AF37" s="2692"/>
      <c r="AG37" s="2692"/>
      <c r="AH37" s="2692"/>
      <c r="AI37" s="2692"/>
      <c r="AJ37" s="2692"/>
      <c r="AK37" s="2692"/>
      <c r="AL37" s="2695"/>
    </row>
    <row r="38" spans="1:38" s="405" customFormat="1">
      <c r="A38" s="408"/>
      <c r="B38" s="408"/>
      <c r="C38" s="408"/>
      <c r="D38" s="408"/>
      <c r="E38" s="408"/>
      <c r="F38" s="408"/>
      <c r="G38" s="408"/>
      <c r="H38" s="408"/>
      <c r="I38" s="408"/>
      <c r="J38" s="408"/>
      <c r="K38" s="408"/>
      <c r="L38" s="408"/>
      <c r="M38" s="889"/>
      <c r="N38" s="889"/>
      <c r="O38" s="889"/>
      <c r="P38" s="889"/>
      <c r="Q38" s="889"/>
      <c r="R38" s="889"/>
      <c r="S38" s="889"/>
      <c r="T38" s="889"/>
      <c r="U38" s="889"/>
      <c r="V38" s="408"/>
      <c r="W38" s="407"/>
      <c r="X38" s="407"/>
      <c r="Y38" s="407"/>
      <c r="Z38" s="407"/>
      <c r="AA38" s="407"/>
      <c r="AB38" s="407"/>
      <c r="AC38" s="407"/>
      <c r="AD38" s="408"/>
      <c r="AE38" s="408"/>
      <c r="AF38" s="408"/>
      <c r="AG38" s="408"/>
      <c r="AH38" s="408"/>
      <c r="AI38" s="408"/>
      <c r="AJ38" s="408"/>
      <c r="AK38" s="408"/>
      <c r="AL38" s="408"/>
    </row>
    <row r="39" spans="1:38" s="405" customFormat="1">
      <c r="A39" s="408"/>
      <c r="B39" s="408"/>
      <c r="C39" s="408"/>
      <c r="D39" s="408"/>
      <c r="E39" s="408"/>
      <c r="F39" s="408"/>
      <c r="G39" s="408"/>
      <c r="H39" s="408"/>
      <c r="I39" s="408"/>
      <c r="J39" s="408"/>
      <c r="K39" s="408"/>
      <c r="L39" s="408"/>
      <c r="M39" s="889"/>
      <c r="N39" s="889"/>
      <c r="O39" s="889"/>
      <c r="P39" s="889"/>
      <c r="Q39" s="889"/>
      <c r="R39" s="889"/>
      <c r="S39" s="889"/>
      <c r="T39" s="889"/>
      <c r="U39" s="889"/>
      <c r="V39" s="408"/>
      <c r="W39" s="407"/>
      <c r="X39" s="407"/>
      <c r="Y39" s="407"/>
      <c r="Z39" s="407"/>
      <c r="AA39" s="407"/>
      <c r="AB39" s="407"/>
      <c r="AC39" s="407"/>
      <c r="AD39" s="408"/>
      <c r="AE39" s="408"/>
      <c r="AF39" s="408"/>
      <c r="AG39" s="408"/>
      <c r="AH39" s="408"/>
      <c r="AI39" s="408"/>
      <c r="AJ39" s="408"/>
      <c r="AK39" s="408"/>
      <c r="AL39" s="408"/>
    </row>
    <row r="40" spans="1:38" s="405" customFormat="1">
      <c r="W40" s="400"/>
      <c r="X40" s="400"/>
      <c r="Y40" s="400"/>
      <c r="Z40" s="400"/>
      <c r="AA40" s="400"/>
      <c r="AB40" s="400"/>
      <c r="AC40" s="400"/>
      <c r="AD40" s="400"/>
      <c r="AE40" s="400"/>
      <c r="AF40" s="400"/>
      <c r="AG40" s="400"/>
      <c r="AH40" s="400"/>
      <c r="AI40" s="400"/>
      <c r="AJ40" s="400"/>
      <c r="AK40" s="400"/>
    </row>
    <row r="41" spans="1:38" ht="13.8" thickBot="1">
      <c r="W41" s="400"/>
      <c r="X41" s="400"/>
      <c r="Y41" s="400"/>
      <c r="Z41" s="400"/>
      <c r="AA41" s="400"/>
      <c r="AB41" s="400"/>
      <c r="AC41" s="400"/>
      <c r="AD41" s="400"/>
      <c r="AE41" s="400"/>
      <c r="AF41" s="400"/>
      <c r="AG41" s="400"/>
      <c r="AH41" s="400"/>
      <c r="AI41" s="400"/>
      <c r="AJ41" s="400"/>
      <c r="AK41" s="400"/>
    </row>
    <row r="42" spans="1:38" s="405" customFormat="1">
      <c r="B42" s="417" t="s">
        <v>1652</v>
      </c>
      <c r="C42" s="416"/>
      <c r="D42" s="416"/>
      <c r="E42" s="416"/>
      <c r="F42" s="416"/>
      <c r="G42" s="416"/>
      <c r="H42" s="416"/>
      <c r="I42" s="416"/>
      <c r="J42" s="416"/>
      <c r="K42" s="416"/>
      <c r="L42" s="416"/>
      <c r="M42" s="416"/>
      <c r="N42" s="416"/>
      <c r="O42" s="416"/>
      <c r="P42" s="416"/>
      <c r="Q42" s="416"/>
      <c r="R42" s="416"/>
      <c r="S42" s="416"/>
      <c r="T42" s="416"/>
      <c r="U42" s="416"/>
      <c r="V42" s="416"/>
      <c r="W42" s="415"/>
      <c r="X42" s="415"/>
      <c r="Y42" s="415"/>
      <c r="Z42" s="415"/>
      <c r="AA42" s="415"/>
      <c r="AB42" s="415"/>
      <c r="AC42" s="415"/>
      <c r="AD42" s="415"/>
      <c r="AE42" s="415"/>
      <c r="AF42" s="415"/>
      <c r="AG42" s="415"/>
      <c r="AH42" s="415"/>
      <c r="AI42" s="415"/>
      <c r="AJ42" s="414"/>
      <c r="AK42" s="400"/>
    </row>
    <row r="43" spans="1:38" s="405" customFormat="1">
      <c r="B43" s="409"/>
      <c r="C43" s="408"/>
      <c r="D43" s="408"/>
      <c r="E43" s="408"/>
      <c r="F43" s="408"/>
      <c r="G43" s="408"/>
      <c r="H43" s="408"/>
      <c r="I43" s="408"/>
      <c r="J43" s="408"/>
      <c r="K43" s="408"/>
      <c r="L43" s="408"/>
      <c r="M43" s="408"/>
      <c r="N43" s="408"/>
      <c r="O43" s="408"/>
      <c r="P43" s="408"/>
      <c r="Q43" s="408"/>
      <c r="R43" s="408"/>
      <c r="S43" s="408"/>
      <c r="T43" s="408"/>
      <c r="U43" s="408"/>
      <c r="V43" s="408"/>
      <c r="W43" s="407"/>
      <c r="X43" s="407"/>
      <c r="Y43" s="407"/>
      <c r="Z43" s="407"/>
      <c r="AA43" s="407"/>
      <c r="AB43" s="407"/>
      <c r="AC43" s="407"/>
      <c r="AD43" s="407"/>
      <c r="AE43" s="407"/>
      <c r="AF43" s="407"/>
      <c r="AG43" s="407"/>
      <c r="AH43" s="407"/>
      <c r="AI43" s="407"/>
      <c r="AJ43" s="406"/>
      <c r="AK43" s="400"/>
    </row>
    <row r="44" spans="1:38">
      <c r="B44" s="413"/>
      <c r="C44" s="838"/>
      <c r="D44" s="838"/>
      <c r="E44" s="838"/>
      <c r="F44" s="838"/>
      <c r="G44" s="838"/>
      <c r="H44" s="838"/>
      <c r="I44" s="838"/>
      <c r="J44" s="838"/>
      <c r="K44" s="838"/>
      <c r="L44" s="838"/>
      <c r="M44" s="838"/>
      <c r="N44" s="838"/>
      <c r="O44" s="838"/>
      <c r="P44" s="838"/>
      <c r="Q44" s="838"/>
      <c r="R44" s="838"/>
      <c r="S44" s="838"/>
      <c r="T44" s="838"/>
      <c r="U44" s="838"/>
      <c r="V44" s="838"/>
      <c r="W44" s="407"/>
      <c r="X44" s="407"/>
      <c r="Y44" s="407"/>
      <c r="Z44" s="407"/>
      <c r="AA44" s="407"/>
      <c r="AB44" s="407"/>
      <c r="AC44" s="407"/>
      <c r="AD44" s="407"/>
      <c r="AE44" s="407"/>
      <c r="AF44" s="407"/>
      <c r="AG44" s="407"/>
      <c r="AH44" s="407"/>
      <c r="AI44" s="407"/>
      <c r="AJ44" s="406"/>
      <c r="AK44" s="400"/>
    </row>
    <row r="45" spans="1:38"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399" customFormat="1" ht="13.8" thickBot="1">
      <c r="B52" s="404"/>
      <c r="C52" s="403"/>
      <c r="D52" s="403"/>
      <c r="E52" s="403"/>
      <c r="F52" s="403"/>
      <c r="G52" s="403" t="s">
        <v>1653</v>
      </c>
      <c r="H52" s="403"/>
      <c r="I52" s="403"/>
      <c r="J52" s="403"/>
      <c r="K52" s="403"/>
      <c r="L52" s="403"/>
      <c r="M52" s="403"/>
      <c r="N52" s="403"/>
      <c r="O52" s="403"/>
      <c r="P52" s="403"/>
      <c r="Q52" s="403"/>
      <c r="R52" s="403"/>
      <c r="S52" s="403"/>
      <c r="T52" s="403"/>
      <c r="U52" s="403" t="s">
        <v>1654</v>
      </c>
      <c r="V52" s="403"/>
      <c r="W52" s="402"/>
      <c r="X52" s="402"/>
      <c r="Y52" s="402"/>
      <c r="Z52" s="402"/>
      <c r="AA52" s="402"/>
      <c r="AB52" s="402"/>
      <c r="AC52" s="402"/>
      <c r="AD52" s="402"/>
      <c r="AE52" s="402"/>
      <c r="AF52" s="402"/>
      <c r="AG52" s="402"/>
      <c r="AH52" s="402"/>
      <c r="AI52" s="402"/>
      <c r="AJ52" s="401"/>
      <c r="AK52" s="400"/>
    </row>
  </sheetData>
  <mergeCells count="7">
    <mergeCell ref="V4:AA4"/>
    <mergeCell ref="M32:U34"/>
    <mergeCell ref="V32:AC34"/>
    <mergeCell ref="AD32:AL34"/>
    <mergeCell ref="M37:U37"/>
    <mergeCell ref="V37:AC37"/>
    <mergeCell ref="AD37:AL37"/>
  </mergeCells>
  <pageMargins left="0.39370078740157483" right="0.39370078740157483" top="0.35433070866141736" bottom="0.35433070866141736" header="0.23622047244094491" footer="0.23622047244094491"/>
  <pageSetup scale="98" orientation="portrait" r:id="rId1"/>
  <headerFooter alignWithMargins="0">
    <oddFooter>&amp;LMF SR č. 25947/1/2010&amp;RSeite 1</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13"/>
  <sheetViews>
    <sheetView topLeftCell="A166" zoomScaleNormal="100" zoomScaleSheetLayoutView="100" workbookViewId="0">
      <selection activeCell="B174" sqref="B174:E174"/>
    </sheetView>
  </sheetViews>
  <sheetFormatPr defaultColWidth="9.109375" defaultRowHeight="10.8"/>
  <cols>
    <col min="1" max="1" width="5.5546875" style="510" customWidth="1"/>
    <col min="2" max="2" width="18.6640625" style="510" customWidth="1"/>
    <col min="3" max="3" width="3.6640625" style="510" customWidth="1"/>
    <col min="4" max="4" width="3.5546875" style="510" customWidth="1"/>
    <col min="5" max="5" width="12.44140625" style="510" customWidth="1"/>
    <col min="6" max="6" width="12.109375" style="510" customWidth="1"/>
    <col min="7" max="7" width="14.6640625" style="510" customWidth="1"/>
    <col min="8" max="8" width="3.5546875" style="510" customWidth="1"/>
    <col min="9" max="9" width="10.5546875" style="510" customWidth="1"/>
    <col min="10" max="10" width="14.44140625" style="510" customWidth="1"/>
    <col min="11" max="16384" width="9.109375" style="510"/>
  </cols>
  <sheetData>
    <row r="1" spans="1:13" ht="7.5" customHeight="1">
      <c r="A1" s="509"/>
      <c r="F1" s="453"/>
      <c r="G1" s="453"/>
      <c r="H1" s="453"/>
      <c r="I1" s="453"/>
    </row>
    <row r="2" spans="1:13" ht="17.25" customHeight="1">
      <c r="A2" s="509"/>
      <c r="B2" s="2840" t="s">
        <v>1616</v>
      </c>
      <c r="C2" s="2841"/>
      <c r="E2" s="453"/>
      <c r="F2" s="890" t="s">
        <v>1655</v>
      </c>
      <c r="G2" s="850"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H2" s="531"/>
      <c r="I2" s="530"/>
    </row>
    <row r="3" spans="1:13" ht="7.5" customHeight="1" thickBot="1">
      <c r="A3" s="509"/>
    </row>
    <row r="4" spans="1:13" s="527" customFormat="1" ht="11.25" customHeight="1">
      <c r="A4" s="2845" t="s">
        <v>1656</v>
      </c>
      <c r="B4" s="2847" t="s">
        <v>1657</v>
      </c>
      <c r="C4" s="2849" t="s">
        <v>1658</v>
      </c>
      <c r="D4" s="2715" t="s">
        <v>1659</v>
      </c>
      <c r="E4" s="2731"/>
      <c r="F4" s="2731"/>
      <c r="G4" s="2731"/>
      <c r="H4" s="2716"/>
      <c r="I4" s="2710" t="s">
        <v>1637</v>
      </c>
      <c r="J4" s="2711"/>
    </row>
    <row r="5" spans="1:13" s="527" customFormat="1" ht="11.25" customHeight="1">
      <c r="A5" s="2846"/>
      <c r="B5" s="2848"/>
      <c r="C5" s="2850"/>
      <c r="D5" s="2770">
        <v>1</v>
      </c>
      <c r="E5" s="2703" t="s">
        <v>1660</v>
      </c>
      <c r="F5" s="2721"/>
      <c r="G5" s="3318" t="s">
        <v>1178</v>
      </c>
      <c r="H5" s="3319"/>
      <c r="I5" s="2705"/>
      <c r="J5" s="2712"/>
    </row>
    <row r="6" spans="1:13" s="527" customFormat="1" ht="12" customHeight="1">
      <c r="A6" s="2768"/>
      <c r="B6" s="2767"/>
      <c r="C6" s="2776"/>
      <c r="D6" s="2851"/>
      <c r="E6" s="2703" t="s">
        <v>1661</v>
      </c>
      <c r="F6" s="2721"/>
      <c r="G6" s="3320"/>
      <c r="H6" s="3321"/>
      <c r="I6" s="2703" t="s">
        <v>1176</v>
      </c>
      <c r="J6" s="2704"/>
    </row>
    <row r="7" spans="1:13" s="529" customFormat="1" ht="27.9" customHeight="1">
      <c r="A7" s="2758"/>
      <c r="B7" s="3317" t="s">
        <v>1662</v>
      </c>
      <c r="C7" s="2775" t="s">
        <v>522</v>
      </c>
      <c r="D7" s="2701">
        <f>'BS old'!D10</f>
        <v>0</v>
      </c>
      <c r="E7" s="2701"/>
      <c r="F7" s="2701"/>
      <c r="G7" s="2698">
        <f>'BS old'!F10</f>
        <v>0</v>
      </c>
      <c r="H7" s="2699"/>
      <c r="I7" s="2702"/>
      <c r="J7" s="528"/>
    </row>
    <row r="8" spans="1:13" s="529" customFormat="1" ht="27.9" customHeight="1">
      <c r="A8" s="2758"/>
      <c r="B8" s="2854"/>
      <c r="C8" s="2775"/>
      <c r="D8" s="2701">
        <f>'BS old'!E10</f>
        <v>0</v>
      </c>
      <c r="E8" s="2701"/>
      <c r="F8" s="2701"/>
      <c r="G8" s="825"/>
      <c r="H8" s="2698">
        <f>'BS old'!G10</f>
        <v>0</v>
      </c>
      <c r="I8" s="2699"/>
      <c r="J8" s="2700"/>
      <c r="M8" s="529" t="s">
        <v>1093</v>
      </c>
    </row>
    <row r="9" spans="1:13" s="529" customFormat="1" ht="27.9" customHeight="1">
      <c r="A9" s="2754" t="s">
        <v>523</v>
      </c>
      <c r="B9" s="3322" t="s">
        <v>1663</v>
      </c>
      <c r="C9" s="2775" t="s">
        <v>525</v>
      </c>
      <c r="D9" s="2701">
        <f>'BS old'!D11</f>
        <v>0</v>
      </c>
      <c r="E9" s="2701"/>
      <c r="F9" s="2701"/>
      <c r="G9" s="2698">
        <f>'BS old'!F11</f>
        <v>0</v>
      </c>
      <c r="H9" s="2699"/>
      <c r="I9" s="2702"/>
      <c r="J9" s="528"/>
    </row>
    <row r="10" spans="1:13" s="529" customFormat="1" ht="27.9" customHeight="1">
      <c r="A10" s="2754"/>
      <c r="B10" s="2778"/>
      <c r="C10" s="2775"/>
      <c r="D10" s="2701">
        <f>'BS old'!E11</f>
        <v>0</v>
      </c>
      <c r="E10" s="2701"/>
      <c r="F10" s="2701"/>
      <c r="G10" s="825"/>
      <c r="H10" s="2698">
        <f>'BS old'!G11</f>
        <v>0</v>
      </c>
      <c r="I10" s="2699"/>
      <c r="J10" s="2700"/>
    </row>
    <row r="11" spans="1:13" s="529" customFormat="1" ht="27.9" customHeight="1">
      <c r="A11" s="2754" t="s">
        <v>526</v>
      </c>
      <c r="B11" s="3322" t="s">
        <v>1664</v>
      </c>
      <c r="C11" s="2775" t="s">
        <v>528</v>
      </c>
      <c r="D11" s="2701">
        <f>'BS old'!D12</f>
        <v>0</v>
      </c>
      <c r="E11" s="2701"/>
      <c r="F11" s="2701"/>
      <c r="G11" s="2698">
        <f>'BS old'!F12</f>
        <v>0</v>
      </c>
      <c r="H11" s="2699"/>
      <c r="I11" s="2702"/>
      <c r="J11" s="851"/>
    </row>
    <row r="12" spans="1:13" s="529" customFormat="1" ht="27.9" customHeight="1">
      <c r="A12" s="2754"/>
      <c r="B12" s="2778"/>
      <c r="C12" s="2775"/>
      <c r="D12" s="2701">
        <f>'BS old'!E12</f>
        <v>0</v>
      </c>
      <c r="E12" s="2701"/>
      <c r="F12" s="2701"/>
      <c r="G12" s="825"/>
      <c r="H12" s="2698">
        <f>'BS old'!G12</f>
        <v>0</v>
      </c>
      <c r="I12" s="2699"/>
      <c r="J12" s="2700"/>
    </row>
    <row r="13" spans="1:13" s="527" customFormat="1" ht="27.9" customHeight="1">
      <c r="A13" s="2752" t="s">
        <v>529</v>
      </c>
      <c r="B13" s="2872" t="s">
        <v>1665</v>
      </c>
      <c r="C13" s="2858" t="s">
        <v>531</v>
      </c>
      <c r="D13" s="2701">
        <f>'BS old'!D13</f>
        <v>0</v>
      </c>
      <c r="E13" s="2701"/>
      <c r="F13" s="2701"/>
      <c r="G13" s="2698">
        <f>'BS old'!F13</f>
        <v>0</v>
      </c>
      <c r="H13" s="2699"/>
      <c r="I13" s="2702"/>
      <c r="J13" s="528"/>
    </row>
    <row r="14" spans="1:13" s="527" customFormat="1" ht="27.9" customHeight="1">
      <c r="A14" s="2753"/>
      <c r="B14" s="2781"/>
      <c r="C14" s="2741"/>
      <c r="D14" s="2701">
        <f>'BS old'!E13</f>
        <v>0</v>
      </c>
      <c r="E14" s="2701"/>
      <c r="F14" s="2701"/>
      <c r="G14" s="825"/>
      <c r="H14" s="2698">
        <f>'BS old'!G13</f>
        <v>0</v>
      </c>
      <c r="I14" s="2699"/>
      <c r="J14" s="2700"/>
    </row>
    <row r="15" spans="1:13" s="527" customFormat="1" ht="27.9" customHeight="1">
      <c r="A15" s="2751" t="s">
        <v>532</v>
      </c>
      <c r="B15" s="2872" t="s">
        <v>1666</v>
      </c>
      <c r="C15" s="2858" t="s">
        <v>534</v>
      </c>
      <c r="D15" s="2701">
        <f>'BS old'!D14</f>
        <v>0</v>
      </c>
      <c r="E15" s="2701"/>
      <c r="F15" s="2701"/>
      <c r="G15" s="2698">
        <f>'BS old'!F14</f>
        <v>0</v>
      </c>
      <c r="H15" s="2699"/>
      <c r="I15" s="2702"/>
      <c r="J15" s="528"/>
    </row>
    <row r="16" spans="1:13" s="527" customFormat="1" ht="27.9" customHeight="1">
      <c r="A16" s="2751"/>
      <c r="B16" s="2781"/>
      <c r="C16" s="2741"/>
      <c r="D16" s="2701">
        <f>'BS old'!E14</f>
        <v>0</v>
      </c>
      <c r="E16" s="2701"/>
      <c r="F16" s="2701"/>
      <c r="G16" s="825"/>
      <c r="H16" s="2698">
        <f>'BS old'!G14</f>
        <v>0</v>
      </c>
      <c r="I16" s="2699"/>
      <c r="J16" s="2700"/>
    </row>
    <row r="17" spans="1:10" s="527" customFormat="1" ht="27.9" customHeight="1">
      <c r="A17" s="2751" t="s">
        <v>535</v>
      </c>
      <c r="B17" s="2872" t="s">
        <v>1667</v>
      </c>
      <c r="C17" s="2858" t="s">
        <v>537</v>
      </c>
      <c r="D17" s="2701">
        <f>'BS old'!D15</f>
        <v>0</v>
      </c>
      <c r="E17" s="2701"/>
      <c r="F17" s="2701"/>
      <c r="G17" s="2698">
        <f>'BS old'!F15</f>
        <v>0</v>
      </c>
      <c r="H17" s="2699"/>
      <c r="I17" s="2702"/>
      <c r="J17" s="528"/>
    </row>
    <row r="18" spans="1:10" s="527" customFormat="1" ht="27.9" customHeight="1">
      <c r="A18" s="2751"/>
      <c r="B18" s="2781"/>
      <c r="C18" s="2741"/>
      <c r="D18" s="2701">
        <f>'BS old'!E15</f>
        <v>0</v>
      </c>
      <c r="E18" s="2701"/>
      <c r="F18" s="2701"/>
      <c r="G18" s="825"/>
      <c r="H18" s="2698">
        <f>'BS old'!G15</f>
        <v>0</v>
      </c>
      <c r="I18" s="2699"/>
      <c r="J18" s="2700"/>
    </row>
    <row r="19" spans="1:10" s="527" customFormat="1" ht="27.9" customHeight="1">
      <c r="A19" s="2751" t="s">
        <v>538</v>
      </c>
      <c r="B19" s="2872" t="s">
        <v>1668</v>
      </c>
      <c r="C19" s="2858" t="s">
        <v>540</v>
      </c>
      <c r="D19" s="2701">
        <f>'BS old'!D16</f>
        <v>0</v>
      </c>
      <c r="E19" s="2701"/>
      <c r="F19" s="2701"/>
      <c r="G19" s="2698">
        <f>'BS old'!F16</f>
        <v>0</v>
      </c>
      <c r="H19" s="2699"/>
      <c r="I19" s="2702"/>
      <c r="J19" s="528"/>
    </row>
    <row r="20" spans="1:10" s="527" customFormat="1" ht="27.9" customHeight="1">
      <c r="A20" s="2751"/>
      <c r="B20" s="2781"/>
      <c r="C20" s="2741"/>
      <c r="D20" s="2701">
        <f>'BS old'!E16</f>
        <v>0</v>
      </c>
      <c r="E20" s="2701"/>
      <c r="F20" s="2701"/>
      <c r="G20" s="825"/>
      <c r="H20" s="2698">
        <f>'BS old'!G16</f>
        <v>0</v>
      </c>
      <c r="I20" s="2699"/>
      <c r="J20" s="2700"/>
    </row>
    <row r="21" spans="1:10" s="527" customFormat="1" ht="27.9" customHeight="1">
      <c r="A21" s="2751" t="s">
        <v>541</v>
      </c>
      <c r="B21" s="2872" t="s">
        <v>1669</v>
      </c>
      <c r="C21" s="2858" t="s">
        <v>543</v>
      </c>
      <c r="D21" s="2701">
        <f>'BS old'!D17</f>
        <v>0</v>
      </c>
      <c r="E21" s="2701"/>
      <c r="F21" s="2701"/>
      <c r="G21" s="2698">
        <f>'BS old'!F17</f>
        <v>0</v>
      </c>
      <c r="H21" s="2699"/>
      <c r="I21" s="2702"/>
      <c r="J21" s="528"/>
    </row>
    <row r="22" spans="1:10" s="527" customFormat="1" ht="27.9" customHeight="1">
      <c r="A22" s="2751"/>
      <c r="B22" s="2781"/>
      <c r="C22" s="2741"/>
      <c r="D22" s="2701">
        <f>'BS old'!E17</f>
        <v>0</v>
      </c>
      <c r="E22" s="2701"/>
      <c r="F22" s="2701"/>
      <c r="G22" s="825"/>
      <c r="H22" s="2698">
        <f>'BS old'!G17</f>
        <v>0</v>
      </c>
      <c r="I22" s="2699"/>
      <c r="J22" s="2700"/>
    </row>
    <row r="23" spans="1:10" s="527" customFormat="1" ht="27.9" customHeight="1">
      <c r="A23" s="2751" t="s">
        <v>544</v>
      </c>
      <c r="B23" s="2872" t="s">
        <v>1670</v>
      </c>
      <c r="C23" s="2858" t="s">
        <v>546</v>
      </c>
      <c r="D23" s="2701">
        <f>'BS old'!D18</f>
        <v>0</v>
      </c>
      <c r="E23" s="2701"/>
      <c r="F23" s="2701"/>
      <c r="G23" s="2698">
        <f>'BS old'!F18</f>
        <v>0</v>
      </c>
      <c r="H23" s="2699"/>
      <c r="I23" s="2702"/>
      <c r="J23" s="528"/>
    </row>
    <row r="24" spans="1:10" s="527" customFormat="1" ht="27.9" customHeight="1">
      <c r="A24" s="2751"/>
      <c r="B24" s="2781"/>
      <c r="C24" s="2741"/>
      <c r="D24" s="2701">
        <f>'BS old'!E18</f>
        <v>0</v>
      </c>
      <c r="E24" s="2701"/>
      <c r="F24" s="2701"/>
      <c r="G24" s="825"/>
      <c r="H24" s="2698">
        <f>'BS old'!G18</f>
        <v>0</v>
      </c>
      <c r="I24" s="2699"/>
      <c r="J24" s="2700"/>
    </row>
    <row r="25" spans="1:10" s="527" customFormat="1" ht="27.9" customHeight="1">
      <c r="A25" s="2751" t="s">
        <v>547</v>
      </c>
      <c r="B25" s="2872" t="s">
        <v>1671</v>
      </c>
      <c r="C25" s="2858" t="s">
        <v>549</v>
      </c>
      <c r="D25" s="2701">
        <f>'BS old'!D19</f>
        <v>0</v>
      </c>
      <c r="E25" s="2701"/>
      <c r="F25" s="2701"/>
      <c r="G25" s="2698">
        <f>'BS old'!F19</f>
        <v>0</v>
      </c>
      <c r="H25" s="2699"/>
      <c r="I25" s="2702"/>
      <c r="J25" s="528"/>
    </row>
    <row r="26" spans="1:10" s="527" customFormat="1" ht="27.9" customHeight="1">
      <c r="A26" s="2751"/>
      <c r="B26" s="2781"/>
      <c r="C26" s="2741"/>
      <c r="D26" s="2701">
        <f>'BS old'!E19</f>
        <v>0</v>
      </c>
      <c r="E26" s="2701"/>
      <c r="F26" s="2701"/>
      <c r="G26" s="825"/>
      <c r="H26" s="2698">
        <f>'BS old'!G19</f>
        <v>0</v>
      </c>
      <c r="I26" s="2699"/>
      <c r="J26" s="2700"/>
    </row>
    <row r="27" spans="1:10" s="529" customFormat="1" ht="27.9" customHeight="1">
      <c r="A27" s="2764" t="s">
        <v>550</v>
      </c>
      <c r="B27" s="3317" t="s">
        <v>1672</v>
      </c>
      <c r="C27" s="2863" t="s">
        <v>552</v>
      </c>
      <c r="D27" s="2701">
        <f>'BS old'!D20</f>
        <v>0</v>
      </c>
      <c r="E27" s="2701"/>
      <c r="F27" s="2701"/>
      <c r="G27" s="2698">
        <f>'BS old'!F20</f>
        <v>0</v>
      </c>
      <c r="H27" s="2699"/>
      <c r="I27" s="2702"/>
      <c r="J27" s="528"/>
    </row>
    <row r="28" spans="1:10" s="529" customFormat="1" ht="27.9" customHeight="1">
      <c r="A28" s="2754"/>
      <c r="B28" s="2854"/>
      <c r="C28" s="2864"/>
      <c r="D28" s="2701">
        <f>'BS old'!E20</f>
        <v>0</v>
      </c>
      <c r="E28" s="2701"/>
      <c r="F28" s="2701"/>
      <c r="G28" s="825"/>
      <c r="H28" s="2698">
        <f>'BS old'!G20</f>
        <v>0</v>
      </c>
      <c r="I28" s="2699"/>
      <c r="J28" s="2700"/>
    </row>
    <row r="29" spans="1:10" s="527" customFormat="1" ht="27.9" customHeight="1">
      <c r="A29" s="2752" t="s">
        <v>553</v>
      </c>
      <c r="B29" s="2872" t="s">
        <v>1673</v>
      </c>
      <c r="C29" s="2858" t="s">
        <v>555</v>
      </c>
      <c r="D29" s="2701">
        <f>'BS old'!D21</f>
        <v>0</v>
      </c>
      <c r="E29" s="2701"/>
      <c r="F29" s="2701"/>
      <c r="G29" s="2698">
        <f>'BS old'!F21</f>
        <v>0</v>
      </c>
      <c r="H29" s="2699"/>
      <c r="I29" s="2702"/>
      <c r="J29" s="528"/>
    </row>
    <row r="30" spans="1:10" s="527" customFormat="1" ht="27.9" customHeight="1">
      <c r="A30" s="2759"/>
      <c r="B30" s="2781"/>
      <c r="C30" s="2741"/>
      <c r="D30" s="2701">
        <f>'BS old'!E21</f>
        <v>0</v>
      </c>
      <c r="E30" s="2701"/>
      <c r="F30" s="2701"/>
      <c r="G30" s="825"/>
      <c r="H30" s="2698">
        <f>'BS old'!G21</f>
        <v>0</v>
      </c>
      <c r="I30" s="2699"/>
      <c r="J30" s="2700"/>
    </row>
    <row r="31" spans="1:10" s="527" customFormat="1" ht="27.9" customHeight="1">
      <c r="A31" s="2751" t="s">
        <v>532</v>
      </c>
      <c r="B31" s="2872" t="s">
        <v>1674</v>
      </c>
      <c r="C31" s="2858" t="s">
        <v>557</v>
      </c>
      <c r="D31" s="2701">
        <f>'BS old'!D22</f>
        <v>0</v>
      </c>
      <c r="E31" s="2701"/>
      <c r="F31" s="2701"/>
      <c r="G31" s="2865">
        <f>'BS old'!F22</f>
        <v>0</v>
      </c>
      <c r="H31" s="2866"/>
      <c r="I31" s="2867"/>
      <c r="J31" s="528"/>
    </row>
    <row r="32" spans="1:10" s="527" customFormat="1" ht="27.9" customHeight="1" thickBot="1">
      <c r="A32" s="2751"/>
      <c r="B32" s="2781"/>
      <c r="C32" s="2741"/>
      <c r="D32" s="2701">
        <f>'BS old'!E22</f>
        <v>0</v>
      </c>
      <c r="E32" s="2701"/>
      <c r="F32" s="2701"/>
      <c r="G32" s="825"/>
      <c r="H32" s="2698">
        <f>'BS old'!G22</f>
        <v>0</v>
      </c>
      <c r="I32" s="2699"/>
      <c r="J32" s="2700"/>
    </row>
    <row r="33" spans="1:10" s="527" customFormat="1" ht="11.25" customHeight="1">
      <c r="A33" s="2845" t="s">
        <v>1656</v>
      </c>
      <c r="B33" s="2847" t="s">
        <v>1657</v>
      </c>
      <c r="C33" s="2849" t="s">
        <v>1658</v>
      </c>
      <c r="D33" s="2715" t="s">
        <v>1659</v>
      </c>
      <c r="E33" s="2731"/>
      <c r="F33" s="2731"/>
      <c r="G33" s="2731"/>
      <c r="H33" s="2716"/>
      <c r="I33" s="2710" t="s">
        <v>1637</v>
      </c>
      <c r="J33" s="2711"/>
    </row>
    <row r="34" spans="1:10" s="527" customFormat="1" ht="11.25" customHeight="1">
      <c r="A34" s="2846"/>
      <c r="B34" s="2848"/>
      <c r="C34" s="2850"/>
      <c r="D34" s="2770">
        <v>1</v>
      </c>
      <c r="E34" s="2703" t="s">
        <v>1660</v>
      </c>
      <c r="F34" s="2721"/>
      <c r="G34" s="3318" t="s">
        <v>1178</v>
      </c>
      <c r="H34" s="3319"/>
      <c r="I34" s="2705"/>
      <c r="J34" s="2712"/>
    </row>
    <row r="35" spans="1:10" s="527" customFormat="1" ht="12" customHeight="1">
      <c r="A35" s="2768"/>
      <c r="B35" s="2767"/>
      <c r="C35" s="2776"/>
      <c r="D35" s="2851"/>
      <c r="E35" s="2703" t="s">
        <v>1661</v>
      </c>
      <c r="F35" s="2721"/>
      <c r="G35" s="3320"/>
      <c r="H35" s="3321"/>
      <c r="I35" s="2703" t="s">
        <v>1176</v>
      </c>
      <c r="J35" s="2704"/>
    </row>
    <row r="36" spans="1:10" ht="27.9" customHeight="1">
      <c r="A36" s="2780" t="s">
        <v>535</v>
      </c>
      <c r="B36" s="2872" t="s">
        <v>1675</v>
      </c>
      <c r="C36" s="2741" t="s">
        <v>559</v>
      </c>
      <c r="D36" s="2868">
        <f>'BS old'!D23</f>
        <v>0</v>
      </c>
      <c r="E36" s="2868"/>
      <c r="F36" s="2868"/>
      <c r="G36" s="2713">
        <f>'BS old'!F23</f>
        <v>0</v>
      </c>
      <c r="H36" s="2714"/>
      <c r="I36" s="2869"/>
      <c r="J36" s="852"/>
    </row>
    <row r="37" spans="1:10" ht="27.9" customHeight="1">
      <c r="A37" s="2751"/>
      <c r="B37" s="2781"/>
      <c r="C37" s="2738"/>
      <c r="D37" s="2701">
        <f>'BS old'!E23</f>
        <v>0</v>
      </c>
      <c r="E37" s="2701"/>
      <c r="F37" s="2701"/>
      <c r="G37" s="853"/>
      <c r="H37" s="2698">
        <f>'BS old'!G23</f>
        <v>0</v>
      </c>
      <c r="I37" s="2699"/>
      <c r="J37" s="2700"/>
    </row>
    <row r="38" spans="1:10" ht="27.9" customHeight="1">
      <c r="A38" s="2751" t="s">
        <v>538</v>
      </c>
      <c r="B38" s="2872" t="s">
        <v>1676</v>
      </c>
      <c r="C38" s="2738" t="s">
        <v>561</v>
      </c>
      <c r="D38" s="2701">
        <f>'BS old'!D24</f>
        <v>0</v>
      </c>
      <c r="E38" s="2701"/>
      <c r="F38" s="2701"/>
      <c r="G38" s="2698">
        <f>'BS old'!F24</f>
        <v>0</v>
      </c>
      <c r="H38" s="2699"/>
      <c r="I38" s="2702"/>
      <c r="J38" s="852"/>
    </row>
    <row r="39" spans="1:10" ht="27.9" customHeight="1">
      <c r="A39" s="2751"/>
      <c r="B39" s="2781"/>
      <c r="C39" s="2738"/>
      <c r="D39" s="2701">
        <f>'BS old'!E24</f>
        <v>0</v>
      </c>
      <c r="E39" s="2701"/>
      <c r="F39" s="2701"/>
      <c r="G39" s="853"/>
      <c r="H39" s="2698">
        <f>'BS old'!G24</f>
        <v>0</v>
      </c>
      <c r="I39" s="2699"/>
      <c r="J39" s="2700"/>
    </row>
    <row r="40" spans="1:10" ht="27.9" customHeight="1">
      <c r="A40" s="2751" t="s">
        <v>541</v>
      </c>
      <c r="B40" s="2872" t="s">
        <v>1677</v>
      </c>
      <c r="C40" s="2741" t="s">
        <v>563</v>
      </c>
      <c r="D40" s="2701">
        <f>'BS old'!D25</f>
        <v>0</v>
      </c>
      <c r="E40" s="2701"/>
      <c r="F40" s="2701"/>
      <c r="G40" s="2698">
        <f>'BS old'!F25</f>
        <v>0</v>
      </c>
      <c r="H40" s="2699"/>
      <c r="I40" s="2702"/>
      <c r="J40" s="852"/>
    </row>
    <row r="41" spans="1:10" ht="27.9" customHeight="1">
      <c r="A41" s="2751"/>
      <c r="B41" s="2781"/>
      <c r="C41" s="2738"/>
      <c r="D41" s="2701">
        <f>'BS old'!E25</f>
        <v>0</v>
      </c>
      <c r="E41" s="2701"/>
      <c r="F41" s="2701"/>
      <c r="G41" s="853"/>
      <c r="H41" s="2698">
        <f>'BS old'!G25</f>
        <v>0</v>
      </c>
      <c r="I41" s="2699"/>
      <c r="J41" s="2700"/>
    </row>
    <row r="42" spans="1:10" ht="27.9" customHeight="1">
      <c r="A42" s="2751" t="s">
        <v>544</v>
      </c>
      <c r="B42" s="2872" t="s">
        <v>1678</v>
      </c>
      <c r="C42" s="2738" t="s">
        <v>565</v>
      </c>
      <c r="D42" s="2701">
        <f>'BS old'!D26</f>
        <v>0</v>
      </c>
      <c r="E42" s="2701"/>
      <c r="F42" s="2701"/>
      <c r="G42" s="2698">
        <f>'BS old'!F26</f>
        <v>0</v>
      </c>
      <c r="H42" s="2699"/>
      <c r="I42" s="2702"/>
      <c r="J42" s="852"/>
    </row>
    <row r="43" spans="1:10" ht="27.9" customHeight="1">
      <c r="A43" s="2751"/>
      <c r="B43" s="2781"/>
      <c r="C43" s="2738"/>
      <c r="D43" s="2701">
        <f>'BS old'!E26</f>
        <v>0</v>
      </c>
      <c r="E43" s="2701"/>
      <c r="F43" s="2701"/>
      <c r="G43" s="853"/>
      <c r="H43" s="2698">
        <f>'BS old'!G26</f>
        <v>0</v>
      </c>
      <c r="I43" s="2699"/>
      <c r="J43" s="2700"/>
    </row>
    <row r="44" spans="1:10" ht="27.9" customHeight="1">
      <c r="A44" s="2751" t="s">
        <v>547</v>
      </c>
      <c r="B44" s="2872" t="s">
        <v>1679</v>
      </c>
      <c r="C44" s="2741" t="s">
        <v>567</v>
      </c>
      <c r="D44" s="2701">
        <f>'BS old'!D27</f>
        <v>0</v>
      </c>
      <c r="E44" s="2701"/>
      <c r="F44" s="2701"/>
      <c r="G44" s="2698">
        <f>'BS old'!F27</f>
        <v>0</v>
      </c>
      <c r="H44" s="2699"/>
      <c r="I44" s="2702"/>
      <c r="J44" s="852"/>
    </row>
    <row r="45" spans="1:10" ht="27.9" customHeight="1">
      <c r="A45" s="2751"/>
      <c r="B45" s="2781"/>
      <c r="C45" s="2738"/>
      <c r="D45" s="2701">
        <f>'BS old'!E27</f>
        <v>0</v>
      </c>
      <c r="E45" s="2701"/>
      <c r="F45" s="2701"/>
      <c r="G45" s="853"/>
      <c r="H45" s="2698">
        <f>'BS old'!G27</f>
        <v>0</v>
      </c>
      <c r="I45" s="2699"/>
      <c r="J45" s="2700"/>
    </row>
    <row r="46" spans="1:10" ht="27.9" customHeight="1">
      <c r="A46" s="2751" t="s">
        <v>568</v>
      </c>
      <c r="B46" s="2872" t="s">
        <v>1680</v>
      </c>
      <c r="C46" s="2738" t="s">
        <v>570</v>
      </c>
      <c r="D46" s="2701">
        <f>'BS old'!D28</f>
        <v>0</v>
      </c>
      <c r="E46" s="2701"/>
      <c r="F46" s="2701"/>
      <c r="G46" s="2698">
        <f>'BS old'!F28</f>
        <v>0</v>
      </c>
      <c r="H46" s="2699"/>
      <c r="I46" s="2702"/>
      <c r="J46" s="852"/>
    </row>
    <row r="47" spans="1:10" ht="27.9" customHeight="1">
      <c r="A47" s="2751"/>
      <c r="B47" s="2781"/>
      <c r="C47" s="2738"/>
      <c r="D47" s="2701">
        <f>'BS old'!E28</f>
        <v>0</v>
      </c>
      <c r="E47" s="2701"/>
      <c r="F47" s="2701"/>
      <c r="G47" s="853"/>
      <c r="H47" s="2698">
        <f>'BS old'!G28</f>
        <v>0</v>
      </c>
      <c r="I47" s="2699"/>
      <c r="J47" s="2700"/>
    </row>
    <row r="48" spans="1:10" ht="27.9" customHeight="1">
      <c r="A48" s="2751" t="s">
        <v>571</v>
      </c>
      <c r="B48" s="2872" t="s">
        <v>1681</v>
      </c>
      <c r="C48" s="2741" t="s">
        <v>573</v>
      </c>
      <c r="D48" s="2701">
        <f>'BS old'!D29</f>
        <v>0</v>
      </c>
      <c r="E48" s="2701"/>
      <c r="F48" s="2701"/>
      <c r="G48" s="2698">
        <f>'BS old'!F29</f>
        <v>0</v>
      </c>
      <c r="H48" s="2699"/>
      <c r="I48" s="2702"/>
      <c r="J48" s="852"/>
    </row>
    <row r="49" spans="1:10" ht="27.9" customHeight="1">
      <c r="A49" s="2751"/>
      <c r="B49" s="2781"/>
      <c r="C49" s="2738"/>
      <c r="D49" s="2701">
        <f>'BS old'!E29</f>
        <v>0</v>
      </c>
      <c r="E49" s="2701"/>
      <c r="F49" s="2701"/>
      <c r="G49" s="854"/>
      <c r="H49" s="2698">
        <f>'BS old'!G29</f>
        <v>0</v>
      </c>
      <c r="I49" s="2699"/>
      <c r="J49" s="2700"/>
    </row>
    <row r="50" spans="1:10" ht="27.9" customHeight="1">
      <c r="A50" s="2764" t="s">
        <v>574</v>
      </c>
      <c r="B50" s="3322" t="s">
        <v>1682</v>
      </c>
      <c r="C50" s="2738" t="s">
        <v>576</v>
      </c>
      <c r="D50" s="2701">
        <f>'BS old'!D30</f>
        <v>0</v>
      </c>
      <c r="E50" s="2701"/>
      <c r="F50" s="2701"/>
      <c r="G50" s="2698">
        <f>'BS old'!F30</f>
        <v>0</v>
      </c>
      <c r="H50" s="2699"/>
      <c r="I50" s="2702"/>
      <c r="J50" s="852"/>
    </row>
    <row r="51" spans="1:10" ht="27.9" customHeight="1">
      <c r="A51" s="2764"/>
      <c r="B51" s="2778"/>
      <c r="C51" s="2738"/>
      <c r="D51" s="2701">
        <f>'BS old'!E30</f>
        <v>0</v>
      </c>
      <c r="E51" s="2701"/>
      <c r="F51" s="2701"/>
      <c r="G51" s="854"/>
      <c r="H51" s="2698">
        <f>'BS old'!G30</f>
        <v>0</v>
      </c>
      <c r="I51" s="2699"/>
      <c r="J51" s="2700"/>
    </row>
    <row r="52" spans="1:10" s="458" customFormat="1" ht="27.9" customHeight="1">
      <c r="A52" s="2766" t="s">
        <v>577</v>
      </c>
      <c r="B52" s="2872" t="s">
        <v>1683</v>
      </c>
      <c r="C52" s="2741" t="s">
        <v>579</v>
      </c>
      <c r="D52" s="2701">
        <f>'BS old'!D31</f>
        <v>0</v>
      </c>
      <c r="E52" s="2701"/>
      <c r="F52" s="2701"/>
      <c r="G52" s="2698">
        <f>'BS old'!F31</f>
        <v>0</v>
      </c>
      <c r="H52" s="2699"/>
      <c r="I52" s="2702"/>
      <c r="J52" s="852"/>
    </row>
    <row r="53" spans="1:10" s="458" customFormat="1" ht="27.9" customHeight="1">
      <c r="A53" s="2766"/>
      <c r="B53" s="2781"/>
      <c r="C53" s="2738"/>
      <c r="D53" s="2701">
        <f>'BS old'!E31</f>
        <v>0</v>
      </c>
      <c r="E53" s="2701"/>
      <c r="F53" s="2701"/>
      <c r="G53" s="854"/>
      <c r="H53" s="2698">
        <f>'BS old'!G31</f>
        <v>0</v>
      </c>
      <c r="I53" s="2699"/>
      <c r="J53" s="2700"/>
    </row>
    <row r="54" spans="1:10" ht="27.9" customHeight="1">
      <c r="A54" s="2751" t="s">
        <v>532</v>
      </c>
      <c r="B54" s="2872" t="s">
        <v>1684</v>
      </c>
      <c r="C54" s="2738" t="s">
        <v>581</v>
      </c>
      <c r="D54" s="2701">
        <f>'BS old'!D32</f>
        <v>0</v>
      </c>
      <c r="E54" s="2701"/>
      <c r="F54" s="2701"/>
      <c r="G54" s="2698">
        <f>'BS old'!F32</f>
        <v>0</v>
      </c>
      <c r="H54" s="2699"/>
      <c r="I54" s="2702"/>
      <c r="J54" s="852"/>
    </row>
    <row r="55" spans="1:10" ht="27.9" customHeight="1">
      <c r="A55" s="2751"/>
      <c r="B55" s="2781"/>
      <c r="C55" s="2738"/>
      <c r="D55" s="2701">
        <f>'BS old'!E32</f>
        <v>0</v>
      </c>
      <c r="E55" s="2701"/>
      <c r="F55" s="2701"/>
      <c r="G55" s="854"/>
      <c r="H55" s="2698">
        <f>'BS old'!G32</f>
        <v>0</v>
      </c>
      <c r="I55" s="2699"/>
      <c r="J55" s="2700"/>
    </row>
    <row r="56" spans="1:10" ht="27.9" customHeight="1">
      <c r="A56" s="2751" t="s">
        <v>535</v>
      </c>
      <c r="B56" s="2872" t="s">
        <v>1685</v>
      </c>
      <c r="C56" s="2741" t="s">
        <v>583</v>
      </c>
      <c r="D56" s="2701">
        <f>'BS old'!D33</f>
        <v>0</v>
      </c>
      <c r="E56" s="2701"/>
      <c r="F56" s="2701"/>
      <c r="G56" s="2698">
        <f>'BS old'!F33</f>
        <v>0</v>
      </c>
      <c r="H56" s="2699"/>
      <c r="I56" s="2702"/>
      <c r="J56" s="852"/>
    </row>
    <row r="57" spans="1:10" ht="27.9" customHeight="1">
      <c r="A57" s="2751"/>
      <c r="B57" s="2781"/>
      <c r="C57" s="2738"/>
      <c r="D57" s="2701">
        <f>'BS old'!E33</f>
        <v>0</v>
      </c>
      <c r="E57" s="2701"/>
      <c r="F57" s="2701"/>
      <c r="G57" s="854"/>
      <c r="H57" s="2698">
        <f>'BS old'!G33</f>
        <v>0</v>
      </c>
      <c r="I57" s="2699"/>
      <c r="J57" s="2700"/>
    </row>
    <row r="58" spans="1:10" ht="27.9" customHeight="1">
      <c r="A58" s="2751" t="s">
        <v>538</v>
      </c>
      <c r="B58" s="2872" t="s">
        <v>1686</v>
      </c>
      <c r="C58" s="2738" t="s">
        <v>585</v>
      </c>
      <c r="D58" s="2701">
        <f>'BS old'!D34</f>
        <v>0</v>
      </c>
      <c r="E58" s="2701"/>
      <c r="F58" s="2701"/>
      <c r="G58" s="2698">
        <f>'BS old'!F34</f>
        <v>0</v>
      </c>
      <c r="H58" s="2699"/>
      <c r="I58" s="2702"/>
      <c r="J58" s="852"/>
    </row>
    <row r="59" spans="1:10" ht="27.9" customHeight="1">
      <c r="A59" s="2751"/>
      <c r="B59" s="2781"/>
      <c r="C59" s="2738"/>
      <c r="D59" s="2701">
        <f>'BS old'!E34</f>
        <v>0</v>
      </c>
      <c r="E59" s="2701"/>
      <c r="F59" s="2701"/>
      <c r="G59" s="854"/>
      <c r="H59" s="2698">
        <f>'BS old'!G34</f>
        <v>0</v>
      </c>
      <c r="I59" s="2699"/>
      <c r="J59" s="2700"/>
    </row>
    <row r="60" spans="1:10" ht="27.9" customHeight="1">
      <c r="A60" s="2751" t="s">
        <v>541</v>
      </c>
      <c r="B60" s="2872" t="s">
        <v>1687</v>
      </c>
      <c r="C60" s="2741" t="s">
        <v>587</v>
      </c>
      <c r="D60" s="2701">
        <f>'BS old'!D35</f>
        <v>0</v>
      </c>
      <c r="E60" s="2701"/>
      <c r="F60" s="2701"/>
      <c r="G60" s="2698">
        <f>'BS old'!F35</f>
        <v>0</v>
      </c>
      <c r="H60" s="2699"/>
      <c r="I60" s="2702"/>
      <c r="J60" s="852"/>
    </row>
    <row r="61" spans="1:10" ht="27.9" customHeight="1">
      <c r="A61" s="2751"/>
      <c r="B61" s="2781"/>
      <c r="C61" s="2738"/>
      <c r="D61" s="2701">
        <f>'BS old'!E35</f>
        <v>0</v>
      </c>
      <c r="E61" s="2701"/>
      <c r="F61" s="2701"/>
      <c r="G61" s="854"/>
      <c r="H61" s="2698">
        <f>'BS old'!G35</f>
        <v>0</v>
      </c>
      <c r="I61" s="2699"/>
      <c r="J61" s="2700"/>
    </row>
    <row r="62" spans="1:10" ht="27.9" customHeight="1">
      <c r="A62" s="2751" t="s">
        <v>544</v>
      </c>
      <c r="B62" s="2872" t="s">
        <v>1688</v>
      </c>
      <c r="C62" s="2738" t="s">
        <v>589</v>
      </c>
      <c r="D62" s="2701">
        <f>'BS old'!D36</f>
        <v>0</v>
      </c>
      <c r="E62" s="2701"/>
      <c r="F62" s="2701"/>
      <c r="G62" s="2698">
        <f>'BS old'!F36</f>
        <v>0</v>
      </c>
      <c r="H62" s="2699"/>
      <c r="I62" s="2702"/>
      <c r="J62" s="852"/>
    </row>
    <row r="63" spans="1:10" ht="27.9" customHeight="1" thickBot="1">
      <c r="A63" s="2751"/>
      <c r="B63" s="2781"/>
      <c r="C63" s="2738"/>
      <c r="D63" s="2701">
        <f>'BS old'!E36</f>
        <v>0</v>
      </c>
      <c r="E63" s="2701"/>
      <c r="F63" s="2701"/>
      <c r="G63" s="825"/>
      <c r="H63" s="2698">
        <f>'BS old'!G36</f>
        <v>0</v>
      </c>
      <c r="I63" s="2699"/>
      <c r="J63" s="2700"/>
    </row>
    <row r="64" spans="1:10" ht="11.25" customHeight="1">
      <c r="A64" s="2845" t="s">
        <v>1656</v>
      </c>
      <c r="B64" s="2847" t="s">
        <v>1657</v>
      </c>
      <c r="C64" s="2849" t="s">
        <v>1658</v>
      </c>
      <c r="D64" s="2715" t="s">
        <v>1659</v>
      </c>
      <c r="E64" s="2731"/>
      <c r="F64" s="2731"/>
      <c r="G64" s="2731"/>
      <c r="H64" s="2716"/>
      <c r="I64" s="2710" t="s">
        <v>1637</v>
      </c>
      <c r="J64" s="2711"/>
    </row>
    <row r="65" spans="1:10" ht="11.25" customHeight="1">
      <c r="A65" s="2846"/>
      <c r="B65" s="2848"/>
      <c r="C65" s="2850"/>
      <c r="D65" s="2770">
        <v>1</v>
      </c>
      <c r="E65" s="2703" t="s">
        <v>1660</v>
      </c>
      <c r="F65" s="2721"/>
      <c r="G65" s="3318" t="s">
        <v>1178</v>
      </c>
      <c r="H65" s="3319"/>
      <c r="I65" s="2705"/>
      <c r="J65" s="2712"/>
    </row>
    <row r="66" spans="1:10" ht="11.25" customHeight="1">
      <c r="A66" s="2768"/>
      <c r="B66" s="2767"/>
      <c r="C66" s="2776"/>
      <c r="D66" s="2851"/>
      <c r="E66" s="2703" t="s">
        <v>1661</v>
      </c>
      <c r="F66" s="2721"/>
      <c r="G66" s="3320"/>
      <c r="H66" s="3321"/>
      <c r="I66" s="2703" t="s">
        <v>1176</v>
      </c>
      <c r="J66" s="2704"/>
    </row>
    <row r="67" spans="1:10" ht="27.9" customHeight="1">
      <c r="A67" s="2751" t="s">
        <v>547</v>
      </c>
      <c r="B67" s="2872" t="s">
        <v>1689</v>
      </c>
      <c r="C67" s="2738" t="s">
        <v>888</v>
      </c>
      <c r="D67" s="2701">
        <f>'BS old'!D37</f>
        <v>0</v>
      </c>
      <c r="E67" s="2701"/>
      <c r="F67" s="2698"/>
      <c r="G67" s="2698">
        <f>'BS old'!F37</f>
        <v>0</v>
      </c>
      <c r="H67" s="2699"/>
      <c r="I67" s="2702"/>
      <c r="J67" s="852"/>
    </row>
    <row r="68" spans="1:10" ht="27.9" customHeight="1">
      <c r="A68" s="2751"/>
      <c r="B68" s="2781"/>
      <c r="C68" s="2738"/>
      <c r="D68" s="2701">
        <f>'BS old'!E37</f>
        <v>0</v>
      </c>
      <c r="E68" s="2701"/>
      <c r="F68" s="2701"/>
      <c r="G68" s="855"/>
      <c r="H68" s="2698">
        <f>'BS old'!G37</f>
        <v>0</v>
      </c>
      <c r="I68" s="2699"/>
      <c r="J68" s="2700"/>
    </row>
    <row r="69" spans="1:10" ht="27.9" customHeight="1">
      <c r="A69" s="2751" t="s">
        <v>568</v>
      </c>
      <c r="B69" s="2872" t="s">
        <v>1690</v>
      </c>
      <c r="C69" s="2738" t="s">
        <v>891</v>
      </c>
      <c r="D69" s="2701">
        <f>'BS old'!D38</f>
        <v>0</v>
      </c>
      <c r="E69" s="2701"/>
      <c r="F69" s="2698"/>
      <c r="G69" s="2698">
        <f>'BS old'!F38</f>
        <v>0</v>
      </c>
      <c r="H69" s="2699"/>
      <c r="I69" s="2702"/>
      <c r="J69" s="852"/>
    </row>
    <row r="70" spans="1:10" ht="27.9" customHeight="1">
      <c r="A70" s="2751"/>
      <c r="B70" s="2781"/>
      <c r="C70" s="2738"/>
      <c r="D70" s="2701">
        <f>'BS old'!E38</f>
        <v>0</v>
      </c>
      <c r="E70" s="2701"/>
      <c r="F70" s="2701"/>
      <c r="G70" s="855"/>
      <c r="H70" s="2698">
        <f>'BS old'!G38</f>
        <v>0</v>
      </c>
      <c r="I70" s="2699"/>
      <c r="J70" s="2700"/>
    </row>
    <row r="71" spans="1:10" ht="27.9" customHeight="1">
      <c r="A71" s="2754" t="s">
        <v>594</v>
      </c>
      <c r="B71" s="3322" t="s">
        <v>1691</v>
      </c>
      <c r="C71" s="2738" t="s">
        <v>894</v>
      </c>
      <c r="D71" s="2701">
        <f>'BS old'!D39</f>
        <v>0</v>
      </c>
      <c r="E71" s="2701"/>
      <c r="F71" s="2698"/>
      <c r="G71" s="2698">
        <f>'BS old'!F39</f>
        <v>0</v>
      </c>
      <c r="H71" s="2699"/>
      <c r="I71" s="2702"/>
      <c r="J71" s="852"/>
    </row>
    <row r="72" spans="1:10" ht="27.9" customHeight="1">
      <c r="A72" s="2754"/>
      <c r="B72" s="2778"/>
      <c r="C72" s="2738"/>
      <c r="D72" s="2701">
        <f>'BS old'!E39</f>
        <v>0</v>
      </c>
      <c r="E72" s="2701"/>
      <c r="F72" s="2701"/>
      <c r="G72" s="855"/>
      <c r="H72" s="2698">
        <f>'BS old'!G39</f>
        <v>0</v>
      </c>
      <c r="I72" s="2699"/>
      <c r="J72" s="2700"/>
    </row>
    <row r="73" spans="1:10" s="458" customFormat="1" ht="27.9" customHeight="1">
      <c r="A73" s="2764" t="s">
        <v>597</v>
      </c>
      <c r="B73" s="3322" t="s">
        <v>1692</v>
      </c>
      <c r="C73" s="2738" t="s">
        <v>897</v>
      </c>
      <c r="D73" s="2701">
        <f>'BS old'!D40</f>
        <v>0</v>
      </c>
      <c r="E73" s="2701"/>
      <c r="F73" s="2698"/>
      <c r="G73" s="2698">
        <f>'BS old'!F40</f>
        <v>0</v>
      </c>
      <c r="H73" s="2699"/>
      <c r="I73" s="2702"/>
      <c r="J73" s="852"/>
    </row>
    <row r="74" spans="1:10" s="458" customFormat="1" ht="27.9" customHeight="1">
      <c r="A74" s="2754"/>
      <c r="B74" s="2778"/>
      <c r="C74" s="2738"/>
      <c r="D74" s="2701">
        <f>'BS old'!E40</f>
        <v>0</v>
      </c>
      <c r="E74" s="2701"/>
      <c r="F74" s="2701"/>
      <c r="G74" s="855"/>
      <c r="H74" s="2698">
        <f>'BS old'!G40</f>
        <v>0</v>
      </c>
      <c r="I74" s="2699"/>
      <c r="J74" s="2700"/>
    </row>
    <row r="75" spans="1:10" s="458" customFormat="1" ht="27.9" customHeight="1">
      <c r="A75" s="2752" t="s">
        <v>600</v>
      </c>
      <c r="B75" s="2872" t="s">
        <v>1693</v>
      </c>
      <c r="C75" s="2738" t="s">
        <v>900</v>
      </c>
      <c r="D75" s="2701">
        <f>'BS old'!D41</f>
        <v>0</v>
      </c>
      <c r="E75" s="2701"/>
      <c r="F75" s="2698"/>
      <c r="G75" s="2698">
        <f>'BS old'!F41</f>
        <v>0</v>
      </c>
      <c r="H75" s="2699"/>
      <c r="I75" s="2702"/>
      <c r="J75" s="852"/>
    </row>
    <row r="76" spans="1:10" s="458" customFormat="1" ht="27.9" customHeight="1">
      <c r="A76" s="2759"/>
      <c r="B76" s="2781"/>
      <c r="C76" s="2738"/>
      <c r="D76" s="2701">
        <f>'BS old'!E41</f>
        <v>0</v>
      </c>
      <c r="E76" s="2701"/>
      <c r="F76" s="2701"/>
      <c r="G76" s="855"/>
      <c r="H76" s="2698">
        <f>'BS old'!G41</f>
        <v>0</v>
      </c>
      <c r="I76" s="2699"/>
      <c r="J76" s="2700"/>
    </row>
    <row r="77" spans="1:10" ht="27.9" customHeight="1">
      <c r="A77" s="2751" t="s">
        <v>532</v>
      </c>
      <c r="B77" s="2872" t="s">
        <v>1694</v>
      </c>
      <c r="C77" s="2738" t="s">
        <v>903</v>
      </c>
      <c r="D77" s="2701">
        <f>'BS old'!D42</f>
        <v>0</v>
      </c>
      <c r="E77" s="2701"/>
      <c r="F77" s="2698"/>
      <c r="G77" s="2698">
        <f>'BS old'!F42</f>
        <v>0</v>
      </c>
      <c r="H77" s="2699"/>
      <c r="I77" s="2702"/>
      <c r="J77" s="852"/>
    </row>
    <row r="78" spans="1:10" ht="27.9" customHeight="1">
      <c r="A78" s="2751"/>
      <c r="B78" s="2781"/>
      <c r="C78" s="2738"/>
      <c r="D78" s="2701">
        <f>'BS old'!E42</f>
        <v>0</v>
      </c>
      <c r="E78" s="2701"/>
      <c r="F78" s="2701"/>
      <c r="G78" s="855"/>
      <c r="H78" s="2698">
        <f>'BS old'!G42</f>
        <v>0</v>
      </c>
      <c r="I78" s="2699"/>
      <c r="J78" s="2700"/>
    </row>
    <row r="79" spans="1:10" ht="27.9" customHeight="1">
      <c r="A79" s="2751" t="s">
        <v>535</v>
      </c>
      <c r="B79" s="2872" t="s">
        <v>1695</v>
      </c>
      <c r="C79" s="2738" t="s">
        <v>906</v>
      </c>
      <c r="D79" s="2701">
        <f>'BS old'!D43</f>
        <v>0</v>
      </c>
      <c r="E79" s="2701"/>
      <c r="F79" s="2698"/>
      <c r="G79" s="2698">
        <f>'BS old'!F43</f>
        <v>0</v>
      </c>
      <c r="H79" s="2699"/>
      <c r="I79" s="2702"/>
      <c r="J79" s="852"/>
    </row>
    <row r="80" spans="1:10" ht="27.9" customHeight="1">
      <c r="A80" s="2751"/>
      <c r="B80" s="2781"/>
      <c r="C80" s="2738"/>
      <c r="D80" s="2701">
        <f>'BS old'!E43</f>
        <v>0</v>
      </c>
      <c r="E80" s="2701"/>
      <c r="F80" s="2701"/>
      <c r="G80" s="855"/>
      <c r="H80" s="2698">
        <f>'BS old'!G43</f>
        <v>0</v>
      </c>
      <c r="I80" s="2699"/>
      <c r="J80" s="2700"/>
    </row>
    <row r="81" spans="1:10" ht="27.9" customHeight="1">
      <c r="A81" s="2751" t="s">
        <v>538</v>
      </c>
      <c r="B81" s="2872" t="s">
        <v>1696</v>
      </c>
      <c r="C81" s="2738" t="s">
        <v>909</v>
      </c>
      <c r="D81" s="2701">
        <f>'BS old'!D44</f>
        <v>0</v>
      </c>
      <c r="E81" s="2701"/>
      <c r="F81" s="2698"/>
      <c r="G81" s="2698">
        <f>'BS old'!F44</f>
        <v>0</v>
      </c>
      <c r="H81" s="2699"/>
      <c r="I81" s="2702"/>
      <c r="J81" s="852"/>
    </row>
    <row r="82" spans="1:10" ht="27.9" customHeight="1">
      <c r="A82" s="2751"/>
      <c r="B82" s="2781"/>
      <c r="C82" s="2738"/>
      <c r="D82" s="2701">
        <f>'BS old'!E44</f>
        <v>0</v>
      </c>
      <c r="E82" s="2701"/>
      <c r="F82" s="2701"/>
      <c r="G82" s="855"/>
      <c r="H82" s="2698">
        <f>'BS old'!G44</f>
        <v>0</v>
      </c>
      <c r="I82" s="2699"/>
      <c r="J82" s="2700"/>
    </row>
    <row r="83" spans="1:10" ht="27.9" customHeight="1">
      <c r="A83" s="2751" t="s">
        <v>541</v>
      </c>
      <c r="B83" s="2872" t="s">
        <v>1697</v>
      </c>
      <c r="C83" s="2738" t="s">
        <v>912</v>
      </c>
      <c r="D83" s="2701">
        <f>'BS old'!D45</f>
        <v>0</v>
      </c>
      <c r="E83" s="2701"/>
      <c r="F83" s="2698"/>
      <c r="G83" s="2698">
        <f>'BS old'!F45</f>
        <v>0</v>
      </c>
      <c r="H83" s="2699"/>
      <c r="I83" s="2702"/>
      <c r="J83" s="852"/>
    </row>
    <row r="84" spans="1:10" ht="27.9" customHeight="1">
      <c r="A84" s="2751"/>
      <c r="B84" s="2781"/>
      <c r="C84" s="2738"/>
      <c r="D84" s="2701">
        <f>'BS old'!E45</f>
        <v>0</v>
      </c>
      <c r="E84" s="2701"/>
      <c r="F84" s="2701"/>
      <c r="G84" s="855"/>
      <c r="H84" s="2698">
        <f>'BS old'!G45</f>
        <v>0</v>
      </c>
      <c r="I84" s="2699"/>
      <c r="J84" s="2700"/>
    </row>
    <row r="85" spans="1:10" ht="27.9" customHeight="1">
      <c r="A85" s="2751" t="s">
        <v>544</v>
      </c>
      <c r="B85" s="2872" t="s">
        <v>1698</v>
      </c>
      <c r="C85" s="2738" t="s">
        <v>915</v>
      </c>
      <c r="D85" s="2701">
        <f>'BS old'!D46</f>
        <v>0</v>
      </c>
      <c r="E85" s="2701"/>
      <c r="F85" s="2698"/>
      <c r="G85" s="2698">
        <f>'BS old'!F46</f>
        <v>0</v>
      </c>
      <c r="H85" s="2699"/>
      <c r="I85" s="2702"/>
      <c r="J85" s="852"/>
    </row>
    <row r="86" spans="1:10" ht="27.9" customHeight="1">
      <c r="A86" s="2751"/>
      <c r="B86" s="2781"/>
      <c r="C86" s="2738"/>
      <c r="D86" s="2701">
        <f>'BS old'!E46</f>
        <v>0</v>
      </c>
      <c r="E86" s="2701"/>
      <c r="F86" s="2701"/>
      <c r="G86" s="855"/>
      <c r="H86" s="2698">
        <f>'BS old'!G46</f>
        <v>0</v>
      </c>
      <c r="I86" s="2699"/>
      <c r="J86" s="2700"/>
    </row>
    <row r="87" spans="1:10" ht="27.9" customHeight="1">
      <c r="A87" s="2764" t="s">
        <v>613</v>
      </c>
      <c r="B87" s="3317" t="s">
        <v>1699</v>
      </c>
      <c r="C87" s="2738" t="s">
        <v>918</v>
      </c>
      <c r="D87" s="2701">
        <f>'BS old'!D47</f>
        <v>0</v>
      </c>
      <c r="E87" s="2701"/>
      <c r="F87" s="2698"/>
      <c r="G87" s="2698">
        <f>'BS old'!F47</f>
        <v>0</v>
      </c>
      <c r="H87" s="2699"/>
      <c r="I87" s="2702"/>
      <c r="J87" s="852"/>
    </row>
    <row r="88" spans="1:10" ht="27.9" customHeight="1">
      <c r="A88" s="2754"/>
      <c r="B88" s="2854"/>
      <c r="C88" s="2738"/>
      <c r="D88" s="2701">
        <f>'BS old'!E47</f>
        <v>0</v>
      </c>
      <c r="E88" s="2701"/>
      <c r="F88" s="2701"/>
      <c r="G88" s="855"/>
      <c r="H88" s="2698">
        <f>'BS old'!G47</f>
        <v>0</v>
      </c>
      <c r="I88" s="2699"/>
      <c r="J88" s="2700"/>
    </row>
    <row r="89" spans="1:10" s="458" customFormat="1" ht="27.9" customHeight="1">
      <c r="A89" s="2752" t="s">
        <v>616</v>
      </c>
      <c r="B89" s="2872" t="s">
        <v>1700</v>
      </c>
      <c r="C89" s="2738" t="s">
        <v>921</v>
      </c>
      <c r="D89" s="2701">
        <f>'BS old'!D48</f>
        <v>0</v>
      </c>
      <c r="E89" s="2701"/>
      <c r="F89" s="2698"/>
      <c r="G89" s="2698">
        <f>'BS old'!F48</f>
        <v>0</v>
      </c>
      <c r="H89" s="2699"/>
      <c r="I89" s="2702"/>
      <c r="J89" s="852"/>
    </row>
    <row r="90" spans="1:10" s="458" customFormat="1" ht="27.9" customHeight="1">
      <c r="A90" s="2759"/>
      <c r="B90" s="2781"/>
      <c r="C90" s="2738"/>
      <c r="D90" s="2701">
        <f>'BS old'!E48</f>
        <v>0</v>
      </c>
      <c r="E90" s="2701"/>
      <c r="F90" s="2701"/>
      <c r="G90" s="855"/>
      <c r="H90" s="2698">
        <f>'BS old'!G48</f>
        <v>0</v>
      </c>
      <c r="I90" s="2699"/>
      <c r="J90" s="2700"/>
    </row>
    <row r="91" spans="1:10" s="458" customFormat="1" ht="27.9" customHeight="1">
      <c r="A91" s="2751" t="s">
        <v>532</v>
      </c>
      <c r="B91" s="2727" t="s">
        <v>1701</v>
      </c>
      <c r="C91" s="2738" t="s">
        <v>924</v>
      </c>
      <c r="D91" s="2701">
        <f>'BS old'!D49</f>
        <v>0</v>
      </c>
      <c r="E91" s="2701"/>
      <c r="F91" s="2698"/>
      <c r="G91" s="2698">
        <f>'BS old'!F49</f>
        <v>0</v>
      </c>
      <c r="H91" s="2699"/>
      <c r="I91" s="2702"/>
      <c r="J91" s="852"/>
    </row>
    <row r="92" spans="1:10" s="458" customFormat="1" ht="27.9" customHeight="1">
      <c r="A92" s="2751"/>
      <c r="B92" s="2727"/>
      <c r="C92" s="2738"/>
      <c r="D92" s="2701">
        <f>'BS old'!E49</f>
        <v>0</v>
      </c>
      <c r="E92" s="2701"/>
      <c r="F92" s="2701"/>
      <c r="G92" s="855"/>
      <c r="H92" s="2698">
        <f>'BS old'!G49</f>
        <v>0</v>
      </c>
      <c r="I92" s="2699"/>
      <c r="J92" s="2700"/>
    </row>
    <row r="93" spans="1:10" ht="27.9" customHeight="1">
      <c r="A93" s="2751" t="s">
        <v>535</v>
      </c>
      <c r="B93" s="2872" t="s">
        <v>1702</v>
      </c>
      <c r="C93" s="2738" t="s">
        <v>927</v>
      </c>
      <c r="D93" s="2701">
        <f>'BS old'!D50</f>
        <v>0</v>
      </c>
      <c r="E93" s="2701"/>
      <c r="F93" s="2698"/>
      <c r="G93" s="2698">
        <f>'BS old'!F50</f>
        <v>0</v>
      </c>
      <c r="H93" s="2699"/>
      <c r="I93" s="2702"/>
      <c r="J93" s="852"/>
    </row>
    <row r="94" spans="1:10" ht="27.9" customHeight="1" thickBot="1">
      <c r="A94" s="2751"/>
      <c r="B94" s="2781"/>
      <c r="C94" s="2738"/>
      <c r="D94" s="2701">
        <f>'BS old'!E50</f>
        <v>0</v>
      </c>
      <c r="E94" s="2701"/>
      <c r="F94" s="2701"/>
      <c r="G94" s="824"/>
      <c r="H94" s="2698">
        <f>'BS old'!G50</f>
        <v>0</v>
      </c>
      <c r="I94" s="2699"/>
      <c r="J94" s="2700"/>
    </row>
    <row r="95" spans="1:10" ht="11.25" customHeight="1">
      <c r="A95" s="2845" t="s">
        <v>1656</v>
      </c>
      <c r="B95" s="2847" t="s">
        <v>1657</v>
      </c>
      <c r="C95" s="2849" t="s">
        <v>1658</v>
      </c>
      <c r="D95" s="2715" t="s">
        <v>1659</v>
      </c>
      <c r="E95" s="2731"/>
      <c r="F95" s="2731"/>
      <c r="G95" s="2731"/>
      <c r="H95" s="2716"/>
      <c r="I95" s="2710" t="s">
        <v>1637</v>
      </c>
      <c r="J95" s="2711"/>
    </row>
    <row r="96" spans="1:10" ht="11.25" customHeight="1">
      <c r="A96" s="2846"/>
      <c r="B96" s="2848"/>
      <c r="C96" s="2850"/>
      <c r="D96" s="2770">
        <v>1</v>
      </c>
      <c r="E96" s="2703" t="s">
        <v>1660</v>
      </c>
      <c r="F96" s="2721"/>
      <c r="G96" s="3318" t="s">
        <v>1178</v>
      </c>
      <c r="H96" s="3319"/>
      <c r="I96" s="2705"/>
      <c r="J96" s="2712"/>
    </row>
    <row r="97" spans="1:12" ht="12" customHeight="1">
      <c r="A97" s="2768"/>
      <c r="B97" s="2767"/>
      <c r="C97" s="2776"/>
      <c r="D97" s="2851"/>
      <c r="E97" s="2703" t="s">
        <v>1661</v>
      </c>
      <c r="F97" s="2721"/>
      <c r="G97" s="3320"/>
      <c r="H97" s="3321"/>
      <c r="I97" s="2703" t="s">
        <v>1176</v>
      </c>
      <c r="J97" s="2704"/>
    </row>
    <row r="98" spans="1:12" ht="27.9" customHeight="1">
      <c r="A98" s="2751" t="s">
        <v>538</v>
      </c>
      <c r="B98" s="2872" t="s">
        <v>1703</v>
      </c>
      <c r="C98" s="2741" t="s">
        <v>930</v>
      </c>
      <c r="D98" s="2701">
        <f>'BS old'!D51</f>
        <v>0</v>
      </c>
      <c r="E98" s="2701"/>
      <c r="F98" s="2701"/>
      <c r="G98" s="2698">
        <f>'BS old'!F51</f>
        <v>0</v>
      </c>
      <c r="H98" s="2699"/>
      <c r="I98" s="2702"/>
      <c r="J98" s="852"/>
      <c r="L98" s="510" t="s">
        <v>1093</v>
      </c>
    </row>
    <row r="99" spans="1:12" ht="27.9" customHeight="1">
      <c r="A99" s="2751"/>
      <c r="B99" s="2781"/>
      <c r="C99" s="2738"/>
      <c r="D99" s="2701">
        <f>'BS old'!E51</f>
        <v>0</v>
      </c>
      <c r="E99" s="2701"/>
      <c r="F99" s="2701"/>
      <c r="G99" s="853"/>
      <c r="H99" s="2698">
        <f>'BS old'!G51</f>
        <v>0</v>
      </c>
      <c r="I99" s="2699"/>
      <c r="J99" s="2700"/>
    </row>
    <row r="100" spans="1:12" ht="27.9" customHeight="1">
      <c r="A100" s="2751" t="s">
        <v>541</v>
      </c>
      <c r="B100" s="2872" t="s">
        <v>1704</v>
      </c>
      <c r="C100" s="2738" t="s">
        <v>933</v>
      </c>
      <c r="D100" s="2701">
        <f>'BS old'!D52</f>
        <v>0</v>
      </c>
      <c r="E100" s="2701"/>
      <c r="F100" s="2701"/>
      <c r="G100" s="2698">
        <f>'BS old'!F52</f>
        <v>0</v>
      </c>
      <c r="H100" s="2699"/>
      <c r="I100" s="2702"/>
      <c r="J100" s="852"/>
    </row>
    <row r="101" spans="1:12" ht="27.9" customHeight="1">
      <c r="A101" s="2751"/>
      <c r="B101" s="2781"/>
      <c r="C101" s="2738"/>
      <c r="D101" s="2701">
        <f>'BS old'!E52</f>
        <v>0</v>
      </c>
      <c r="E101" s="2701"/>
      <c r="F101" s="2701"/>
      <c r="G101" s="853"/>
      <c r="H101" s="2698">
        <f>'BS old'!G52</f>
        <v>0</v>
      </c>
      <c r="I101" s="2699"/>
      <c r="J101" s="2700"/>
    </row>
    <row r="102" spans="1:12" ht="27.9" customHeight="1">
      <c r="A102" s="2751" t="s">
        <v>544</v>
      </c>
      <c r="B102" s="2872" t="s">
        <v>1705</v>
      </c>
      <c r="C102" s="2741" t="s">
        <v>936</v>
      </c>
      <c r="D102" s="2701">
        <f>'BS old'!D53</f>
        <v>0</v>
      </c>
      <c r="E102" s="2701"/>
      <c r="F102" s="2701"/>
      <c r="G102" s="2698">
        <f>'BS old'!F53</f>
        <v>0</v>
      </c>
      <c r="H102" s="2699"/>
      <c r="I102" s="2702"/>
      <c r="J102" s="852"/>
    </row>
    <row r="103" spans="1:12" ht="27.9" customHeight="1">
      <c r="A103" s="2751"/>
      <c r="B103" s="2781"/>
      <c r="C103" s="2738"/>
      <c r="D103" s="2701">
        <f>'BS old'!E53</f>
        <v>0</v>
      </c>
      <c r="E103" s="2701"/>
      <c r="F103" s="2701"/>
      <c r="G103" s="853"/>
      <c r="H103" s="2698">
        <f>'BS old'!G53</f>
        <v>0</v>
      </c>
      <c r="I103" s="2699"/>
      <c r="J103" s="2700"/>
    </row>
    <row r="104" spans="1:12" ht="27.9" customHeight="1">
      <c r="A104" s="2751" t="s">
        <v>547</v>
      </c>
      <c r="B104" s="2872" t="s">
        <v>1706</v>
      </c>
      <c r="C104" s="2738" t="s">
        <v>939</v>
      </c>
      <c r="D104" s="2701">
        <f>'BS old'!D54</f>
        <v>0</v>
      </c>
      <c r="E104" s="2701"/>
      <c r="F104" s="2701"/>
      <c r="G104" s="2698">
        <f>'BS old'!F54</f>
        <v>0</v>
      </c>
      <c r="H104" s="2699"/>
      <c r="I104" s="2702"/>
      <c r="J104" s="852"/>
    </row>
    <row r="105" spans="1:12" ht="27.9" customHeight="1">
      <c r="A105" s="2751"/>
      <c r="B105" s="2781"/>
      <c r="C105" s="2738"/>
      <c r="D105" s="2701">
        <f>'BS old'!E54</f>
        <v>0</v>
      </c>
      <c r="E105" s="2701"/>
      <c r="F105" s="2701"/>
      <c r="G105" s="853"/>
      <c r="H105" s="2698">
        <f>'BS old'!G54</f>
        <v>0</v>
      </c>
      <c r="I105" s="2699"/>
      <c r="J105" s="2700"/>
    </row>
    <row r="106" spans="1:12" ht="27.9" customHeight="1">
      <c r="A106" s="2773" t="s">
        <v>631</v>
      </c>
      <c r="B106" s="3322" t="s">
        <v>1707</v>
      </c>
      <c r="C106" s="2741" t="s">
        <v>941</v>
      </c>
      <c r="D106" s="2701">
        <f>'BS old'!D55</f>
        <v>0</v>
      </c>
      <c r="E106" s="2701"/>
      <c r="F106" s="2701"/>
      <c r="G106" s="2698">
        <f>'BS old'!F55</f>
        <v>0</v>
      </c>
      <c r="H106" s="2699"/>
      <c r="I106" s="2702"/>
      <c r="J106" s="852"/>
    </row>
    <row r="107" spans="1:12" ht="27.9" customHeight="1">
      <c r="A107" s="2774"/>
      <c r="B107" s="2778"/>
      <c r="C107" s="2738"/>
      <c r="D107" s="2701">
        <f>'BS old'!E55</f>
        <v>0</v>
      </c>
      <c r="E107" s="2701"/>
      <c r="F107" s="2701"/>
      <c r="G107" s="853"/>
      <c r="H107" s="2698">
        <f>'BS old'!G55</f>
        <v>0</v>
      </c>
      <c r="I107" s="2699"/>
      <c r="J107" s="2700"/>
    </row>
    <row r="108" spans="1:12" s="458" customFormat="1" ht="27.9" customHeight="1">
      <c r="A108" s="2771" t="s">
        <v>634</v>
      </c>
      <c r="B108" s="2872" t="s">
        <v>1708</v>
      </c>
      <c r="C108" s="2738" t="s">
        <v>944</v>
      </c>
      <c r="D108" s="2701">
        <f>'BS old'!D56</f>
        <v>0</v>
      </c>
      <c r="E108" s="2701"/>
      <c r="F108" s="2701"/>
      <c r="G108" s="2698">
        <f>'BS old'!F56</f>
        <v>0</v>
      </c>
      <c r="H108" s="2699"/>
      <c r="I108" s="2702"/>
      <c r="J108" s="852"/>
    </row>
    <row r="109" spans="1:12" s="458" customFormat="1" ht="27.9" customHeight="1">
      <c r="A109" s="2771"/>
      <c r="B109" s="2781"/>
      <c r="C109" s="2738"/>
      <c r="D109" s="2701">
        <f>'BS old'!E56</f>
        <v>0</v>
      </c>
      <c r="E109" s="2701"/>
      <c r="F109" s="2701"/>
      <c r="G109" s="853"/>
      <c r="H109" s="2698">
        <f>'BS old'!G56</f>
        <v>0</v>
      </c>
      <c r="I109" s="2699"/>
      <c r="J109" s="2700"/>
    </row>
    <row r="110" spans="1:12" s="458" customFormat="1" ht="27.9" customHeight="1">
      <c r="A110" s="2751" t="s">
        <v>532</v>
      </c>
      <c r="B110" s="2727" t="s">
        <v>1701</v>
      </c>
      <c r="C110" s="2741" t="s">
        <v>947</v>
      </c>
      <c r="D110" s="2701">
        <f>'BS old'!D57</f>
        <v>0</v>
      </c>
      <c r="E110" s="2701"/>
      <c r="F110" s="2701"/>
      <c r="G110" s="2698">
        <f>'BS old'!F57</f>
        <v>0</v>
      </c>
      <c r="H110" s="2699"/>
      <c r="I110" s="2702"/>
      <c r="J110" s="852"/>
    </row>
    <row r="111" spans="1:12" s="458" customFormat="1" ht="27.9" customHeight="1">
      <c r="A111" s="2751"/>
      <c r="B111" s="2727"/>
      <c r="C111" s="2738"/>
      <c r="D111" s="2701">
        <f>'BS old'!E57</f>
        <v>0</v>
      </c>
      <c r="E111" s="2701"/>
      <c r="F111" s="2701"/>
      <c r="G111" s="853"/>
      <c r="H111" s="2698">
        <f>'BS old'!G57</f>
        <v>0</v>
      </c>
      <c r="I111" s="2699"/>
      <c r="J111" s="2700"/>
    </row>
    <row r="112" spans="1:12" ht="27.9" customHeight="1">
      <c r="A112" s="2751" t="s">
        <v>535</v>
      </c>
      <c r="B112" s="2872" t="s">
        <v>1702</v>
      </c>
      <c r="C112" s="2738" t="s">
        <v>950</v>
      </c>
      <c r="D112" s="2701">
        <f>'BS old'!D58</f>
        <v>0</v>
      </c>
      <c r="E112" s="2701"/>
      <c r="F112" s="2701"/>
      <c r="G112" s="2698">
        <f>'BS old'!F58</f>
        <v>0</v>
      </c>
      <c r="H112" s="2699"/>
      <c r="I112" s="2702"/>
      <c r="J112" s="852"/>
    </row>
    <row r="113" spans="1:10" ht="27.9" customHeight="1">
      <c r="A113" s="2751"/>
      <c r="B113" s="2781"/>
      <c r="C113" s="2738"/>
      <c r="D113" s="2701">
        <f>'BS old'!E58</f>
        <v>0</v>
      </c>
      <c r="E113" s="2701"/>
      <c r="F113" s="2701"/>
      <c r="G113" s="853"/>
      <c r="H113" s="2698">
        <f>'BS old'!G58</f>
        <v>0</v>
      </c>
      <c r="I113" s="2699"/>
      <c r="J113" s="2700"/>
    </row>
    <row r="114" spans="1:10" ht="27.9" customHeight="1">
      <c r="A114" s="2751" t="s">
        <v>538</v>
      </c>
      <c r="B114" s="2872" t="s">
        <v>1703</v>
      </c>
      <c r="C114" s="2741" t="s">
        <v>952</v>
      </c>
      <c r="D114" s="2701">
        <f>'BS old'!D59</f>
        <v>0</v>
      </c>
      <c r="E114" s="2701"/>
      <c r="F114" s="2701"/>
      <c r="G114" s="2698">
        <f>'BS old'!F59</f>
        <v>0</v>
      </c>
      <c r="H114" s="2699"/>
      <c r="I114" s="2702"/>
      <c r="J114" s="852"/>
    </row>
    <row r="115" spans="1:10" ht="27.9" customHeight="1">
      <c r="A115" s="2751"/>
      <c r="B115" s="2781"/>
      <c r="C115" s="2738"/>
      <c r="D115" s="2701">
        <f>'BS old'!E59</f>
        <v>0</v>
      </c>
      <c r="E115" s="2701"/>
      <c r="F115" s="2701"/>
      <c r="G115" s="853"/>
      <c r="H115" s="2698">
        <f>'BS old'!G59</f>
        <v>0</v>
      </c>
      <c r="I115" s="2699"/>
      <c r="J115" s="2700"/>
    </row>
    <row r="116" spans="1:10" ht="27.9" customHeight="1">
      <c r="A116" s="2751" t="s">
        <v>541</v>
      </c>
      <c r="B116" s="2872" t="s">
        <v>1709</v>
      </c>
      <c r="C116" s="2738" t="s">
        <v>954</v>
      </c>
      <c r="D116" s="2701">
        <f>'BS old'!D60</f>
        <v>0</v>
      </c>
      <c r="E116" s="2701"/>
      <c r="F116" s="2701"/>
      <c r="G116" s="2698">
        <f>'BS old'!F60</f>
        <v>0</v>
      </c>
      <c r="H116" s="2699"/>
      <c r="I116" s="2702"/>
      <c r="J116" s="852"/>
    </row>
    <row r="117" spans="1:10" ht="27.9" customHeight="1">
      <c r="A117" s="2751"/>
      <c r="B117" s="2781"/>
      <c r="C117" s="2738"/>
      <c r="D117" s="2701">
        <f>'BS old'!E60</f>
        <v>0</v>
      </c>
      <c r="E117" s="2701"/>
      <c r="F117" s="2701"/>
      <c r="G117" s="853"/>
      <c r="H117" s="2698">
        <f>'BS old'!G60</f>
        <v>0</v>
      </c>
      <c r="I117" s="2699"/>
      <c r="J117" s="2700"/>
    </row>
    <row r="118" spans="1:10" ht="27.9" customHeight="1">
      <c r="A118" s="2751" t="s">
        <v>544</v>
      </c>
      <c r="B118" s="2872" t="s">
        <v>1710</v>
      </c>
      <c r="C118" s="2741" t="s">
        <v>957</v>
      </c>
      <c r="D118" s="2701">
        <f>'BS old'!D61</f>
        <v>0</v>
      </c>
      <c r="E118" s="2701"/>
      <c r="F118" s="2701"/>
      <c r="G118" s="2698">
        <f>'BS old'!F61</f>
        <v>0</v>
      </c>
      <c r="H118" s="2699"/>
      <c r="I118" s="2702"/>
      <c r="J118" s="852"/>
    </row>
    <row r="119" spans="1:10" ht="27.9" customHeight="1">
      <c r="A119" s="2751"/>
      <c r="B119" s="2781"/>
      <c r="C119" s="2738"/>
      <c r="D119" s="2701">
        <f>'BS old'!E61</f>
        <v>0</v>
      </c>
      <c r="E119" s="2701"/>
      <c r="F119" s="2701"/>
      <c r="G119" s="853"/>
      <c r="H119" s="2698">
        <f>'BS old'!G61</f>
        <v>0</v>
      </c>
      <c r="I119" s="2699"/>
      <c r="J119" s="2700"/>
    </row>
    <row r="120" spans="1:10" ht="27.9" customHeight="1">
      <c r="A120" s="2751" t="s">
        <v>547</v>
      </c>
      <c r="B120" s="2872" t="s">
        <v>1711</v>
      </c>
      <c r="C120" s="2738" t="s">
        <v>960</v>
      </c>
      <c r="D120" s="2701">
        <f>'BS old'!D62</f>
        <v>0</v>
      </c>
      <c r="E120" s="2701"/>
      <c r="F120" s="2701"/>
      <c r="G120" s="2698">
        <f>'BS old'!F62</f>
        <v>0</v>
      </c>
      <c r="H120" s="2699"/>
      <c r="I120" s="2702"/>
      <c r="J120" s="852"/>
    </row>
    <row r="121" spans="1:10" ht="27.9" customHeight="1">
      <c r="A121" s="2751"/>
      <c r="B121" s="2781"/>
      <c r="C121" s="2738"/>
      <c r="D121" s="2701">
        <f>'BS old'!E62</f>
        <v>0</v>
      </c>
      <c r="E121" s="2701"/>
      <c r="F121" s="2701"/>
      <c r="G121" s="853"/>
      <c r="H121" s="2698">
        <f>'BS old'!G62</f>
        <v>0</v>
      </c>
      <c r="I121" s="2699"/>
      <c r="J121" s="2700"/>
    </row>
    <row r="122" spans="1:10" ht="27.9" customHeight="1">
      <c r="A122" s="2751" t="s">
        <v>568</v>
      </c>
      <c r="B122" s="2872" t="s">
        <v>1705</v>
      </c>
      <c r="C122" s="2741" t="s">
        <v>962</v>
      </c>
      <c r="D122" s="2701">
        <f>'BS old'!D63</f>
        <v>0</v>
      </c>
      <c r="E122" s="2701"/>
      <c r="F122" s="2701"/>
      <c r="G122" s="2698">
        <f>'BS old'!F63</f>
        <v>0</v>
      </c>
      <c r="H122" s="2699"/>
      <c r="I122" s="2702"/>
      <c r="J122" s="852"/>
    </row>
    <row r="123" spans="1:10" ht="27.9" customHeight="1">
      <c r="A123" s="2751"/>
      <c r="B123" s="2781"/>
      <c r="C123" s="2738"/>
      <c r="D123" s="2701">
        <f>'BS old'!E63</f>
        <v>0</v>
      </c>
      <c r="E123" s="2701"/>
      <c r="F123" s="2701"/>
      <c r="G123" s="853"/>
      <c r="H123" s="2698">
        <f>'BS old'!G63</f>
        <v>0</v>
      </c>
      <c r="I123" s="2699"/>
      <c r="J123" s="2700"/>
    </row>
    <row r="124" spans="1:10" ht="27.9" customHeight="1">
      <c r="A124" s="2779" t="s">
        <v>649</v>
      </c>
      <c r="B124" s="3322" t="s">
        <v>1712</v>
      </c>
      <c r="C124" s="2738" t="s">
        <v>965</v>
      </c>
      <c r="D124" s="2868">
        <f>'BS old'!D64</f>
        <v>0</v>
      </c>
      <c r="E124" s="2868"/>
      <c r="F124" s="2868"/>
      <c r="G124" s="2698">
        <f>'BS old'!F64</f>
        <v>0</v>
      </c>
      <c r="H124" s="2699"/>
      <c r="I124" s="2702"/>
      <c r="J124" s="852"/>
    </row>
    <row r="125" spans="1:10" ht="27.9" customHeight="1">
      <c r="A125" s="2774"/>
      <c r="B125" s="2778"/>
      <c r="C125" s="2738"/>
      <c r="D125" s="2701">
        <f>'BS old'!E64</f>
        <v>0</v>
      </c>
      <c r="E125" s="2701"/>
      <c r="F125" s="2701"/>
      <c r="G125" s="853"/>
      <c r="H125" s="2698">
        <f>'BS old'!G64</f>
        <v>0</v>
      </c>
      <c r="I125" s="2699"/>
      <c r="J125" s="2700"/>
    </row>
    <row r="126" spans="1:10" s="458" customFormat="1" ht="27.9" customHeight="1">
      <c r="A126" s="2759" t="s">
        <v>652</v>
      </c>
      <c r="B126" s="2872" t="s">
        <v>1713</v>
      </c>
      <c r="C126" s="2741" t="s">
        <v>968</v>
      </c>
      <c r="D126" s="2701">
        <f>'BS old'!D65</f>
        <v>0</v>
      </c>
      <c r="E126" s="2701"/>
      <c r="F126" s="2701"/>
      <c r="G126" s="2698">
        <f>'BS old'!F65</f>
        <v>0</v>
      </c>
      <c r="H126" s="2699"/>
      <c r="I126" s="2702"/>
      <c r="J126" s="852"/>
    </row>
    <row r="127" spans="1:10" s="458" customFormat="1" ht="27.9" customHeight="1" thickBot="1">
      <c r="A127" s="2759"/>
      <c r="B127" s="2781"/>
      <c r="C127" s="2738"/>
      <c r="D127" s="2701">
        <f>'BS old'!E65</f>
        <v>0</v>
      </c>
      <c r="E127" s="2701"/>
      <c r="F127" s="2701"/>
      <c r="G127" s="825"/>
      <c r="H127" s="2698">
        <f>'BS old'!G65</f>
        <v>0</v>
      </c>
      <c r="I127" s="2699"/>
      <c r="J127" s="2700"/>
    </row>
    <row r="128" spans="1:10" ht="11.25" customHeight="1">
      <c r="A128" s="2845" t="s">
        <v>1656</v>
      </c>
      <c r="B128" s="2847" t="s">
        <v>1657</v>
      </c>
      <c r="C128" s="2849" t="s">
        <v>1658</v>
      </c>
      <c r="D128" s="2715" t="s">
        <v>1659</v>
      </c>
      <c r="E128" s="2731"/>
      <c r="F128" s="2731"/>
      <c r="G128" s="2731"/>
      <c r="H128" s="2716"/>
      <c r="I128" s="2710" t="s">
        <v>1637</v>
      </c>
      <c r="J128" s="2711"/>
    </row>
    <row r="129" spans="1:10" ht="11.25" customHeight="1">
      <c r="A129" s="2846"/>
      <c r="B129" s="2848"/>
      <c r="C129" s="2850"/>
      <c r="D129" s="2770">
        <v>1</v>
      </c>
      <c r="E129" s="2703" t="s">
        <v>1660</v>
      </c>
      <c r="F129" s="2721"/>
      <c r="G129" s="3318" t="s">
        <v>1178</v>
      </c>
      <c r="H129" s="3319"/>
      <c r="I129" s="2705"/>
      <c r="J129" s="2712"/>
    </row>
    <row r="130" spans="1:10" ht="11.25" customHeight="1">
      <c r="A130" s="2768"/>
      <c r="B130" s="2767"/>
      <c r="C130" s="2776"/>
      <c r="D130" s="2851"/>
      <c r="E130" s="2703" t="s">
        <v>1661</v>
      </c>
      <c r="F130" s="2721"/>
      <c r="G130" s="3320"/>
      <c r="H130" s="3321"/>
      <c r="I130" s="2703" t="s">
        <v>1176</v>
      </c>
      <c r="J130" s="2704"/>
    </row>
    <row r="131" spans="1:10" s="527" customFormat="1" ht="27.9" customHeight="1">
      <c r="A131" s="2751" t="s">
        <v>532</v>
      </c>
      <c r="B131" s="2872" t="s">
        <v>1714</v>
      </c>
      <c r="C131" s="2738" t="s">
        <v>656</v>
      </c>
      <c r="D131" s="2701">
        <f>'BS old'!D66</f>
        <v>0</v>
      </c>
      <c r="E131" s="2701"/>
      <c r="F131" s="2701"/>
      <c r="G131" s="2698">
        <f>'BS old'!F66</f>
        <v>0</v>
      </c>
      <c r="H131" s="2699"/>
      <c r="I131" s="2702"/>
      <c r="J131" s="528"/>
    </row>
    <row r="132" spans="1:10" s="527" customFormat="1" ht="27.9" customHeight="1">
      <c r="A132" s="2751"/>
      <c r="B132" s="2781"/>
      <c r="C132" s="2738"/>
      <c r="D132" s="2701">
        <f>'BS old'!E66</f>
        <v>0</v>
      </c>
      <c r="E132" s="2701"/>
      <c r="F132" s="2701"/>
      <c r="G132" s="854"/>
      <c r="H132" s="2698">
        <f>'BS old'!G66</f>
        <v>0</v>
      </c>
      <c r="I132" s="2699"/>
      <c r="J132" s="2700"/>
    </row>
    <row r="133" spans="1:10" s="527" customFormat="1" ht="27.9" customHeight="1">
      <c r="A133" s="2751" t="s">
        <v>535</v>
      </c>
      <c r="B133" s="2872" t="s">
        <v>1715</v>
      </c>
      <c r="C133" s="2738" t="s">
        <v>658</v>
      </c>
      <c r="D133" s="2701">
        <f>'BS old'!D67</f>
        <v>0</v>
      </c>
      <c r="E133" s="2701"/>
      <c r="F133" s="2701"/>
      <c r="G133" s="2698">
        <f>'BS old'!F67</f>
        <v>0</v>
      </c>
      <c r="H133" s="2699"/>
      <c r="I133" s="2702"/>
      <c r="J133" s="528"/>
    </row>
    <row r="134" spans="1:10" ht="27.9" customHeight="1">
      <c r="A134" s="2751"/>
      <c r="B134" s="2781"/>
      <c r="C134" s="2738"/>
      <c r="D134" s="2701">
        <f>'BS old'!E67</f>
        <v>0</v>
      </c>
      <c r="E134" s="2701"/>
      <c r="F134" s="2701"/>
      <c r="G134" s="854"/>
      <c r="H134" s="2698">
        <f>'BS old'!G67</f>
        <v>0</v>
      </c>
      <c r="I134" s="2699"/>
      <c r="J134" s="2700"/>
    </row>
    <row r="135" spans="1:10" ht="27.9" customHeight="1">
      <c r="A135" s="2751" t="s">
        <v>538</v>
      </c>
      <c r="B135" s="2872" t="s">
        <v>1716</v>
      </c>
      <c r="C135" s="2738" t="s">
        <v>660</v>
      </c>
      <c r="D135" s="2701">
        <f>'BS old'!D68</f>
        <v>0</v>
      </c>
      <c r="E135" s="2701"/>
      <c r="F135" s="2701"/>
      <c r="G135" s="2698">
        <f>'BS old'!F68</f>
        <v>0</v>
      </c>
      <c r="H135" s="2699"/>
      <c r="I135" s="2702"/>
      <c r="J135" s="852"/>
    </row>
    <row r="136" spans="1:10" ht="27.9" customHeight="1">
      <c r="A136" s="2751"/>
      <c r="B136" s="2781"/>
      <c r="C136" s="2738"/>
      <c r="D136" s="2701">
        <f>'BS old'!E68</f>
        <v>0</v>
      </c>
      <c r="E136" s="2701"/>
      <c r="F136" s="2701"/>
      <c r="G136" s="854"/>
      <c r="H136" s="2698">
        <f>'BS old'!G68</f>
        <v>0</v>
      </c>
      <c r="I136" s="2699"/>
      <c r="J136" s="2700"/>
    </row>
    <row r="137" spans="1:10" ht="27.9" customHeight="1">
      <c r="A137" s="2751" t="s">
        <v>541</v>
      </c>
      <c r="B137" s="2872" t="s">
        <v>1717</v>
      </c>
      <c r="C137" s="2738" t="s">
        <v>662</v>
      </c>
      <c r="D137" s="2701">
        <f>'BS old'!D69</f>
        <v>0</v>
      </c>
      <c r="E137" s="2701"/>
      <c r="F137" s="2701"/>
      <c r="G137" s="2698">
        <f>'BS old'!F69</f>
        <v>0</v>
      </c>
      <c r="H137" s="2699"/>
      <c r="I137" s="2702"/>
      <c r="J137" s="852"/>
    </row>
    <row r="138" spans="1:10" ht="27.9" customHeight="1">
      <c r="A138" s="2751"/>
      <c r="B138" s="2781"/>
      <c r="C138" s="2738"/>
      <c r="D138" s="2701">
        <f>'BS old'!E69</f>
        <v>0</v>
      </c>
      <c r="E138" s="2701"/>
      <c r="F138" s="2701"/>
      <c r="G138" s="854"/>
      <c r="H138" s="2698">
        <f>'BS old'!G69</f>
        <v>0</v>
      </c>
      <c r="I138" s="2699"/>
      <c r="J138" s="2700"/>
    </row>
    <row r="139" spans="1:10" ht="27.9" customHeight="1">
      <c r="A139" s="2754" t="s">
        <v>663</v>
      </c>
      <c r="B139" s="3317" t="s">
        <v>1718</v>
      </c>
      <c r="C139" s="2775" t="s">
        <v>665</v>
      </c>
      <c r="D139" s="2701">
        <f>'BS old'!D70</f>
        <v>0</v>
      </c>
      <c r="E139" s="2701"/>
      <c r="F139" s="2701"/>
      <c r="G139" s="2698">
        <f>'BS old'!F70</f>
        <v>0</v>
      </c>
      <c r="H139" s="2699"/>
      <c r="I139" s="2702"/>
      <c r="J139" s="852"/>
    </row>
    <row r="140" spans="1:10" ht="27.9" customHeight="1">
      <c r="A140" s="2754"/>
      <c r="B140" s="2854"/>
      <c r="C140" s="2775"/>
      <c r="D140" s="2701">
        <f>'BS old'!E70</f>
        <v>0</v>
      </c>
      <c r="E140" s="2701"/>
      <c r="F140" s="2701"/>
      <c r="G140" s="854"/>
      <c r="H140" s="2698">
        <f>'BS old'!G70</f>
        <v>0</v>
      </c>
      <c r="I140" s="2699"/>
      <c r="J140" s="2700"/>
    </row>
    <row r="141" spans="1:10" ht="27.9" customHeight="1">
      <c r="A141" s="2759" t="s">
        <v>666</v>
      </c>
      <c r="B141" s="2872" t="s">
        <v>1719</v>
      </c>
      <c r="C141" s="2738" t="s">
        <v>668</v>
      </c>
      <c r="D141" s="2701">
        <f>'BS old'!D71</f>
        <v>0</v>
      </c>
      <c r="E141" s="2701"/>
      <c r="F141" s="2701"/>
      <c r="G141" s="2698">
        <f>'BS old'!F71</f>
        <v>0</v>
      </c>
      <c r="H141" s="2699"/>
      <c r="I141" s="2702"/>
      <c r="J141" s="852"/>
    </row>
    <row r="142" spans="1:10" ht="27.9" customHeight="1">
      <c r="A142" s="2759"/>
      <c r="B142" s="2781"/>
      <c r="C142" s="2738"/>
      <c r="D142" s="2701">
        <f>'BS old'!E71</f>
        <v>0</v>
      </c>
      <c r="E142" s="2701"/>
      <c r="F142" s="2701"/>
      <c r="G142" s="854"/>
      <c r="H142" s="2698">
        <f>'BS old'!G71</f>
        <v>0</v>
      </c>
      <c r="I142" s="2699"/>
      <c r="J142" s="2700"/>
    </row>
    <row r="143" spans="1:10" ht="27.9" customHeight="1">
      <c r="A143" s="2751" t="s">
        <v>532</v>
      </c>
      <c r="B143" s="2872" t="s">
        <v>1720</v>
      </c>
      <c r="C143" s="2738" t="s">
        <v>670</v>
      </c>
      <c r="D143" s="2701">
        <f>'BS old'!D72</f>
        <v>0</v>
      </c>
      <c r="E143" s="2701"/>
      <c r="F143" s="2701"/>
      <c r="G143" s="2698">
        <f>'BS old'!F72</f>
        <v>0</v>
      </c>
      <c r="H143" s="2699"/>
      <c r="I143" s="2702"/>
      <c r="J143" s="852"/>
    </row>
    <row r="144" spans="1:10" s="458" customFormat="1" ht="27.9" customHeight="1">
      <c r="A144" s="2751"/>
      <c r="B144" s="2781"/>
      <c r="C144" s="2738"/>
      <c r="D144" s="2701">
        <f>'BS old'!E72</f>
        <v>0</v>
      </c>
      <c r="E144" s="2701"/>
      <c r="F144" s="2701"/>
      <c r="G144" s="854"/>
      <c r="H144" s="2698">
        <f>'BS old'!G72</f>
        <v>0</v>
      </c>
      <c r="I144" s="2699"/>
      <c r="J144" s="2700"/>
    </row>
    <row r="145" spans="1:10" s="458" customFormat="1" ht="27.9" customHeight="1">
      <c r="A145" s="2751" t="s">
        <v>535</v>
      </c>
      <c r="B145" s="2872" t="s">
        <v>1721</v>
      </c>
      <c r="C145" s="2738" t="s">
        <v>672</v>
      </c>
      <c r="D145" s="2701">
        <f>'BS old'!D73</f>
        <v>0</v>
      </c>
      <c r="E145" s="2701"/>
      <c r="F145" s="2701"/>
      <c r="G145" s="2698">
        <f>'BS old'!F73</f>
        <v>0</v>
      </c>
      <c r="H145" s="2699"/>
      <c r="I145" s="2702"/>
      <c r="J145" s="852"/>
    </row>
    <row r="146" spans="1:10" ht="27.9" customHeight="1">
      <c r="A146" s="2751"/>
      <c r="B146" s="2781"/>
      <c r="C146" s="2738"/>
      <c r="D146" s="2701">
        <f>'BS old'!E73</f>
        <v>0</v>
      </c>
      <c r="E146" s="2701"/>
      <c r="F146" s="2701"/>
      <c r="G146" s="854"/>
      <c r="H146" s="2698">
        <f>'BS old'!G73</f>
        <v>0</v>
      </c>
      <c r="I146" s="2699"/>
      <c r="J146" s="2700"/>
    </row>
    <row r="147" spans="1:10" ht="27.9" customHeight="1">
      <c r="A147" s="2751" t="s">
        <v>538</v>
      </c>
      <c r="B147" s="2872" t="s">
        <v>1722</v>
      </c>
      <c r="C147" s="2738" t="s">
        <v>674</v>
      </c>
      <c r="D147" s="2701">
        <f>'BS old'!D74</f>
        <v>0</v>
      </c>
      <c r="E147" s="2701"/>
      <c r="F147" s="2701"/>
      <c r="G147" s="2698">
        <f>'BS old'!F74</f>
        <v>0</v>
      </c>
      <c r="H147" s="2699"/>
      <c r="I147" s="2702"/>
      <c r="J147" s="852"/>
    </row>
    <row r="148" spans="1:10" s="523" customFormat="1" ht="27.9" customHeight="1">
      <c r="A148" s="2751"/>
      <c r="B148" s="2781"/>
      <c r="C148" s="2738"/>
      <c r="D148" s="2701">
        <f>'BS old'!E74</f>
        <v>0</v>
      </c>
      <c r="E148" s="2701"/>
      <c r="F148" s="2701"/>
      <c r="G148" s="825"/>
      <c r="H148" s="2698">
        <f>'BS old'!G74</f>
        <v>0</v>
      </c>
      <c r="I148" s="2699"/>
      <c r="J148" s="2700"/>
    </row>
    <row r="149" spans="1:10" s="523" customFormat="1" ht="30" customHeight="1">
      <c r="A149" s="526" t="s">
        <v>1656</v>
      </c>
      <c r="B149" s="2703" t="s">
        <v>1723</v>
      </c>
      <c r="C149" s="2720"/>
      <c r="D149" s="2720"/>
      <c r="E149" s="2721"/>
      <c r="F149" s="525" t="s">
        <v>1658</v>
      </c>
      <c r="G149" s="2703" t="s">
        <v>1724</v>
      </c>
      <c r="H149" s="2721"/>
      <c r="I149" s="2705" t="s">
        <v>1725</v>
      </c>
      <c r="J149" s="2712"/>
    </row>
    <row r="150" spans="1:10" s="523" customFormat="1" ht="27.75" customHeight="1">
      <c r="A150" s="524"/>
      <c r="B150" s="2883" t="s">
        <v>1726</v>
      </c>
      <c r="C150" s="2884"/>
      <c r="D150" s="2884"/>
      <c r="E150" s="2885"/>
      <c r="F150" s="829" t="s">
        <v>681</v>
      </c>
      <c r="G150" s="2698">
        <f>'BS old'!D81</f>
        <v>0</v>
      </c>
      <c r="H150" s="2702"/>
      <c r="I150" s="2698">
        <f>'BS old'!E81</f>
        <v>0</v>
      </c>
      <c r="J150" s="2700"/>
    </row>
    <row r="151" spans="1:10" s="523" customFormat="1" ht="27.75" customHeight="1">
      <c r="A151" s="828" t="s">
        <v>523</v>
      </c>
      <c r="B151" s="2883" t="s">
        <v>1727</v>
      </c>
      <c r="C151" s="2884"/>
      <c r="D151" s="2884"/>
      <c r="E151" s="2885"/>
      <c r="F151" s="829" t="s">
        <v>683</v>
      </c>
      <c r="G151" s="2698">
        <f>'BS old'!D82</f>
        <v>0</v>
      </c>
      <c r="H151" s="2702"/>
      <c r="I151" s="2698">
        <f>'BS old'!E82</f>
        <v>0</v>
      </c>
      <c r="J151" s="2700"/>
    </row>
    <row r="152" spans="1:10" ht="27.75" customHeight="1">
      <c r="A152" s="828" t="s">
        <v>526</v>
      </c>
      <c r="B152" s="2883" t="s">
        <v>1728</v>
      </c>
      <c r="C152" s="2884"/>
      <c r="D152" s="2884"/>
      <c r="E152" s="2885"/>
      <c r="F152" s="829" t="s">
        <v>685</v>
      </c>
      <c r="G152" s="2698">
        <f>'BS old'!D83</f>
        <v>0</v>
      </c>
      <c r="H152" s="2702"/>
      <c r="I152" s="2698">
        <f>'BS old'!E83</f>
        <v>0</v>
      </c>
      <c r="J152" s="2700"/>
    </row>
    <row r="153" spans="1:10" s="458" customFormat="1" ht="27.75" customHeight="1">
      <c r="A153" s="831" t="s">
        <v>529</v>
      </c>
      <c r="B153" s="2886" t="s">
        <v>1729</v>
      </c>
      <c r="C153" s="2887"/>
      <c r="D153" s="2887"/>
      <c r="E153" s="2888"/>
      <c r="F153" s="826" t="s">
        <v>687</v>
      </c>
      <c r="G153" s="2698">
        <f>'BS old'!D84</f>
        <v>0</v>
      </c>
      <c r="H153" s="2702"/>
      <c r="I153" s="2698">
        <f>'BS old'!E84</f>
        <v>0</v>
      </c>
      <c r="J153" s="2700"/>
    </row>
    <row r="154" spans="1:10" s="458" customFormat="1" ht="27.75" customHeight="1">
      <c r="A154" s="827" t="s">
        <v>532</v>
      </c>
      <c r="B154" s="2886" t="s">
        <v>1730</v>
      </c>
      <c r="C154" s="2887"/>
      <c r="D154" s="2887"/>
      <c r="E154" s="2888"/>
      <c r="F154" s="826" t="s">
        <v>689</v>
      </c>
      <c r="G154" s="2698">
        <f>'BS old'!D85</f>
        <v>0</v>
      </c>
      <c r="H154" s="2702"/>
      <c r="I154" s="2698">
        <f>'BS old'!E85</f>
        <v>0</v>
      </c>
      <c r="J154" s="2700"/>
    </row>
    <row r="155" spans="1:10" s="458" customFormat="1" ht="27.75" customHeight="1">
      <c r="A155" s="827" t="s">
        <v>535</v>
      </c>
      <c r="B155" s="2886" t="s">
        <v>1731</v>
      </c>
      <c r="C155" s="2887"/>
      <c r="D155" s="2887"/>
      <c r="E155" s="2888"/>
      <c r="F155" s="826" t="s">
        <v>691</v>
      </c>
      <c r="G155" s="2698">
        <f>'BS old'!D86</f>
        <v>0</v>
      </c>
      <c r="H155" s="2702"/>
      <c r="I155" s="2698">
        <f>'BS old'!E86</f>
        <v>0</v>
      </c>
      <c r="J155" s="2700"/>
    </row>
    <row r="156" spans="1:10" ht="27.75" customHeight="1">
      <c r="A156" s="827" t="s">
        <v>538</v>
      </c>
      <c r="B156" s="2886" t="s">
        <v>692</v>
      </c>
      <c r="C156" s="2887"/>
      <c r="D156" s="2887"/>
      <c r="E156" s="2888"/>
      <c r="F156" s="826" t="s">
        <v>693</v>
      </c>
      <c r="G156" s="2698">
        <f>'BS old'!D87</f>
        <v>0</v>
      </c>
      <c r="H156" s="2702"/>
      <c r="I156" s="2698">
        <f>'BS old'!E87</f>
        <v>0</v>
      </c>
      <c r="J156" s="2700"/>
    </row>
    <row r="157" spans="1:10" ht="27.75" customHeight="1">
      <c r="A157" s="828" t="s">
        <v>550</v>
      </c>
      <c r="B157" s="2883" t="s">
        <v>1732</v>
      </c>
      <c r="C157" s="2884"/>
      <c r="D157" s="2884"/>
      <c r="E157" s="2885"/>
      <c r="F157" s="829" t="s">
        <v>695</v>
      </c>
      <c r="G157" s="2698">
        <f>'BS old'!D88</f>
        <v>0</v>
      </c>
      <c r="H157" s="2702"/>
      <c r="I157" s="2698">
        <f>'BS old'!E88</f>
        <v>0</v>
      </c>
      <c r="J157" s="2700"/>
    </row>
    <row r="158" spans="1:10" ht="27.75" customHeight="1">
      <c r="A158" s="831" t="s">
        <v>553</v>
      </c>
      <c r="B158" s="2886" t="s">
        <v>1733</v>
      </c>
      <c r="C158" s="2887"/>
      <c r="D158" s="2887"/>
      <c r="E158" s="2888"/>
      <c r="F158" s="826" t="s">
        <v>697</v>
      </c>
      <c r="G158" s="2698">
        <f>'BS old'!D89</f>
        <v>0</v>
      </c>
      <c r="H158" s="2702"/>
      <c r="I158" s="2698">
        <f>'BS old'!E89</f>
        <v>0</v>
      </c>
      <c r="J158" s="2700"/>
    </row>
    <row r="159" spans="1:10" ht="27.75" customHeight="1">
      <c r="A159" s="827" t="s">
        <v>532</v>
      </c>
      <c r="B159" s="2886" t="s">
        <v>1734</v>
      </c>
      <c r="C159" s="2887"/>
      <c r="D159" s="2887"/>
      <c r="E159" s="2888"/>
      <c r="F159" s="826" t="s">
        <v>699</v>
      </c>
      <c r="G159" s="2698">
        <f>'BS old'!D90</f>
        <v>0</v>
      </c>
      <c r="H159" s="2702"/>
      <c r="I159" s="2698">
        <f>'BS old'!E90</f>
        <v>0</v>
      </c>
      <c r="J159" s="2700"/>
    </row>
    <row r="160" spans="1:10" s="458" customFormat="1" ht="27.75" customHeight="1">
      <c r="A160" s="827" t="s">
        <v>535</v>
      </c>
      <c r="B160" s="2886" t="s">
        <v>1735</v>
      </c>
      <c r="C160" s="2887"/>
      <c r="D160" s="2887"/>
      <c r="E160" s="2888"/>
      <c r="F160" s="826" t="s">
        <v>701</v>
      </c>
      <c r="G160" s="2698">
        <f>'BS old'!D91</f>
        <v>0</v>
      </c>
      <c r="H160" s="2702"/>
      <c r="I160" s="2698">
        <f>'BS old'!E91</f>
        <v>0</v>
      </c>
      <c r="J160" s="2700"/>
    </row>
    <row r="161" spans="1:10" ht="27.75" customHeight="1">
      <c r="A161" s="827" t="s">
        <v>538</v>
      </c>
      <c r="B161" s="2886" t="s">
        <v>1736</v>
      </c>
      <c r="C161" s="2887"/>
      <c r="D161" s="2887"/>
      <c r="E161" s="2888"/>
      <c r="F161" s="826" t="s">
        <v>703</v>
      </c>
      <c r="G161" s="2698">
        <f>'BS old'!D92</f>
        <v>0</v>
      </c>
      <c r="H161" s="2702"/>
      <c r="I161" s="2698">
        <f>'BS old'!E92</f>
        <v>0</v>
      </c>
      <c r="J161" s="2700"/>
    </row>
    <row r="162" spans="1:10" ht="27.75" customHeight="1">
      <c r="A162" s="827" t="s">
        <v>541</v>
      </c>
      <c r="B162" s="2886" t="s">
        <v>1737</v>
      </c>
      <c r="C162" s="2887"/>
      <c r="D162" s="2887"/>
      <c r="E162" s="2888"/>
      <c r="F162" s="826" t="s">
        <v>705</v>
      </c>
      <c r="G162" s="2698">
        <f>'BS old'!D93</f>
        <v>0</v>
      </c>
      <c r="H162" s="2702"/>
      <c r="I162" s="2698">
        <f>'BS old'!E93</f>
        <v>0</v>
      </c>
      <c r="J162" s="2700"/>
    </row>
    <row r="163" spans="1:10" ht="27.75" customHeight="1">
      <c r="A163" s="827" t="s">
        <v>544</v>
      </c>
      <c r="B163" s="2886" t="s">
        <v>1738</v>
      </c>
      <c r="C163" s="2887"/>
      <c r="D163" s="2887"/>
      <c r="E163" s="2888"/>
      <c r="F163" s="826" t="s">
        <v>707</v>
      </c>
      <c r="G163" s="2698">
        <f>'BS old'!D94</f>
        <v>0</v>
      </c>
      <c r="H163" s="2702"/>
      <c r="I163" s="2698">
        <f>'BS old'!E94</f>
        <v>0</v>
      </c>
      <c r="J163" s="2700"/>
    </row>
    <row r="164" spans="1:10" ht="27.75" customHeight="1">
      <c r="A164" s="828" t="s">
        <v>574</v>
      </c>
      <c r="B164" s="2883" t="s">
        <v>1739</v>
      </c>
      <c r="C164" s="2884"/>
      <c r="D164" s="2884"/>
      <c r="E164" s="2885"/>
      <c r="F164" s="829" t="s">
        <v>709</v>
      </c>
      <c r="G164" s="2698">
        <f>'BS old'!D95</f>
        <v>0</v>
      </c>
      <c r="H164" s="2702"/>
      <c r="I164" s="2698">
        <f>'BS old'!E95</f>
        <v>0</v>
      </c>
      <c r="J164" s="2700"/>
    </row>
    <row r="165" spans="1:10" ht="27.75" customHeight="1">
      <c r="A165" s="827" t="s">
        <v>577</v>
      </c>
      <c r="B165" s="2886" t="s">
        <v>1740</v>
      </c>
      <c r="C165" s="2887"/>
      <c r="D165" s="2887"/>
      <c r="E165" s="2888"/>
      <c r="F165" s="826" t="s">
        <v>711</v>
      </c>
      <c r="G165" s="2698">
        <f>'BS old'!D96</f>
        <v>0</v>
      </c>
      <c r="H165" s="2702"/>
      <c r="I165" s="2698">
        <f>'BS old'!E96</f>
        <v>0</v>
      </c>
      <c r="J165" s="2700"/>
    </row>
    <row r="166" spans="1:10" ht="27.75" customHeight="1">
      <c r="A166" s="827" t="s">
        <v>532</v>
      </c>
      <c r="B166" s="2886" t="s">
        <v>1741</v>
      </c>
      <c r="C166" s="2887"/>
      <c r="D166" s="2887"/>
      <c r="E166" s="2888"/>
      <c r="F166" s="826" t="s">
        <v>713</v>
      </c>
      <c r="G166" s="2698">
        <f>'BS old'!D97</f>
        <v>0</v>
      </c>
      <c r="H166" s="2702"/>
      <c r="I166" s="2698">
        <f>'BS old'!E97</f>
        <v>0</v>
      </c>
      <c r="J166" s="2700"/>
    </row>
    <row r="167" spans="1:10" s="458" customFormat="1" ht="27.75" customHeight="1">
      <c r="A167" s="827" t="s">
        <v>535</v>
      </c>
      <c r="B167" s="2886" t="s">
        <v>1742</v>
      </c>
      <c r="C167" s="2887"/>
      <c r="D167" s="2887"/>
      <c r="E167" s="2888"/>
      <c r="F167" s="826" t="s">
        <v>715</v>
      </c>
      <c r="G167" s="2698">
        <f>'BS old'!D98</f>
        <v>0</v>
      </c>
      <c r="H167" s="2702"/>
      <c r="I167" s="2698">
        <f>'BS old'!E98</f>
        <v>0</v>
      </c>
      <c r="J167" s="2700"/>
    </row>
    <row r="168" spans="1:10" ht="27.75" customHeight="1">
      <c r="A168" s="828" t="s">
        <v>716</v>
      </c>
      <c r="B168" s="2883" t="s">
        <v>1743</v>
      </c>
      <c r="C168" s="2884"/>
      <c r="D168" s="2884"/>
      <c r="E168" s="2885"/>
      <c r="F168" s="829" t="s">
        <v>718</v>
      </c>
      <c r="G168" s="2698">
        <f>'BS old'!D99</f>
        <v>0</v>
      </c>
      <c r="H168" s="2702"/>
      <c r="I168" s="2698">
        <f>'BS old'!E99</f>
        <v>0</v>
      </c>
      <c r="J168" s="2700"/>
    </row>
    <row r="169" spans="1:10" ht="27.75" customHeight="1">
      <c r="A169" s="522" t="s">
        <v>719</v>
      </c>
      <c r="B169" s="2886" t="s">
        <v>1744</v>
      </c>
      <c r="C169" s="2887"/>
      <c r="D169" s="2887"/>
      <c r="E169" s="2888"/>
      <c r="F169" s="826" t="s">
        <v>721</v>
      </c>
      <c r="G169" s="2698">
        <f>'BS old'!D100</f>
        <v>0</v>
      </c>
      <c r="H169" s="2702"/>
      <c r="I169" s="2698">
        <f>'BS old'!E100</f>
        <v>0</v>
      </c>
      <c r="J169" s="2700"/>
    </row>
    <row r="170" spans="1:10" ht="27.75" customHeight="1">
      <c r="A170" s="827" t="s">
        <v>532</v>
      </c>
      <c r="B170" s="2886" t="s">
        <v>1745</v>
      </c>
      <c r="C170" s="2887"/>
      <c r="D170" s="2887"/>
      <c r="E170" s="2888"/>
      <c r="F170" s="826" t="s">
        <v>723</v>
      </c>
      <c r="G170" s="2698">
        <f>'BS old'!D101</f>
        <v>0</v>
      </c>
      <c r="H170" s="2702"/>
      <c r="I170" s="2698">
        <f>'BS old'!E101</f>
        <v>0</v>
      </c>
      <c r="J170" s="2700"/>
    </row>
    <row r="171" spans="1:10" s="458" customFormat="1" ht="31.5" customHeight="1">
      <c r="A171" s="828" t="s">
        <v>724</v>
      </c>
      <c r="B171" s="2883" t="s">
        <v>1746</v>
      </c>
      <c r="C171" s="2884"/>
      <c r="D171" s="2884"/>
      <c r="E171" s="2885"/>
      <c r="F171" s="829" t="s">
        <v>726</v>
      </c>
      <c r="G171" s="2698">
        <f>'BS old'!D102</f>
        <v>0</v>
      </c>
      <c r="H171" s="2702"/>
      <c r="I171" s="2698">
        <f>'BS old'!E102</f>
        <v>0</v>
      </c>
      <c r="J171" s="2700"/>
    </row>
    <row r="172" spans="1:10" ht="27.75" customHeight="1">
      <c r="A172" s="828" t="s">
        <v>594</v>
      </c>
      <c r="B172" s="2883" t="s">
        <v>1747</v>
      </c>
      <c r="C172" s="2884"/>
      <c r="D172" s="2884"/>
      <c r="E172" s="2885"/>
      <c r="F172" s="829" t="s">
        <v>728</v>
      </c>
      <c r="G172" s="2698">
        <f>'BS old'!D103</f>
        <v>0</v>
      </c>
      <c r="H172" s="2702"/>
      <c r="I172" s="2698">
        <f>'BS old'!E103</f>
        <v>0</v>
      </c>
      <c r="J172" s="2700"/>
    </row>
    <row r="173" spans="1:10" ht="27.75" customHeight="1">
      <c r="A173" s="828" t="s">
        <v>597</v>
      </c>
      <c r="B173" s="2883" t="s">
        <v>1748</v>
      </c>
      <c r="C173" s="2884"/>
      <c r="D173" s="2884"/>
      <c r="E173" s="2885"/>
      <c r="F173" s="829" t="s">
        <v>730</v>
      </c>
      <c r="G173" s="2698">
        <f>'BS old'!D104</f>
        <v>0</v>
      </c>
      <c r="H173" s="2702"/>
      <c r="I173" s="2698">
        <f>'BS old'!E104</f>
        <v>0</v>
      </c>
      <c r="J173" s="2700"/>
    </row>
    <row r="174" spans="1:10" s="458" customFormat="1" ht="27.75" customHeight="1">
      <c r="A174" s="831" t="s">
        <v>600</v>
      </c>
      <c r="B174" s="2886" t="s">
        <v>1749</v>
      </c>
      <c r="C174" s="2887"/>
      <c r="D174" s="2887"/>
      <c r="E174" s="2888"/>
      <c r="F174" s="826" t="s">
        <v>732</v>
      </c>
      <c r="G174" s="2698">
        <f>'BS old'!D105</f>
        <v>0</v>
      </c>
      <c r="H174" s="2702"/>
      <c r="I174" s="2698">
        <f>'BS old'!E105</f>
        <v>0</v>
      </c>
      <c r="J174" s="2700"/>
    </row>
    <row r="175" spans="1:10" s="458" customFormat="1" ht="27.75" customHeight="1">
      <c r="A175" s="827" t="s">
        <v>532</v>
      </c>
      <c r="B175" s="2886" t="s">
        <v>1750</v>
      </c>
      <c r="C175" s="2887"/>
      <c r="D175" s="2887"/>
      <c r="E175" s="2888"/>
      <c r="F175" s="826" t="s">
        <v>734</v>
      </c>
      <c r="G175" s="2698">
        <f>'BS old'!D106</f>
        <v>0</v>
      </c>
      <c r="H175" s="2702"/>
      <c r="I175" s="2698">
        <f>'BS old'!E106</f>
        <v>0</v>
      </c>
      <c r="J175" s="2700"/>
    </row>
    <row r="176" spans="1:10" s="458" customFormat="1" ht="27.75" customHeight="1">
      <c r="A176" s="827" t="s">
        <v>535</v>
      </c>
      <c r="B176" s="2886" t="s">
        <v>1751</v>
      </c>
      <c r="C176" s="2887"/>
      <c r="D176" s="2887"/>
      <c r="E176" s="2888"/>
      <c r="F176" s="826" t="s">
        <v>736</v>
      </c>
      <c r="G176" s="2698">
        <f>'BS old'!D107</f>
        <v>0</v>
      </c>
      <c r="H176" s="2702"/>
      <c r="I176" s="2698">
        <f>'BS old'!E107</f>
        <v>0</v>
      </c>
      <c r="J176" s="2700"/>
    </row>
    <row r="177" spans="1:10" ht="27.75" customHeight="1">
      <c r="A177" s="827" t="s">
        <v>538</v>
      </c>
      <c r="B177" s="2886" t="s">
        <v>1752</v>
      </c>
      <c r="C177" s="2887"/>
      <c r="D177" s="2887"/>
      <c r="E177" s="2888"/>
      <c r="F177" s="826" t="s">
        <v>738</v>
      </c>
      <c r="G177" s="2698">
        <f>'BS old'!D108</f>
        <v>0</v>
      </c>
      <c r="H177" s="2702"/>
      <c r="I177" s="2698">
        <f>'BS old'!E108</f>
        <v>0</v>
      </c>
      <c r="J177" s="2700"/>
    </row>
    <row r="178" spans="1:10" ht="25.5" customHeight="1" thickBot="1">
      <c r="A178" s="520" t="s">
        <v>613</v>
      </c>
      <c r="B178" s="3314" t="s">
        <v>1753</v>
      </c>
      <c r="C178" s="3315"/>
      <c r="D178" s="3315"/>
      <c r="E178" s="3316"/>
      <c r="F178" s="519" t="s">
        <v>740</v>
      </c>
      <c r="G178" s="2889">
        <f>'BS old'!D109</f>
        <v>0</v>
      </c>
      <c r="H178" s="2890"/>
      <c r="I178" s="2889">
        <f>'BS old'!E109</f>
        <v>0</v>
      </c>
      <c r="J178" s="2891"/>
    </row>
    <row r="179" spans="1:10" ht="30" customHeight="1">
      <c r="A179" s="526" t="s">
        <v>1656</v>
      </c>
      <c r="B179" s="2703" t="s">
        <v>1723</v>
      </c>
      <c r="C179" s="2720"/>
      <c r="D179" s="2720"/>
      <c r="E179" s="2721"/>
      <c r="F179" s="525" t="s">
        <v>1658</v>
      </c>
      <c r="G179" s="2703" t="s">
        <v>1724</v>
      </c>
      <c r="H179" s="2721"/>
      <c r="I179" s="2705" t="s">
        <v>1725</v>
      </c>
      <c r="J179" s="2712"/>
    </row>
    <row r="180" spans="1:10" ht="27.75" customHeight="1">
      <c r="A180" s="831" t="s">
        <v>616</v>
      </c>
      <c r="B180" s="2886" t="s">
        <v>1754</v>
      </c>
      <c r="C180" s="2887"/>
      <c r="D180" s="2887"/>
      <c r="E180" s="2888"/>
      <c r="F180" s="826" t="s">
        <v>742</v>
      </c>
      <c r="G180" s="2698">
        <f>'BS old'!D110</f>
        <v>0</v>
      </c>
      <c r="H180" s="2702"/>
      <c r="I180" s="2698">
        <f>'BS old'!E110</f>
        <v>0</v>
      </c>
      <c r="J180" s="2700"/>
    </row>
    <row r="181" spans="1:10" ht="27.75" customHeight="1">
      <c r="A181" s="827" t="s">
        <v>532</v>
      </c>
      <c r="B181" s="2727" t="s">
        <v>1701</v>
      </c>
      <c r="C181" s="2728"/>
      <c r="D181" s="2728"/>
      <c r="E181" s="2728"/>
      <c r="F181" s="826" t="s">
        <v>743</v>
      </c>
      <c r="G181" s="2698">
        <f>'BS old'!D111</f>
        <v>0</v>
      </c>
      <c r="H181" s="2702"/>
      <c r="I181" s="2698">
        <f>'BS old'!E111</f>
        <v>0</v>
      </c>
      <c r="J181" s="2700"/>
    </row>
    <row r="182" spans="1:10" s="458" customFormat="1" ht="27.75" customHeight="1">
      <c r="A182" s="827" t="s">
        <v>535</v>
      </c>
      <c r="B182" s="2886" t="s">
        <v>1755</v>
      </c>
      <c r="C182" s="2887"/>
      <c r="D182" s="2887"/>
      <c r="E182" s="2888"/>
      <c r="F182" s="826" t="s">
        <v>745</v>
      </c>
      <c r="G182" s="2698">
        <f>'BS old'!D112</f>
        <v>0</v>
      </c>
      <c r="H182" s="2702"/>
      <c r="I182" s="2698">
        <f>'BS old'!E112</f>
        <v>0</v>
      </c>
      <c r="J182" s="2700"/>
    </row>
    <row r="183" spans="1:10" ht="27.75" customHeight="1">
      <c r="A183" s="827" t="s">
        <v>538</v>
      </c>
      <c r="B183" s="2886" t="s">
        <v>1756</v>
      </c>
      <c r="C183" s="2887"/>
      <c r="D183" s="2887"/>
      <c r="E183" s="2888"/>
      <c r="F183" s="826" t="s">
        <v>747</v>
      </c>
      <c r="G183" s="2698">
        <f>'BS old'!D113</f>
        <v>0</v>
      </c>
      <c r="H183" s="2702"/>
      <c r="I183" s="2698">
        <f>'BS old'!E113</f>
        <v>0</v>
      </c>
      <c r="J183" s="2700"/>
    </row>
    <row r="184" spans="1:10" ht="27.75" customHeight="1">
      <c r="A184" s="827" t="s">
        <v>541</v>
      </c>
      <c r="B184" s="2886" t="s">
        <v>1757</v>
      </c>
      <c r="C184" s="2887"/>
      <c r="D184" s="2887"/>
      <c r="E184" s="2888"/>
      <c r="F184" s="826" t="s">
        <v>749</v>
      </c>
      <c r="G184" s="2698">
        <f>'BS old'!D114</f>
        <v>0</v>
      </c>
      <c r="H184" s="2702"/>
      <c r="I184" s="2698">
        <f>'BS old'!E114</f>
        <v>0</v>
      </c>
      <c r="J184" s="2700"/>
    </row>
    <row r="185" spans="1:10" ht="27.75" customHeight="1">
      <c r="A185" s="827" t="s">
        <v>544</v>
      </c>
      <c r="B185" s="2886" t="s">
        <v>1758</v>
      </c>
      <c r="C185" s="2887"/>
      <c r="D185" s="2887"/>
      <c r="E185" s="2888"/>
      <c r="F185" s="826" t="s">
        <v>751</v>
      </c>
      <c r="G185" s="2698">
        <f>'BS old'!D115</f>
        <v>0</v>
      </c>
      <c r="H185" s="2702"/>
      <c r="I185" s="2698">
        <f>'BS old'!E115</f>
        <v>0</v>
      </c>
      <c r="J185" s="2700"/>
    </row>
    <row r="186" spans="1:10" ht="27.75" customHeight="1">
      <c r="A186" s="827" t="s">
        <v>547</v>
      </c>
      <c r="B186" s="2886" t="s">
        <v>1759</v>
      </c>
      <c r="C186" s="2887"/>
      <c r="D186" s="2887"/>
      <c r="E186" s="2888"/>
      <c r="F186" s="826" t="s">
        <v>753</v>
      </c>
      <c r="G186" s="2698">
        <f>'BS old'!D116</f>
        <v>0</v>
      </c>
      <c r="H186" s="2702"/>
      <c r="I186" s="2698">
        <f>'BS old'!E116</f>
        <v>0</v>
      </c>
      <c r="J186" s="2700"/>
    </row>
    <row r="187" spans="1:10" ht="27.75" customHeight="1">
      <c r="A187" s="827" t="s">
        <v>568</v>
      </c>
      <c r="B187" s="2886" t="s">
        <v>1760</v>
      </c>
      <c r="C187" s="2887"/>
      <c r="D187" s="2887"/>
      <c r="E187" s="2888"/>
      <c r="F187" s="826" t="s">
        <v>755</v>
      </c>
      <c r="G187" s="2698">
        <f>'BS old'!D117</f>
        <v>0</v>
      </c>
      <c r="H187" s="2702"/>
      <c r="I187" s="2698">
        <f>'BS old'!E117</f>
        <v>0</v>
      </c>
      <c r="J187" s="2700"/>
    </row>
    <row r="188" spans="1:10" ht="27.75" customHeight="1">
      <c r="A188" s="827" t="s">
        <v>571</v>
      </c>
      <c r="B188" s="2886" t="s">
        <v>1761</v>
      </c>
      <c r="C188" s="2887"/>
      <c r="D188" s="2887"/>
      <c r="E188" s="2888"/>
      <c r="F188" s="826" t="s">
        <v>757</v>
      </c>
      <c r="G188" s="2698">
        <f>'BS old'!D118</f>
        <v>0</v>
      </c>
      <c r="H188" s="2702"/>
      <c r="I188" s="2698">
        <f>'BS old'!E118</f>
        <v>0</v>
      </c>
      <c r="J188" s="2700"/>
    </row>
    <row r="189" spans="1:10" ht="27.75" customHeight="1">
      <c r="A189" s="827" t="s">
        <v>758</v>
      </c>
      <c r="B189" s="2886" t="s">
        <v>1762</v>
      </c>
      <c r="C189" s="2887"/>
      <c r="D189" s="2887"/>
      <c r="E189" s="2888"/>
      <c r="F189" s="826" t="s">
        <v>760</v>
      </c>
      <c r="G189" s="2698">
        <f>'BS old'!D119</f>
        <v>0</v>
      </c>
      <c r="H189" s="2702"/>
      <c r="I189" s="2698">
        <f>'BS old'!E119</f>
        <v>0</v>
      </c>
      <c r="J189" s="2700"/>
    </row>
    <row r="190" spans="1:10" ht="27.75" customHeight="1">
      <c r="A190" s="827" t="s">
        <v>761</v>
      </c>
      <c r="B190" s="2886" t="s">
        <v>1763</v>
      </c>
      <c r="C190" s="2887"/>
      <c r="D190" s="2887"/>
      <c r="E190" s="2888"/>
      <c r="F190" s="826" t="s">
        <v>763</v>
      </c>
      <c r="G190" s="2698">
        <f>'BS old'!D120</f>
        <v>0</v>
      </c>
      <c r="H190" s="2702"/>
      <c r="I190" s="2698">
        <f>'BS old'!E120</f>
        <v>0</v>
      </c>
      <c r="J190" s="2700"/>
    </row>
    <row r="191" spans="1:10" ht="27.75" customHeight="1">
      <c r="A191" s="828" t="s">
        <v>631</v>
      </c>
      <c r="B191" s="2883" t="s">
        <v>1764</v>
      </c>
      <c r="C191" s="2884"/>
      <c r="D191" s="2884"/>
      <c r="E191" s="2885"/>
      <c r="F191" s="826" t="s">
        <v>765</v>
      </c>
      <c r="G191" s="2698">
        <f>'BS old'!D121</f>
        <v>0</v>
      </c>
      <c r="H191" s="2702"/>
      <c r="I191" s="2698">
        <f>'BS old'!E121</f>
        <v>0</v>
      </c>
      <c r="J191" s="2700"/>
    </row>
    <row r="192" spans="1:10" ht="27.75" customHeight="1">
      <c r="A192" s="827" t="s">
        <v>634</v>
      </c>
      <c r="B192" s="2886" t="s">
        <v>1765</v>
      </c>
      <c r="C192" s="2887"/>
      <c r="D192" s="2887"/>
      <c r="E192" s="2888"/>
      <c r="F192" s="826" t="s">
        <v>767</v>
      </c>
      <c r="G192" s="2698">
        <f>'BS old'!D122</f>
        <v>0</v>
      </c>
      <c r="H192" s="2702"/>
      <c r="I192" s="2698">
        <f>'BS old'!E122</f>
        <v>0</v>
      </c>
      <c r="J192" s="2700"/>
    </row>
    <row r="193" spans="1:10" ht="27.75" customHeight="1">
      <c r="A193" s="827" t="s">
        <v>532</v>
      </c>
      <c r="B193" s="2727" t="s">
        <v>1701</v>
      </c>
      <c r="C193" s="2728"/>
      <c r="D193" s="2728"/>
      <c r="E193" s="2728"/>
      <c r="F193" s="826" t="s">
        <v>768</v>
      </c>
      <c r="G193" s="2698">
        <f>'BS old'!D123</f>
        <v>0</v>
      </c>
      <c r="H193" s="2702"/>
      <c r="I193" s="2698">
        <f>'BS old'!E123</f>
        <v>0</v>
      </c>
      <c r="J193" s="2700"/>
    </row>
    <row r="194" spans="1:10" ht="27.75" customHeight="1">
      <c r="A194" s="827" t="s">
        <v>535</v>
      </c>
      <c r="B194" s="2886" t="s">
        <v>1766</v>
      </c>
      <c r="C194" s="2887"/>
      <c r="D194" s="2887"/>
      <c r="E194" s="2888"/>
      <c r="F194" s="826" t="s">
        <v>770</v>
      </c>
      <c r="G194" s="2698">
        <f>'BS old'!D124</f>
        <v>0</v>
      </c>
      <c r="H194" s="2702"/>
      <c r="I194" s="2698">
        <f>'BS old'!E124</f>
        <v>0</v>
      </c>
      <c r="J194" s="2700"/>
    </row>
    <row r="195" spans="1:10" s="458" customFormat="1" ht="27.75" customHeight="1">
      <c r="A195" s="827" t="s">
        <v>538</v>
      </c>
      <c r="B195" s="2886" t="s">
        <v>1767</v>
      </c>
      <c r="C195" s="2887"/>
      <c r="D195" s="2887"/>
      <c r="E195" s="2888"/>
      <c r="F195" s="826" t="s">
        <v>772</v>
      </c>
      <c r="G195" s="2698">
        <f>'BS old'!D125</f>
        <v>0</v>
      </c>
      <c r="H195" s="2702"/>
      <c r="I195" s="2698">
        <f>'BS old'!E125</f>
        <v>0</v>
      </c>
      <c r="J195" s="2700"/>
    </row>
    <row r="196" spans="1:10" ht="27.75" customHeight="1">
      <c r="A196" s="827" t="s">
        <v>541</v>
      </c>
      <c r="B196" s="2886" t="s">
        <v>1768</v>
      </c>
      <c r="C196" s="2887"/>
      <c r="D196" s="2887"/>
      <c r="E196" s="2888"/>
      <c r="F196" s="826" t="s">
        <v>774</v>
      </c>
      <c r="G196" s="2698">
        <f>'BS old'!D126</f>
        <v>0</v>
      </c>
      <c r="H196" s="2702"/>
      <c r="I196" s="2698">
        <f>'BS old'!E126</f>
        <v>0</v>
      </c>
      <c r="J196" s="2700"/>
    </row>
    <row r="197" spans="1:10" ht="28.5" customHeight="1">
      <c r="A197" s="827" t="s">
        <v>544</v>
      </c>
      <c r="B197" s="2886" t="s">
        <v>1769</v>
      </c>
      <c r="C197" s="2887"/>
      <c r="D197" s="2887"/>
      <c r="E197" s="2888"/>
      <c r="F197" s="826" t="s">
        <v>776</v>
      </c>
      <c r="G197" s="2698">
        <f>'BS old'!D127</f>
        <v>0</v>
      </c>
      <c r="H197" s="2702"/>
      <c r="I197" s="2698">
        <f>'BS old'!E127</f>
        <v>0</v>
      </c>
      <c r="J197" s="2700"/>
    </row>
    <row r="198" spans="1:10" ht="27.75" customHeight="1">
      <c r="A198" s="827" t="s">
        <v>547</v>
      </c>
      <c r="B198" s="2886" t="s">
        <v>1770</v>
      </c>
      <c r="C198" s="2887"/>
      <c r="D198" s="2887"/>
      <c r="E198" s="2888"/>
      <c r="F198" s="826" t="s">
        <v>778</v>
      </c>
      <c r="G198" s="2698">
        <f>'BS old'!D128</f>
        <v>0</v>
      </c>
      <c r="H198" s="2702"/>
      <c r="I198" s="2698">
        <f>'BS old'!E128</f>
        <v>0</v>
      </c>
      <c r="J198" s="2700"/>
    </row>
    <row r="199" spans="1:10" ht="27.75" customHeight="1">
      <c r="A199" s="827" t="s">
        <v>568</v>
      </c>
      <c r="B199" s="2886" t="s">
        <v>1771</v>
      </c>
      <c r="C199" s="2887"/>
      <c r="D199" s="2887"/>
      <c r="E199" s="2888"/>
      <c r="F199" s="826" t="s">
        <v>780</v>
      </c>
      <c r="G199" s="2698">
        <f>'BS old'!D129</f>
        <v>0</v>
      </c>
      <c r="H199" s="2702"/>
      <c r="I199" s="2698">
        <f>'BS old'!E129</f>
        <v>0</v>
      </c>
      <c r="J199" s="2700"/>
    </row>
    <row r="200" spans="1:10" ht="27.75" customHeight="1">
      <c r="A200" s="827" t="s">
        <v>571</v>
      </c>
      <c r="B200" s="2886" t="s">
        <v>1772</v>
      </c>
      <c r="C200" s="2887"/>
      <c r="D200" s="2887"/>
      <c r="E200" s="2888"/>
      <c r="F200" s="826" t="s">
        <v>782</v>
      </c>
      <c r="G200" s="2698">
        <f>'BS old'!D130</f>
        <v>0</v>
      </c>
      <c r="H200" s="2702"/>
      <c r="I200" s="2698">
        <f>'BS old'!E130</f>
        <v>0</v>
      </c>
      <c r="J200" s="2700"/>
    </row>
    <row r="201" spans="1:10" ht="27.75" customHeight="1">
      <c r="A201" s="827" t="s">
        <v>758</v>
      </c>
      <c r="B201" s="2886" t="s">
        <v>1773</v>
      </c>
      <c r="C201" s="2887"/>
      <c r="D201" s="2887"/>
      <c r="E201" s="2888"/>
      <c r="F201" s="826" t="s">
        <v>784</v>
      </c>
      <c r="G201" s="2698">
        <f>'BS old'!D131</f>
        <v>0</v>
      </c>
      <c r="H201" s="2702"/>
      <c r="I201" s="2698">
        <f>'BS old'!E131</f>
        <v>0</v>
      </c>
      <c r="J201" s="2700"/>
    </row>
    <row r="202" spans="1:10" ht="27.75" customHeight="1">
      <c r="A202" s="828" t="s">
        <v>649</v>
      </c>
      <c r="B202" s="2883" t="s">
        <v>1774</v>
      </c>
      <c r="C202" s="2884"/>
      <c r="D202" s="2884"/>
      <c r="E202" s="2885"/>
      <c r="F202" s="826" t="s">
        <v>786</v>
      </c>
      <c r="G202" s="2698">
        <f>'BS old'!D132</f>
        <v>0</v>
      </c>
      <c r="H202" s="2702"/>
      <c r="I202" s="2698">
        <f>'BS old'!E132</f>
        <v>0</v>
      </c>
      <c r="J202" s="2700"/>
    </row>
    <row r="203" spans="1:10" ht="27.75" customHeight="1">
      <c r="A203" s="830" t="s">
        <v>787</v>
      </c>
      <c r="B203" s="2883" t="s">
        <v>1775</v>
      </c>
      <c r="C203" s="2884"/>
      <c r="D203" s="2884"/>
      <c r="E203" s="2885"/>
      <c r="F203" s="826" t="s">
        <v>789</v>
      </c>
      <c r="G203" s="2698">
        <f>'BS old'!D133</f>
        <v>0</v>
      </c>
      <c r="H203" s="2702"/>
      <c r="I203" s="2698">
        <f>'BS old'!E133</f>
        <v>0</v>
      </c>
      <c r="J203" s="2700"/>
    </row>
    <row r="204" spans="1:10" ht="27.75" customHeight="1">
      <c r="A204" s="827" t="s">
        <v>790</v>
      </c>
      <c r="B204" s="2886" t="s">
        <v>1776</v>
      </c>
      <c r="C204" s="2887"/>
      <c r="D204" s="2887"/>
      <c r="E204" s="2888"/>
      <c r="F204" s="826" t="s">
        <v>792</v>
      </c>
      <c r="G204" s="2698">
        <f>'BS old'!D134</f>
        <v>0</v>
      </c>
      <c r="H204" s="2702"/>
      <c r="I204" s="2698">
        <f>'BS old'!E134</f>
        <v>0</v>
      </c>
      <c r="J204" s="2700"/>
    </row>
    <row r="205" spans="1:10" s="458" customFormat="1" ht="27.75" customHeight="1">
      <c r="A205" s="827" t="s">
        <v>532</v>
      </c>
      <c r="B205" s="2886" t="s">
        <v>1777</v>
      </c>
      <c r="C205" s="2887"/>
      <c r="D205" s="2887"/>
      <c r="E205" s="2888"/>
      <c r="F205" s="826" t="s">
        <v>794</v>
      </c>
      <c r="G205" s="2698">
        <f>'BS old'!D135</f>
        <v>0</v>
      </c>
      <c r="H205" s="2702"/>
      <c r="I205" s="2698">
        <f>'BS old'!E135</f>
        <v>0</v>
      </c>
      <c r="J205" s="2700"/>
    </row>
    <row r="206" spans="1:10" ht="27.75" customHeight="1">
      <c r="A206" s="828" t="s">
        <v>663</v>
      </c>
      <c r="B206" s="2883" t="s">
        <v>1778</v>
      </c>
      <c r="C206" s="2884"/>
      <c r="D206" s="2884"/>
      <c r="E206" s="2885"/>
      <c r="F206" s="826" t="s">
        <v>796</v>
      </c>
      <c r="G206" s="2698">
        <f>'BS old'!D136</f>
        <v>0</v>
      </c>
      <c r="H206" s="2702"/>
      <c r="I206" s="2698">
        <f>'BS old'!E136</f>
        <v>0</v>
      </c>
      <c r="J206" s="2700"/>
    </row>
    <row r="207" spans="1:10" ht="27.75" customHeight="1">
      <c r="A207" s="831" t="s">
        <v>666</v>
      </c>
      <c r="B207" s="2886" t="s">
        <v>1779</v>
      </c>
      <c r="C207" s="2887"/>
      <c r="D207" s="2887"/>
      <c r="E207" s="2888"/>
      <c r="F207" s="826" t="s">
        <v>798</v>
      </c>
      <c r="G207" s="2698">
        <f>'BS old'!D137</f>
        <v>0</v>
      </c>
      <c r="H207" s="2702"/>
      <c r="I207" s="2698">
        <f>'BS old'!E137</f>
        <v>0</v>
      </c>
      <c r="J207" s="2700"/>
    </row>
    <row r="208" spans="1:10" ht="27.75" customHeight="1">
      <c r="A208" s="827" t="s">
        <v>532</v>
      </c>
      <c r="B208" s="2886" t="s">
        <v>1780</v>
      </c>
      <c r="C208" s="2887"/>
      <c r="D208" s="2887"/>
      <c r="E208" s="2888"/>
      <c r="F208" s="826" t="s">
        <v>800</v>
      </c>
      <c r="G208" s="2698">
        <f>'BS old'!D138</f>
        <v>0</v>
      </c>
      <c r="H208" s="2702"/>
      <c r="I208" s="2698">
        <f>'BS old'!E138</f>
        <v>0</v>
      </c>
      <c r="J208" s="2700"/>
    </row>
    <row r="209" spans="1:10" s="458" customFormat="1" ht="27.75" customHeight="1">
      <c r="A209" s="827" t="s">
        <v>535</v>
      </c>
      <c r="B209" s="2886" t="s">
        <v>1781</v>
      </c>
      <c r="C209" s="2887"/>
      <c r="D209" s="2887"/>
      <c r="E209" s="2888"/>
      <c r="F209" s="826" t="s">
        <v>802</v>
      </c>
      <c r="G209" s="2698">
        <f>'BS old'!D139</f>
        <v>0</v>
      </c>
      <c r="H209" s="2702"/>
      <c r="I209" s="2698">
        <f>'BS old'!E139</f>
        <v>0</v>
      </c>
      <c r="J209" s="2700"/>
    </row>
    <row r="210" spans="1:10" ht="27.75" customHeight="1" thickBot="1">
      <c r="A210" s="512" t="s">
        <v>538</v>
      </c>
      <c r="B210" s="2892" t="s">
        <v>1782</v>
      </c>
      <c r="C210" s="2893"/>
      <c r="D210" s="2893"/>
      <c r="E210" s="2894"/>
      <c r="F210" s="826" t="s">
        <v>804</v>
      </c>
      <c r="G210" s="2889">
        <f>'BS old'!D140</f>
        <v>0</v>
      </c>
      <c r="H210" s="2890"/>
      <c r="I210" s="2889">
        <f>'BS old'!E140</f>
        <v>0</v>
      </c>
      <c r="J210" s="2891"/>
    </row>
    <row r="211" spans="1:10" ht="24.75" customHeight="1"/>
    <row r="212" spans="1:10" ht="24.75" customHeight="1"/>
    <row r="213" spans="1:10" ht="24.75" customHeight="1"/>
  </sheetData>
  <mergeCells count="692">
    <mergeCell ref="I6:J6"/>
    <mergeCell ref="A7:A8"/>
    <mergeCell ref="B7:B8"/>
    <mergeCell ref="C7:C8"/>
    <mergeCell ref="D7:F7"/>
    <mergeCell ref="G7:I7"/>
    <mergeCell ref="D8:F8"/>
    <mergeCell ref="H8:J8"/>
    <mergeCell ref="B2:C2"/>
    <mergeCell ref="A4:A6"/>
    <mergeCell ref="B4:B6"/>
    <mergeCell ref="C4:C6"/>
    <mergeCell ref="D4:H4"/>
    <mergeCell ref="I4:J5"/>
    <mergeCell ref="D5:D6"/>
    <mergeCell ref="E5:F5"/>
    <mergeCell ref="G5:H6"/>
    <mergeCell ref="E6:F6"/>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33:A35"/>
    <mergeCell ref="B33:B35"/>
    <mergeCell ref="C33:C35"/>
    <mergeCell ref="D33:H33"/>
    <mergeCell ref="I33:J34"/>
    <mergeCell ref="D34:D35"/>
    <mergeCell ref="E34:F34"/>
    <mergeCell ref="G34:H35"/>
    <mergeCell ref="E35:F35"/>
    <mergeCell ref="I35:J35"/>
    <mergeCell ref="A38:A39"/>
    <mergeCell ref="B38:B39"/>
    <mergeCell ref="C38:C39"/>
    <mergeCell ref="D38:F38"/>
    <mergeCell ref="G38:I38"/>
    <mergeCell ref="D39:F39"/>
    <mergeCell ref="H39:J39"/>
    <mergeCell ref="A36:A37"/>
    <mergeCell ref="B36:B37"/>
    <mergeCell ref="C36:C37"/>
    <mergeCell ref="D36:F36"/>
    <mergeCell ref="G36:I36"/>
    <mergeCell ref="D37:F37"/>
    <mergeCell ref="H37:J37"/>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64:A66"/>
    <mergeCell ref="B64:B66"/>
    <mergeCell ref="C64:C66"/>
    <mergeCell ref="D64:H64"/>
    <mergeCell ref="I64:J65"/>
    <mergeCell ref="D65:D66"/>
    <mergeCell ref="E65:F65"/>
    <mergeCell ref="G65:H66"/>
    <mergeCell ref="E66:F66"/>
    <mergeCell ref="I66:J66"/>
    <mergeCell ref="A69:A70"/>
    <mergeCell ref="B69:B70"/>
    <mergeCell ref="C69:C70"/>
    <mergeCell ref="D69:F69"/>
    <mergeCell ref="G69:I69"/>
    <mergeCell ref="D70:F70"/>
    <mergeCell ref="H70:J70"/>
    <mergeCell ref="A67:A68"/>
    <mergeCell ref="B67:B68"/>
    <mergeCell ref="C67:C68"/>
    <mergeCell ref="D67:F67"/>
    <mergeCell ref="G67:I67"/>
    <mergeCell ref="D68:F68"/>
    <mergeCell ref="H68:J68"/>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7"/>
    <mergeCell ref="E97:F97"/>
    <mergeCell ref="I97:J97"/>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28:A130"/>
    <mergeCell ref="B128:B130"/>
    <mergeCell ref="C128:C130"/>
    <mergeCell ref="D128:H128"/>
    <mergeCell ref="I128:J129"/>
    <mergeCell ref="D129:D130"/>
    <mergeCell ref="E129:F129"/>
    <mergeCell ref="G129:H130"/>
    <mergeCell ref="E130:F130"/>
    <mergeCell ref="I130:J130"/>
    <mergeCell ref="A133:A134"/>
    <mergeCell ref="B133:B134"/>
    <mergeCell ref="C133:C134"/>
    <mergeCell ref="D133:F133"/>
    <mergeCell ref="G133:I133"/>
    <mergeCell ref="D134:F134"/>
    <mergeCell ref="H134:J134"/>
    <mergeCell ref="A131:A132"/>
    <mergeCell ref="B131:B132"/>
    <mergeCell ref="C131:C132"/>
    <mergeCell ref="D131:F131"/>
    <mergeCell ref="G131:I131"/>
    <mergeCell ref="D132:F132"/>
    <mergeCell ref="H132:J132"/>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97:E197"/>
    <mergeCell ref="G197:H197"/>
    <mergeCell ref="I197:J197"/>
    <mergeCell ref="B198:E198"/>
    <mergeCell ref="G198:H198"/>
    <mergeCell ref="I198:J198"/>
    <mergeCell ref="B195:E195"/>
    <mergeCell ref="G195:H195"/>
    <mergeCell ref="I195:J195"/>
    <mergeCell ref="B196:E196"/>
    <mergeCell ref="G196:H196"/>
    <mergeCell ref="I196:J196"/>
    <mergeCell ref="B201:E201"/>
    <mergeCell ref="G201:H201"/>
    <mergeCell ref="I201:J201"/>
    <mergeCell ref="B202:E202"/>
    <mergeCell ref="G202:H202"/>
    <mergeCell ref="I202:J202"/>
    <mergeCell ref="B199:E199"/>
    <mergeCell ref="G199:H199"/>
    <mergeCell ref="I199:J199"/>
    <mergeCell ref="B200:E200"/>
    <mergeCell ref="G200:H200"/>
    <mergeCell ref="I200:J200"/>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9:E209"/>
    <mergeCell ref="G209:H209"/>
    <mergeCell ref="I209:J209"/>
    <mergeCell ref="B210:E210"/>
    <mergeCell ref="G210:H210"/>
    <mergeCell ref="I210:J210"/>
    <mergeCell ref="B207:E207"/>
    <mergeCell ref="G207:H207"/>
    <mergeCell ref="I207:J207"/>
    <mergeCell ref="B208:E208"/>
    <mergeCell ref="G208:H208"/>
    <mergeCell ref="I208:J208"/>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25947/1/2010&amp;RSeite &amp;P</oddFooter>
  </headerFooter>
  <rowBreaks count="6" manualBreakCount="6">
    <brk id="32" max="16383" man="1"/>
    <brk id="63" max="16383" man="1"/>
    <brk id="94" max="16383" man="1"/>
    <brk id="127" max="16383" man="1"/>
    <brk id="148" max="16383" man="1"/>
    <brk id="178"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outlinePr summaryBelow="0" summaryRight="0"/>
  </sheetPr>
  <dimension ref="A1:AM53"/>
  <sheetViews>
    <sheetView showGridLines="0" view="pageBreakPreview" zoomScaleNormal="100" zoomScaleSheetLayoutView="100" workbookViewId="0">
      <selection activeCell="AG5" sqref="AG5"/>
    </sheetView>
  </sheetViews>
  <sheetFormatPr defaultColWidth="9.109375" defaultRowHeight="13.2"/>
  <cols>
    <col min="1" max="10" width="2.5546875" style="833" customWidth="1"/>
    <col min="11" max="11" width="3.44140625" style="833" customWidth="1"/>
    <col min="12" max="36" width="2.5546875" style="833" customWidth="1"/>
    <col min="37" max="37" width="2.109375" style="833" customWidth="1"/>
    <col min="38" max="38" width="1.88671875" style="833" customWidth="1"/>
    <col min="39" max="39" width="2.109375" style="833" customWidth="1"/>
    <col min="40" max="45" width="2.5546875" style="833" customWidth="1"/>
    <col min="46" max="46" width="7.6640625" style="833" customWidth="1"/>
    <col min="47" max="61" width="2.5546875" style="833" customWidth="1"/>
    <col min="62" max="16384" width="9.109375" style="833"/>
  </cols>
  <sheetData>
    <row r="1" spans="1:38">
      <c r="B1" s="832" t="s">
        <v>1234</v>
      </c>
    </row>
    <row r="2" spans="1:38" s="508" customFormat="1" ht="18" thickBot="1">
      <c r="C2" s="832"/>
      <c r="N2" s="504" t="s">
        <v>1783</v>
      </c>
    </row>
    <row r="3" spans="1:38" s="405" customFormat="1" ht="21" customHeight="1" thickBot="1">
      <c r="B3" s="891" t="s">
        <v>1784</v>
      </c>
      <c r="C3" s="834"/>
      <c r="D3" s="835"/>
      <c r="E3" s="835"/>
      <c r="F3" s="835"/>
      <c r="G3" s="835"/>
      <c r="H3" s="835"/>
      <c r="I3" s="835"/>
      <c r="J3" s="836"/>
      <c r="K3" s="835"/>
      <c r="L3" s="837"/>
      <c r="N3" s="504" t="s">
        <v>1785</v>
      </c>
      <c r="Q3" s="504"/>
    </row>
    <row r="4" spans="1:38" ht="13.8" thickBot="1"/>
    <row r="5" spans="1:38" ht="28.5" customHeight="1" thickBot="1">
      <c r="K5" s="871" t="s">
        <v>1618</v>
      </c>
      <c r="L5" s="502" t="str">
        <f>+MID('Input data'!$B$11,1,1)</f>
        <v>3</v>
      </c>
      <c r="M5" s="502" t="str">
        <f>+MID('Input data'!$B$11,2,1)</f>
        <v>1</v>
      </c>
      <c r="N5" s="502" t="s">
        <v>1063</v>
      </c>
      <c r="O5" s="502" t="str">
        <f>LEFT('Input data'!B13,1)</f>
        <v>1</v>
      </c>
      <c r="P5" s="502" t="str">
        <f>RIGHT('Input data'!B13,1)</f>
        <v>2</v>
      </c>
      <c r="Q5" s="502" t="s">
        <v>1063</v>
      </c>
      <c r="R5" s="502" t="str">
        <f>+LEFT('Input data'!$B$14,1)</f>
        <v>2</v>
      </c>
      <c r="S5" s="502" t="str">
        <f>+MID('Input data'!$B$14,2,1)</f>
        <v>0</v>
      </c>
      <c r="T5" s="502" t="str">
        <f>+MID('Input data'!$B$14,3,1)</f>
        <v>1</v>
      </c>
      <c r="U5" s="502" t="str">
        <f>+MID('Input data'!$B$14,4,1)</f>
        <v>5</v>
      </c>
      <c r="V5" s="3311" t="s">
        <v>1619</v>
      </c>
      <c r="W5" s="3312"/>
      <c r="X5" s="3312"/>
      <c r="Y5" s="3312"/>
      <c r="Z5" s="3312"/>
      <c r="AA5" s="3313"/>
    </row>
    <row r="6" spans="1:38" ht="7.5" customHeight="1" thickBot="1"/>
    <row r="7" spans="1:38" s="495" customFormat="1" ht="14.25" customHeight="1">
      <c r="A7" s="498" t="s">
        <v>1620</v>
      </c>
      <c r="B7" s="498"/>
      <c r="C7" s="497"/>
      <c r="D7" s="497"/>
      <c r="E7" s="497"/>
      <c r="F7" s="497"/>
      <c r="G7" s="497"/>
      <c r="H7" s="497"/>
      <c r="I7" s="497"/>
      <c r="J7" s="497"/>
      <c r="K7" s="497"/>
      <c r="L7" s="497"/>
      <c r="M7" s="497"/>
      <c r="N7" s="497"/>
      <c r="O7" s="497"/>
      <c r="P7" s="497"/>
      <c r="Q7" s="497"/>
      <c r="R7" s="497"/>
      <c r="S7" s="496"/>
      <c r="T7" s="497"/>
      <c r="U7" s="497"/>
      <c r="V7" s="497"/>
      <c r="W7" s="497"/>
      <c r="X7" s="497"/>
      <c r="Y7" s="497"/>
      <c r="Z7" s="497"/>
      <c r="AA7" s="497"/>
      <c r="AB7" s="497"/>
      <c r="AC7" s="497"/>
      <c r="AD7" s="497"/>
      <c r="AE7" s="497"/>
      <c r="AF7" s="497"/>
      <c r="AG7" s="497"/>
      <c r="AH7" s="497"/>
      <c r="AI7" s="497"/>
      <c r="AJ7" s="497"/>
      <c r="AK7" s="497"/>
      <c r="AL7" s="496"/>
    </row>
    <row r="8" spans="1:38" s="495" customFormat="1" ht="14.25" customHeight="1">
      <c r="A8" s="872" t="s">
        <v>1621</v>
      </c>
      <c r="B8" s="872"/>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4"/>
    </row>
    <row r="9" spans="1:38" s="878" customFormat="1" ht="15" customHeight="1">
      <c r="A9" s="875" t="s">
        <v>1622</v>
      </c>
      <c r="B9" s="875"/>
      <c r="C9" s="876"/>
      <c r="D9" s="876"/>
      <c r="E9" s="876"/>
      <c r="F9" s="876"/>
      <c r="G9" s="876"/>
      <c r="H9" s="876"/>
      <c r="I9" s="876"/>
      <c r="J9" s="876"/>
      <c r="K9" s="876"/>
      <c r="L9" s="876"/>
      <c r="M9" s="876"/>
      <c r="N9" s="876"/>
      <c r="O9" s="876"/>
      <c r="P9" s="876"/>
      <c r="Q9" s="876"/>
      <c r="R9" s="876"/>
      <c r="S9" s="877"/>
      <c r="T9" s="876"/>
      <c r="U9" s="876"/>
      <c r="V9" s="876"/>
      <c r="W9" s="876"/>
      <c r="X9" s="876"/>
      <c r="Y9" s="876"/>
      <c r="Z9" s="876"/>
      <c r="AA9" s="876"/>
      <c r="AB9" s="876"/>
      <c r="AC9" s="876"/>
      <c r="AD9" s="876"/>
      <c r="AE9" s="876"/>
      <c r="AF9" s="876"/>
      <c r="AG9" s="876"/>
      <c r="AH9" s="876"/>
      <c r="AI9" s="876"/>
      <c r="AJ9" s="876"/>
      <c r="AK9" s="876"/>
      <c r="AL9" s="874"/>
    </row>
    <row r="10" spans="1:38" s="490" customFormat="1" ht="18" customHeight="1" thickBot="1">
      <c r="A10" s="493" t="s">
        <v>1067</v>
      </c>
      <c r="B10" s="493"/>
      <c r="C10" s="492"/>
      <c r="D10" s="492"/>
      <c r="E10" s="493"/>
      <c r="F10" s="492"/>
      <c r="G10" s="492"/>
      <c r="H10" s="492"/>
      <c r="I10" s="492"/>
      <c r="J10" s="492"/>
      <c r="K10" s="492"/>
      <c r="L10" s="492"/>
      <c r="M10" s="492"/>
      <c r="N10" s="492"/>
      <c r="O10" s="492"/>
      <c r="P10" s="492"/>
      <c r="Q10" s="492"/>
      <c r="R10" s="492"/>
      <c r="S10" s="491"/>
      <c r="T10" s="492"/>
      <c r="U10" s="492"/>
      <c r="V10" s="492"/>
      <c r="W10" s="492"/>
      <c r="X10" s="492"/>
      <c r="Y10" s="492"/>
      <c r="Z10" s="492"/>
      <c r="AA10" s="492"/>
      <c r="AB10" s="492"/>
      <c r="AC10" s="492"/>
      <c r="AD10" s="492"/>
      <c r="AE10" s="492"/>
      <c r="AF10" s="492"/>
      <c r="AG10" s="492"/>
      <c r="AH10" s="492"/>
      <c r="AI10" s="492"/>
      <c r="AJ10" s="492"/>
      <c r="AK10" s="492"/>
      <c r="AL10" s="491"/>
    </row>
    <row r="11" spans="1:38" s="470" customFormat="1" ht="3.75" customHeight="1" thickBot="1"/>
    <row r="12" spans="1:38" s="470" customFormat="1" ht="14.25" customHeight="1">
      <c r="A12" s="472" t="s">
        <v>1624</v>
      </c>
      <c r="B12" s="471"/>
      <c r="C12" s="471"/>
      <c r="D12" s="471"/>
      <c r="E12" s="471"/>
      <c r="F12" s="471"/>
      <c r="G12" s="471"/>
      <c r="H12" s="471"/>
      <c r="I12" s="415"/>
      <c r="J12" s="856"/>
      <c r="K12" s="488" t="s">
        <v>1625</v>
      </c>
      <c r="L12" s="471"/>
      <c r="M12" s="489"/>
      <c r="N12" s="489"/>
      <c r="O12" s="489"/>
      <c r="P12" s="471"/>
      <c r="Q12" s="488" t="s">
        <v>1625</v>
      </c>
      <c r="R12" s="471"/>
      <c r="S12" s="415"/>
      <c r="T12" s="471"/>
      <c r="U12" s="471"/>
      <c r="V12" s="857"/>
      <c r="W12" s="471"/>
      <c r="X12" s="471"/>
      <c r="Y12" s="471"/>
      <c r="Z12" s="471"/>
      <c r="AA12" s="471"/>
      <c r="AB12" s="471"/>
      <c r="AC12" s="471"/>
      <c r="AD12" s="488" t="s">
        <v>1626</v>
      </c>
      <c r="AE12" s="488"/>
      <c r="AF12" s="488"/>
      <c r="AG12" s="488" t="s">
        <v>1627</v>
      </c>
      <c r="AH12" s="471"/>
      <c r="AI12" s="471"/>
      <c r="AJ12" s="471"/>
      <c r="AK12" s="471"/>
      <c r="AL12" s="487"/>
    </row>
    <row r="13" spans="1:38" s="470" customFormat="1" ht="19.5" customHeight="1">
      <c r="A13" s="484" t="str">
        <f>LEFT('Input data'!C24,1)</f>
        <v>2</v>
      </c>
      <c r="B13" s="449" t="str">
        <f>MID('Input data'!$C$24,2,1)</f>
        <v>0</v>
      </c>
      <c r="C13" s="449" t="str">
        <f>MID('Input data'!$C$24,3,1)</f>
        <v>2</v>
      </c>
      <c r="D13" s="449" t="str">
        <f>MID('Input data'!$C$24,4,1)</f>
        <v>0</v>
      </c>
      <c r="E13" s="449" t="str">
        <f>MID('Input data'!$C$24,5,1)</f>
        <v>4</v>
      </c>
      <c r="F13" s="449" t="str">
        <f>MID('Input data'!$C$24,6,1)</f>
        <v>1</v>
      </c>
      <c r="G13" s="449" t="str">
        <f>MID('Input data'!$C$24,7,1)</f>
        <v>0</v>
      </c>
      <c r="H13" s="449" t="str">
        <f>MID('Input data'!$C$24,8,1)</f>
        <v>2</v>
      </c>
      <c r="I13" s="449" t="str">
        <f>MID('Input data'!$C$24,9,1)</f>
        <v>9</v>
      </c>
      <c r="J13" s="858" t="str">
        <f>MID('Input data'!$C$24,10,1)</f>
        <v>3</v>
      </c>
      <c r="K13" s="859"/>
      <c r="L13" s="473"/>
      <c r="M13" s="473"/>
      <c r="N13" s="473"/>
      <c r="O13" s="473"/>
      <c r="P13" s="473"/>
      <c r="Q13" s="473"/>
      <c r="R13" s="473"/>
      <c r="S13" s="473"/>
      <c r="T13" s="473"/>
      <c r="U13" s="473"/>
      <c r="V13" s="860"/>
      <c r="W13" s="478" t="s">
        <v>1628</v>
      </c>
      <c r="X13" s="473"/>
      <c r="Y13" s="473"/>
      <c r="Z13" s="473"/>
      <c r="AA13" s="473"/>
      <c r="AB13" s="478" t="s">
        <v>1629</v>
      </c>
      <c r="AC13" s="473"/>
      <c r="AD13" s="449" t="str">
        <f>MID('Input data'!$B$8,1,1)</f>
        <v>0</v>
      </c>
      <c r="AE13" s="449" t="str">
        <f>MID('Input data'!$B$8,2,1)</f>
        <v>1</v>
      </c>
      <c r="AF13" s="449"/>
      <c r="AG13" s="449" t="str">
        <f>MID('Input data'!$B$9,1,1)</f>
        <v>2</v>
      </c>
      <c r="AH13" s="449" t="str">
        <f>MID('Input data'!$B$9,2,1)</f>
        <v>0</v>
      </c>
      <c r="AI13" s="449" t="str">
        <f>MID('Input data'!$B$9,3,1)</f>
        <v>1</v>
      </c>
      <c r="AJ13" s="449" t="str">
        <f>MID('Input data'!$B$9,4,1)</f>
        <v>5</v>
      </c>
      <c r="AK13" s="473"/>
      <c r="AL13" s="479"/>
    </row>
    <row r="14" spans="1:38" s="470" customFormat="1" ht="19.5" customHeight="1">
      <c r="A14" s="411" t="s">
        <v>1630</v>
      </c>
      <c r="B14" s="473"/>
      <c r="C14" s="473"/>
      <c r="D14" s="473"/>
      <c r="E14" s="473"/>
      <c r="F14" s="473"/>
      <c r="G14" s="473"/>
      <c r="H14" s="407"/>
      <c r="I14" s="407"/>
      <c r="J14" s="535"/>
      <c r="K14" s="486" t="str">
        <f>IF('Input data'!D7="x","x"," ")</f>
        <v>x</v>
      </c>
      <c r="L14" s="478" t="s">
        <v>1631</v>
      </c>
      <c r="N14" s="480"/>
      <c r="O14" s="480"/>
      <c r="P14" s="480"/>
      <c r="Q14" s="480"/>
      <c r="R14" s="486" t="str">
        <f>IF('Input data'!D17="x","x"," ")</f>
        <v>x</v>
      </c>
      <c r="S14" s="478" t="s">
        <v>1632</v>
      </c>
      <c r="T14" s="473"/>
      <c r="U14" s="473"/>
      <c r="V14" s="860"/>
      <c r="W14" s="840"/>
      <c r="X14" s="841"/>
      <c r="Y14" s="841"/>
      <c r="Z14" s="841"/>
      <c r="AA14" s="841"/>
      <c r="AB14" s="842" t="s">
        <v>1633</v>
      </c>
      <c r="AC14" s="841"/>
      <c r="AD14" s="843" t="str">
        <f>MID('Input data'!$B$13,1,1)</f>
        <v>1</v>
      </c>
      <c r="AE14" s="843" t="str">
        <f>MID('Input data'!$B$13,2,1)</f>
        <v>2</v>
      </c>
      <c r="AF14" s="843"/>
      <c r="AG14" s="843" t="str">
        <f>MID('Input data'!$B$14,1,1)</f>
        <v>2</v>
      </c>
      <c r="AH14" s="843" t="str">
        <f>MID('Input data'!$B$14,2,1)</f>
        <v>0</v>
      </c>
      <c r="AI14" s="843" t="str">
        <f>MID('Input data'!$B$14,3,1)</f>
        <v>1</v>
      </c>
      <c r="AJ14" s="843" t="str">
        <f>MID('Input data'!$B$14,4,1)</f>
        <v>5</v>
      </c>
      <c r="AK14" s="841"/>
      <c r="AL14" s="844"/>
    </row>
    <row r="15" spans="1:38" s="470" customFormat="1" ht="19.5" customHeight="1">
      <c r="A15" s="879" t="str">
        <f>LEFT('Input data'!C26,1)</f>
        <v>3</v>
      </c>
      <c r="B15" s="482" t="str">
        <f>MID('Input data'!$C$26,2,1)</f>
        <v>1</v>
      </c>
      <c r="C15" s="482" t="str">
        <f>MID('Input data'!$C$26,3,1)</f>
        <v>4</v>
      </c>
      <c r="D15" s="482" t="str">
        <f>MID('Input data'!$C$26,4,1)</f>
        <v>2</v>
      </c>
      <c r="E15" s="482" t="str">
        <f>MID('Input data'!$C$26,5,1)</f>
        <v>6</v>
      </c>
      <c r="F15" s="482" t="str">
        <f>MID('Input data'!$C$26,6,1)</f>
        <v>0</v>
      </c>
      <c r="G15" s="482" t="str">
        <f>MID('Input data'!$C$26,7,1)</f>
        <v>8</v>
      </c>
      <c r="H15" s="482" t="str">
        <f>MID('Input data'!$C$26,8,1)</f>
        <v>5</v>
      </c>
      <c r="I15" s="407"/>
      <c r="J15" s="535"/>
      <c r="K15" s="407" t="str">
        <f>IF('Input data'!D8="x","x", "")</f>
        <v/>
      </c>
      <c r="L15" s="478" t="s">
        <v>1634</v>
      </c>
      <c r="M15" s="478"/>
      <c r="N15" s="480"/>
      <c r="O15" s="480"/>
      <c r="P15" s="480"/>
      <c r="Q15" s="480"/>
      <c r="R15" s="480" t="str">
        <f>IF('Input data'!D18="x","x"," ")</f>
        <v xml:space="preserve"> </v>
      </c>
      <c r="S15" s="478" t="s">
        <v>1635</v>
      </c>
      <c r="T15" s="473"/>
      <c r="U15" s="473"/>
      <c r="V15" s="860"/>
      <c r="W15" s="478"/>
      <c r="X15" s="473"/>
      <c r="Y15" s="410"/>
      <c r="Z15" s="407"/>
      <c r="AA15" s="407"/>
      <c r="AB15" s="480"/>
      <c r="AC15" s="407"/>
      <c r="AD15" s="482"/>
      <c r="AE15" s="482"/>
      <c r="AF15" s="482"/>
      <c r="AG15" s="482"/>
      <c r="AH15" s="482"/>
      <c r="AI15" s="482"/>
      <c r="AJ15" s="482"/>
      <c r="AK15" s="407"/>
      <c r="AL15" s="479"/>
    </row>
    <row r="16" spans="1:38" s="470" customFormat="1" ht="19.5" customHeight="1">
      <c r="A16" s="411" t="s">
        <v>1081</v>
      </c>
      <c r="B16" s="473"/>
      <c r="C16" s="473"/>
      <c r="D16" s="473"/>
      <c r="E16" s="473"/>
      <c r="F16" s="426"/>
      <c r="G16" s="473"/>
      <c r="H16" s="473"/>
      <c r="I16" s="407"/>
      <c r="J16" s="535"/>
      <c r="K16" s="859"/>
      <c r="L16" s="407"/>
      <c r="M16" s="478"/>
      <c r="N16" s="480"/>
      <c r="O16" s="480"/>
      <c r="P16" s="480"/>
      <c r="Q16" s="480"/>
      <c r="R16" s="880" t="s">
        <v>1636</v>
      </c>
      <c r="S16" s="480"/>
      <c r="T16" s="473"/>
      <c r="U16" s="473"/>
      <c r="V16" s="860"/>
      <c r="W16" s="478" t="s">
        <v>1637</v>
      </c>
      <c r="X16" s="473"/>
      <c r="Y16" s="410"/>
      <c r="Z16" s="407"/>
      <c r="AA16" s="407"/>
      <c r="AB16" s="478" t="s">
        <v>1629</v>
      </c>
      <c r="AC16" s="407"/>
      <c r="AD16" s="449" t="str">
        <f>MID('Input data'!$B$18,1,1)</f>
        <v>0</v>
      </c>
      <c r="AE16" s="449" t="str">
        <f>MID('Input data'!$B$18,2,1)</f>
        <v>1</v>
      </c>
      <c r="AF16" s="449"/>
      <c r="AG16" s="449" t="str">
        <f>MID('Input data'!$B$19,1,1)</f>
        <v>2</v>
      </c>
      <c r="AH16" s="449" t="str">
        <f>MID('Input data'!$B$19,2,1)</f>
        <v>0</v>
      </c>
      <c r="AI16" s="449" t="str">
        <f>MID('Input data'!$B$19,3,1)</f>
        <v>1</v>
      </c>
      <c r="AJ16" s="449" t="str">
        <f>MID('Input data'!$B$19,4,1)</f>
        <v>4</v>
      </c>
      <c r="AK16" s="407"/>
      <c r="AL16" s="479"/>
    </row>
    <row r="17" spans="1:39" s="470" customFormat="1" ht="19.5" customHeight="1" thickBot="1">
      <c r="A17" s="477" t="str">
        <f>'SK Cover sheet'!A15</f>
        <v>4</v>
      </c>
      <c r="B17" s="402" t="str">
        <f>'SK Cover sheet'!B15</f>
        <v>6</v>
      </c>
      <c r="C17" s="475" t="s">
        <v>1063</v>
      </c>
      <c r="D17" s="402" t="str">
        <f>'SK Cover sheet'!D15</f>
        <v>3</v>
      </c>
      <c r="E17" s="402" t="str">
        <f>'SK Cover sheet'!E15</f>
        <v>9</v>
      </c>
      <c r="F17" s="475" t="s">
        <v>1063</v>
      </c>
      <c r="G17" s="402" t="str">
        <f>'SK Cover sheet'!G15</f>
        <v>0</v>
      </c>
      <c r="H17" s="402"/>
      <c r="I17" s="402"/>
      <c r="J17" s="862"/>
      <c r="K17" s="863"/>
      <c r="L17" s="402"/>
      <c r="M17" s="402"/>
      <c r="N17" s="402"/>
      <c r="O17" s="402"/>
      <c r="P17" s="402"/>
      <c r="Q17" s="402"/>
      <c r="R17" s="402"/>
      <c r="S17" s="402"/>
      <c r="T17" s="475"/>
      <c r="U17" s="475"/>
      <c r="V17" s="864"/>
      <c r="W17" s="474"/>
      <c r="X17" s="475"/>
      <c r="Y17" s="403"/>
      <c r="Z17" s="402"/>
      <c r="AA17" s="402"/>
      <c r="AB17" s="474" t="s">
        <v>1633</v>
      </c>
      <c r="AC17" s="402"/>
      <c r="AD17" s="447" t="str">
        <f>MID('Input data'!$B$21,1,1)</f>
        <v>1</v>
      </c>
      <c r="AE17" s="447" t="str">
        <f>MID('Input data'!$B$21,2,1)</f>
        <v>2</v>
      </c>
      <c r="AF17" s="447"/>
      <c r="AG17" s="447" t="str">
        <f>MID('Input data'!$B$22,1,1)</f>
        <v>2</v>
      </c>
      <c r="AH17" s="447" t="str">
        <f>MID('Input data'!$B$22,2,1)</f>
        <v>0</v>
      </c>
      <c r="AI17" s="447" t="str">
        <f>MID('Input data'!$B$22,3,1)</f>
        <v>1</v>
      </c>
      <c r="AJ17" s="447" t="str">
        <f>MID('Input data'!$B$22,4,1)</f>
        <v>4</v>
      </c>
      <c r="AK17" s="402"/>
      <c r="AL17" s="476"/>
    </row>
    <row r="18" spans="1:39" s="470" customFormat="1" ht="4.5" customHeight="1">
      <c r="A18" s="473"/>
      <c r="B18" s="473"/>
      <c r="C18" s="473"/>
      <c r="D18" s="473"/>
      <c r="E18" s="473"/>
      <c r="F18" s="473"/>
      <c r="G18" s="473"/>
      <c r="H18" s="407"/>
      <c r="I18" s="407"/>
      <c r="J18" s="407"/>
      <c r="K18" s="407"/>
      <c r="L18" s="407"/>
      <c r="M18" s="407"/>
      <c r="N18" s="407"/>
      <c r="O18" s="407"/>
      <c r="P18" s="407"/>
      <c r="Q18" s="407"/>
      <c r="R18" s="407"/>
      <c r="S18" s="407"/>
      <c r="T18" s="473"/>
      <c r="U18" s="473"/>
      <c r="V18" s="407"/>
      <c r="W18" s="407"/>
      <c r="X18" s="407"/>
      <c r="Y18" s="407"/>
      <c r="Z18" s="407"/>
      <c r="AA18" s="407"/>
      <c r="AB18" s="407"/>
      <c r="AC18" s="407"/>
      <c r="AD18" s="407"/>
      <c r="AE18" s="407"/>
      <c r="AF18" s="407"/>
      <c r="AG18" s="407"/>
      <c r="AH18" s="407"/>
      <c r="AI18" s="407"/>
      <c r="AJ18" s="407"/>
      <c r="AK18" s="407"/>
      <c r="AL18" s="473"/>
      <c r="AM18" s="473"/>
    </row>
    <row r="19" spans="1:39" s="470" customFormat="1" ht="3" customHeight="1" thickBot="1">
      <c r="A19" s="881"/>
      <c r="B19" s="473"/>
      <c r="C19" s="473"/>
      <c r="D19" s="473"/>
      <c r="E19" s="473"/>
      <c r="F19" s="473"/>
      <c r="G19" s="473"/>
      <c r="H19" s="407"/>
      <c r="I19" s="407"/>
      <c r="J19" s="407"/>
      <c r="K19" s="407"/>
      <c r="L19" s="407"/>
      <c r="M19" s="407"/>
      <c r="N19" s="407"/>
      <c r="O19" s="407"/>
      <c r="P19" s="407"/>
      <c r="Q19" s="407"/>
      <c r="R19" s="407"/>
      <c r="S19" s="407"/>
      <c r="T19" s="473"/>
      <c r="U19" s="473"/>
      <c r="V19" s="473"/>
      <c r="W19" s="407"/>
      <c r="X19" s="407"/>
      <c r="Y19" s="407"/>
      <c r="Z19" s="407"/>
      <c r="AA19" s="407"/>
      <c r="AB19" s="407"/>
      <c r="AC19" s="407"/>
      <c r="AD19" s="407"/>
      <c r="AE19" s="407"/>
      <c r="AF19" s="407"/>
      <c r="AG19" s="407"/>
      <c r="AH19" s="407"/>
      <c r="AI19" s="407"/>
      <c r="AJ19" s="407"/>
      <c r="AK19" s="407"/>
      <c r="AL19" s="473"/>
      <c r="AM19" s="473"/>
    </row>
    <row r="20" spans="1:39" s="470" customFormat="1" ht="16.2">
      <c r="A20" s="472" t="s">
        <v>1638</v>
      </c>
      <c r="B20" s="471"/>
      <c r="C20" s="471"/>
      <c r="D20" s="471"/>
      <c r="E20" s="471"/>
      <c r="F20" s="471"/>
      <c r="G20" s="471"/>
      <c r="H20" s="415"/>
      <c r="I20" s="415"/>
      <c r="J20" s="415"/>
      <c r="K20" s="415"/>
      <c r="L20" s="415"/>
      <c r="M20" s="415"/>
      <c r="N20" s="415"/>
      <c r="O20" s="415"/>
      <c r="P20" s="415"/>
      <c r="Q20" s="415"/>
      <c r="R20" s="415"/>
      <c r="S20" s="415"/>
      <c r="T20" s="471"/>
      <c r="U20" s="471"/>
      <c r="V20" s="471"/>
      <c r="W20" s="415"/>
      <c r="X20" s="415"/>
      <c r="Y20" s="415"/>
      <c r="Z20" s="415"/>
      <c r="AA20" s="415"/>
      <c r="AB20" s="415"/>
      <c r="AC20" s="415"/>
      <c r="AD20" s="415"/>
      <c r="AE20" s="415"/>
      <c r="AF20" s="415"/>
      <c r="AG20" s="415"/>
      <c r="AH20" s="415"/>
      <c r="AI20" s="415"/>
      <c r="AJ20" s="415"/>
      <c r="AK20" s="415"/>
      <c r="AL20" s="487"/>
    </row>
    <row r="21" spans="1:39" s="470" customFormat="1" ht="19.5" customHeight="1">
      <c r="A21" s="457" t="str">
        <f>+LEFT('Input data'!$F$3,1)</f>
        <v>E</v>
      </c>
      <c r="B21" s="449" t="str">
        <f>+MID('Input data'!$F$3,2,1)</f>
        <v>K</v>
      </c>
      <c r="C21" s="449" t="str">
        <f>+MID('Input data'!$F$3,3,1)</f>
        <v>V</v>
      </c>
      <c r="D21" s="449" t="str">
        <f>+MID('Input data'!$F$3,4,1)</f>
        <v>I</v>
      </c>
      <c r="E21" s="449" t="str">
        <f>+MID('Input data'!$F$3,5,1)</f>
        <v>A</v>
      </c>
      <c r="F21" s="449" t="str">
        <f>+MID('Input data'!$F$3,6,1)</f>
        <v xml:space="preserve"> </v>
      </c>
      <c r="G21" s="449" t="str">
        <f>+MID('Input data'!$F$3,7,1)</f>
        <v>s</v>
      </c>
      <c r="H21" s="449" t="str">
        <f>+MID('Input data'!$F$3,8,1)</f>
        <v>.</v>
      </c>
      <c r="I21" s="449" t="str">
        <f>+MID('Input data'!$F$3,9,1)</f>
        <v>r</v>
      </c>
      <c r="J21" s="449" t="str">
        <f>+MID('Input data'!$F$3,10,1)</f>
        <v>.</v>
      </c>
      <c r="K21" s="449" t="str">
        <f>+MID('Input data'!$F$3,11,1)</f>
        <v>o</v>
      </c>
      <c r="L21" s="449" t="str">
        <f>+MID('Input data'!$F$3,12,1)</f>
        <v>.</v>
      </c>
      <c r="M21" s="449" t="str">
        <f>+MID('Input data'!$F$3,13,1)</f>
        <v/>
      </c>
      <c r="N21" s="449" t="str">
        <f>+MID('Input data'!$F$3,14,1)</f>
        <v/>
      </c>
      <c r="O21" s="449" t="str">
        <f>+MID('Input data'!$F$3,15,1)</f>
        <v/>
      </c>
      <c r="P21" s="449" t="str">
        <f>+MID('Input data'!$F$3,16,1)</f>
        <v/>
      </c>
      <c r="Q21" s="449" t="str">
        <f>+MID('Input data'!$F$3,17,1)</f>
        <v/>
      </c>
      <c r="R21" s="449" t="str">
        <f>+MID('Input data'!$F$3,18,1)</f>
        <v/>
      </c>
      <c r="S21" s="449" t="str">
        <f>+MID('Input data'!$F$3,19,1)</f>
        <v/>
      </c>
      <c r="T21" s="449" t="str">
        <f>+MID('Input data'!$F$3,20,1)</f>
        <v/>
      </c>
      <c r="U21" s="449" t="str">
        <f>+MID('Input data'!$F$3,21,1)</f>
        <v/>
      </c>
      <c r="V21" s="449" t="str">
        <f>+MID('Input data'!$F$3,22,1)</f>
        <v/>
      </c>
      <c r="W21" s="449" t="str">
        <f>+MID('Input data'!$F$3,23,1)</f>
        <v/>
      </c>
      <c r="X21" s="449" t="str">
        <f>+MID('Input data'!$F$3,24,1)</f>
        <v/>
      </c>
      <c r="Y21" s="449" t="str">
        <f>+MID('Input data'!$F$3,25,1)</f>
        <v/>
      </c>
      <c r="Z21" s="449" t="str">
        <f>+MID('Input data'!$F$3,26,1)</f>
        <v/>
      </c>
      <c r="AA21" s="449" t="str">
        <f>+MID('Input data'!$F$3,27,1)</f>
        <v/>
      </c>
      <c r="AB21" s="449" t="str">
        <f>+MID('Input data'!$F$3,28,1)</f>
        <v/>
      </c>
      <c r="AC21" s="449" t="str">
        <f>+MID('Input data'!$F$3,29,1)</f>
        <v/>
      </c>
      <c r="AD21" s="449" t="str">
        <f>+MID('Input data'!$F$3,30,1)</f>
        <v/>
      </c>
      <c r="AE21" s="449" t="str">
        <f>+MID('Input data'!$F$3,31,1)</f>
        <v/>
      </c>
      <c r="AF21" s="449" t="str">
        <f>+MID('Input data'!$F$3,32,1)</f>
        <v/>
      </c>
      <c r="AG21" s="449" t="str">
        <f>+MID('Input data'!$F$3,33,1)</f>
        <v/>
      </c>
      <c r="AH21" s="449" t="str">
        <f>+MID('Input data'!$F$3,34,1)</f>
        <v/>
      </c>
      <c r="AI21" s="449" t="str">
        <f>+MID('Input data'!$F$3,35,1)</f>
        <v/>
      </c>
      <c r="AJ21" s="449" t="str">
        <f>+MID('Input data'!$F$3,36,1)</f>
        <v/>
      </c>
      <c r="AK21" s="456" t="str">
        <f>+MID('Input data'!$F$3,37,1)</f>
        <v/>
      </c>
      <c r="AL21" s="479"/>
    </row>
    <row r="22" spans="1:39" ht="19.5" customHeight="1">
      <c r="A22" s="457" t="str">
        <f>+MID('Input data'!$F$3,38,1)</f>
        <v/>
      </c>
      <c r="B22" s="449" t="str">
        <f>+MID('Input data'!$F$3,39,1)</f>
        <v/>
      </c>
      <c r="C22" s="449" t="str">
        <f>+MID('Input data'!$F$3,40,1)</f>
        <v/>
      </c>
      <c r="D22" s="449" t="str">
        <f>+MID('Input data'!$F$3,41,1)</f>
        <v/>
      </c>
      <c r="E22" s="449" t="str">
        <f>+MID('Input data'!$F$3,42,1)</f>
        <v/>
      </c>
      <c r="F22" s="449" t="str">
        <f>+MID('Input data'!$F$3,43,1)</f>
        <v/>
      </c>
      <c r="G22" s="449" t="str">
        <f>+MID('Input data'!$F$3,44,1)</f>
        <v/>
      </c>
      <c r="H22" s="449" t="str">
        <f>+MID('Input data'!$F$3,45,1)</f>
        <v/>
      </c>
      <c r="I22" s="449" t="str">
        <f>+MID('Input data'!$F$3,46,1)</f>
        <v/>
      </c>
      <c r="J22" s="449" t="str">
        <f>+MID('Input data'!$F$3,47,1)</f>
        <v/>
      </c>
      <c r="K22" s="449" t="str">
        <f>+MID('Input data'!$F$3,48,1)</f>
        <v/>
      </c>
      <c r="L22" s="449" t="str">
        <f>+MID('Input data'!$F$3,49,1)</f>
        <v/>
      </c>
      <c r="M22" s="449" t="str">
        <f>+MID('Input data'!$F$3,50,1)</f>
        <v/>
      </c>
      <c r="N22" s="449" t="str">
        <f>+MID('Input data'!$F$3,51,1)</f>
        <v/>
      </c>
      <c r="O22" s="449" t="str">
        <f>+MID('Input data'!$F$3,52,1)</f>
        <v/>
      </c>
      <c r="P22" s="449" t="str">
        <f>+MID('Input data'!$F$3,53,1)</f>
        <v/>
      </c>
      <c r="Q22" s="449" t="str">
        <f>+MID('Input data'!$F$3,54,1)</f>
        <v/>
      </c>
      <c r="R22" s="449" t="str">
        <f>+MID('Input data'!$F$3,55,1)</f>
        <v/>
      </c>
      <c r="S22" s="449" t="str">
        <f>+MID('Input data'!$F$3,56,1)</f>
        <v/>
      </c>
      <c r="T22" s="449" t="str">
        <f>+MID('Input data'!$F$3,57,1)</f>
        <v/>
      </c>
      <c r="U22" s="449" t="str">
        <f>+MID('Input data'!$F$3,58,1)</f>
        <v/>
      </c>
      <c r="V22" s="449" t="str">
        <f>+MID('Input data'!$F$3,59,1)</f>
        <v/>
      </c>
      <c r="W22" s="449" t="str">
        <f>+MID('Input data'!$F$3,60,1)</f>
        <v/>
      </c>
      <c r="X22" s="449" t="str">
        <f>+MID('Input data'!$F$3,61,1)</f>
        <v/>
      </c>
      <c r="Y22" s="449" t="str">
        <f>+MID('Input data'!$F$3,62,1)</f>
        <v/>
      </c>
      <c r="Z22" s="449" t="str">
        <f>+MID('Input data'!$F$3,63,1)</f>
        <v/>
      </c>
      <c r="AA22" s="449" t="str">
        <f>+MID('Input data'!$F$3,64,1)</f>
        <v/>
      </c>
      <c r="AB22" s="449" t="str">
        <f>+MID('Input data'!$F$3,65,1)</f>
        <v/>
      </c>
      <c r="AC22" s="449" t="str">
        <f>+MID('Input data'!$F$3,66,1)</f>
        <v/>
      </c>
      <c r="AD22" s="449" t="str">
        <f>+MID('Input data'!$F$3,67,1)</f>
        <v/>
      </c>
      <c r="AE22" s="449" t="str">
        <f>+MID('Input data'!$F$3,68,1)</f>
        <v/>
      </c>
      <c r="AF22" s="449" t="str">
        <f>+MID('Input data'!$F$3,69,1)</f>
        <v/>
      </c>
      <c r="AG22" s="449" t="str">
        <f>+MID('Input data'!$F$3,70,1)</f>
        <v/>
      </c>
      <c r="AH22" s="449" t="str">
        <f>+MID('Input data'!$F$3,71,1)</f>
        <v/>
      </c>
      <c r="AI22" s="449" t="str">
        <f>+MID('Input data'!$F$3,72,1)</f>
        <v/>
      </c>
      <c r="AJ22" s="449" t="str">
        <f>+MID('Input data'!$F$3,73,1)</f>
        <v/>
      </c>
      <c r="AK22" s="456" t="str">
        <f>+MID('Input data'!$F$3,74,1)</f>
        <v/>
      </c>
      <c r="AL22" s="882"/>
    </row>
    <row r="23" spans="1:39" s="458" customFormat="1" ht="14.25" customHeight="1">
      <c r="A23" s="883" t="s">
        <v>1639</v>
      </c>
      <c r="B23" s="884"/>
      <c r="C23" s="884"/>
      <c r="D23" s="884"/>
      <c r="E23" s="884"/>
      <c r="F23" s="884"/>
      <c r="G23" s="884"/>
      <c r="H23" s="884"/>
      <c r="I23" s="884"/>
      <c r="J23" s="884"/>
      <c r="K23" s="884"/>
      <c r="L23" s="884"/>
      <c r="M23" s="884"/>
      <c r="N23" s="884"/>
      <c r="O23" s="884"/>
      <c r="P23" s="884"/>
      <c r="Q23" s="884"/>
      <c r="R23" s="884"/>
      <c r="S23" s="884"/>
      <c r="T23" s="884"/>
      <c r="U23" s="884"/>
      <c r="V23" s="884"/>
      <c r="W23" s="467"/>
      <c r="X23" s="467"/>
      <c r="Y23" s="467"/>
      <c r="Z23" s="467"/>
      <c r="AA23" s="467"/>
      <c r="AB23" s="467"/>
      <c r="AC23" s="467"/>
      <c r="AD23" s="467"/>
      <c r="AE23" s="467"/>
      <c r="AF23" s="467"/>
      <c r="AG23" s="467"/>
      <c r="AH23" s="467"/>
      <c r="AI23" s="467"/>
      <c r="AJ23" s="467"/>
      <c r="AK23" s="467"/>
      <c r="AL23" s="885"/>
    </row>
    <row r="24" spans="1:39">
      <c r="A24" s="454" t="s">
        <v>1640</v>
      </c>
      <c r="B24" s="838"/>
      <c r="C24" s="838"/>
      <c r="D24" s="838"/>
      <c r="E24" s="838"/>
      <c r="F24" s="838"/>
      <c r="G24" s="838"/>
      <c r="H24" s="838"/>
      <c r="I24" s="838"/>
      <c r="J24" s="838"/>
      <c r="K24" s="838"/>
      <c r="L24" s="838"/>
      <c r="M24" s="838"/>
      <c r="N24" s="838"/>
      <c r="O24" s="838"/>
      <c r="P24" s="838"/>
      <c r="Q24" s="838"/>
      <c r="R24" s="838"/>
      <c r="S24" s="838"/>
      <c r="T24" s="838"/>
      <c r="U24" s="838"/>
      <c r="V24" s="838"/>
      <c r="W24" s="407"/>
      <c r="X24" s="407"/>
      <c r="Y24" s="407"/>
      <c r="Z24" s="407"/>
      <c r="AA24" s="407"/>
      <c r="AB24" s="838"/>
      <c r="AC24" s="407"/>
      <c r="AD24" s="410" t="s">
        <v>1641</v>
      </c>
      <c r="AE24" s="407"/>
      <c r="AF24" s="407"/>
      <c r="AG24" s="407"/>
      <c r="AH24" s="407"/>
      <c r="AI24" s="407"/>
      <c r="AJ24" s="407"/>
      <c r="AK24" s="407"/>
      <c r="AL24" s="886"/>
    </row>
    <row r="25" spans="1:39"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49" t="str">
        <f>+MID('Input data'!$C$30,8,1)</f>
        <v/>
      </c>
      <c r="AL25" s="882"/>
    </row>
    <row r="26" spans="1:39">
      <c r="A26" s="454" t="s">
        <v>1642</v>
      </c>
      <c r="B26" s="838"/>
      <c r="C26" s="838"/>
      <c r="D26" s="838"/>
      <c r="E26" s="838"/>
      <c r="F26" s="838"/>
      <c r="G26" s="453" t="s">
        <v>1643</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7"/>
      <c r="AL26" s="886"/>
    </row>
    <row r="27" spans="1:39" s="455"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49" t="str">
        <f>+MID('Input data'!$C$34,31,1)</f>
        <v/>
      </c>
      <c r="AL27" s="882"/>
    </row>
    <row r="28" spans="1:39">
      <c r="A28" s="454" t="s">
        <v>1644</v>
      </c>
      <c r="B28" s="838"/>
      <c r="C28" s="838"/>
      <c r="D28" s="838"/>
      <c r="E28" s="838"/>
      <c r="F28" s="838"/>
      <c r="G28" s="453"/>
      <c r="H28" s="453"/>
      <c r="I28" s="453"/>
      <c r="J28" s="453"/>
      <c r="K28" s="453"/>
      <c r="L28" s="453"/>
      <c r="M28" s="453"/>
      <c r="N28" s="838"/>
      <c r="O28" s="453" t="s">
        <v>1645</v>
      </c>
      <c r="P28" s="453"/>
      <c r="Q28" s="453"/>
      <c r="R28" s="453"/>
      <c r="S28" s="453"/>
      <c r="T28" s="453"/>
      <c r="U28" s="453"/>
      <c r="V28" s="453"/>
      <c r="W28" s="453"/>
      <c r="X28" s="453"/>
      <c r="Y28" s="453"/>
      <c r="Z28" s="453"/>
      <c r="AA28" s="453"/>
      <c r="AB28" s="453"/>
      <c r="AC28" s="453"/>
      <c r="AD28" s="453"/>
      <c r="AE28" s="407"/>
      <c r="AF28" s="407"/>
      <c r="AG28" s="407"/>
      <c r="AH28" s="407"/>
      <c r="AI28" s="407"/>
      <c r="AJ28" s="407"/>
      <c r="AK28" s="407"/>
      <c r="AL28" s="886"/>
    </row>
    <row r="29" spans="1:39"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c r="AH29" s="407"/>
      <c r="AI29" s="407"/>
      <c r="AJ29" s="407"/>
      <c r="AK29" s="407"/>
      <c r="AL29" s="882"/>
    </row>
    <row r="30" spans="1:39" s="399" customFormat="1">
      <c r="A30" s="411" t="s">
        <v>1646</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7"/>
      <c r="AL30" s="494"/>
    </row>
    <row r="31" spans="1:39"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7" t="str">
        <f>+MID('Input data'!$B$42,37,1)</f>
        <v/>
      </c>
      <c r="AL31" s="887"/>
    </row>
    <row r="32" spans="1:39" s="399" customFormat="1" ht="4.5" customHeight="1" thickBot="1">
      <c r="A32" s="410"/>
      <c r="B32" s="410"/>
      <c r="C32" s="410"/>
      <c r="D32" s="410"/>
      <c r="E32" s="410"/>
      <c r="F32" s="410"/>
      <c r="G32" s="410"/>
      <c r="H32" s="410"/>
      <c r="I32" s="410"/>
      <c r="J32" s="410"/>
      <c r="K32" s="410"/>
      <c r="L32" s="410"/>
      <c r="M32" s="410"/>
      <c r="N32" s="410"/>
      <c r="O32" s="410"/>
      <c r="P32" s="410"/>
      <c r="Q32" s="410"/>
      <c r="R32" s="410"/>
      <c r="S32" s="410"/>
      <c r="T32" s="410"/>
      <c r="U32" s="410"/>
      <c r="V32" s="410"/>
      <c r="W32" s="407"/>
      <c r="X32" s="407"/>
      <c r="Y32" s="407"/>
      <c r="Z32" s="407"/>
      <c r="AA32" s="407"/>
      <c r="AB32" s="407"/>
      <c r="AC32" s="407"/>
      <c r="AD32" s="407"/>
      <c r="AE32" s="407"/>
      <c r="AF32" s="407"/>
      <c r="AG32" s="407"/>
      <c r="AH32" s="407"/>
      <c r="AI32" s="407"/>
      <c r="AJ32" s="407"/>
      <c r="AK32" s="407"/>
      <c r="AL32" s="410"/>
      <c r="AM32" s="410"/>
    </row>
    <row r="33" spans="1:38" s="442" customFormat="1" ht="12.75" customHeight="1">
      <c r="A33" s="445" t="s">
        <v>1647</v>
      </c>
      <c r="B33" s="444"/>
      <c r="C33" s="444"/>
      <c r="D33" s="444"/>
      <c r="E33" s="444"/>
      <c r="F33" s="444"/>
      <c r="G33" s="444"/>
      <c r="H33" s="444"/>
      <c r="I33" s="444"/>
      <c r="J33" s="444"/>
      <c r="K33" s="845"/>
      <c r="L33" s="845"/>
      <c r="M33" s="2786" t="s">
        <v>1648</v>
      </c>
      <c r="N33" s="2787"/>
      <c r="O33" s="2787"/>
      <c r="P33" s="2787"/>
      <c r="Q33" s="2787"/>
      <c r="R33" s="2787"/>
      <c r="S33" s="2787"/>
      <c r="T33" s="2787"/>
      <c r="U33" s="2788"/>
      <c r="V33" s="2786" t="s">
        <v>1649</v>
      </c>
      <c r="W33" s="2787"/>
      <c r="X33" s="2787"/>
      <c r="Y33" s="2787"/>
      <c r="Z33" s="2787"/>
      <c r="AA33" s="2787"/>
      <c r="AB33" s="2787"/>
      <c r="AC33" s="2788"/>
      <c r="AD33" s="2786" t="s">
        <v>1650</v>
      </c>
      <c r="AE33" s="2787"/>
      <c r="AF33" s="2787"/>
      <c r="AG33" s="2787"/>
      <c r="AH33" s="2787"/>
      <c r="AI33" s="2787"/>
      <c r="AJ33" s="2787"/>
      <c r="AK33" s="2787"/>
      <c r="AL33" s="2792"/>
    </row>
    <row r="34" spans="1:38"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7" t="str">
        <f>MID(TEXT('Input data'!$F$34,"dd.mm.yyyy"),7,1)</f>
        <v>2</v>
      </c>
      <c r="H34" s="427" t="str">
        <f>MID(TEXT('Input data'!$F$34,"dd.mm.yyyy"),8,1)</f>
        <v>0</v>
      </c>
      <c r="I34" s="427" t="str">
        <f>MID(TEXT('Input data'!$F$34,"dd.mm.yyyy"),9,1)</f>
        <v>1</v>
      </c>
      <c r="J34" s="427" t="str">
        <f>MID(TEXT('Input data'!$F$34,"dd.mm.yyyy"),10,1)</f>
        <v>5</v>
      </c>
      <c r="K34" s="888"/>
      <c r="L34" s="434"/>
      <c r="M34" s="2789"/>
      <c r="N34" s="2790"/>
      <c r="O34" s="2790"/>
      <c r="P34" s="2790"/>
      <c r="Q34" s="2790"/>
      <c r="R34" s="2790"/>
      <c r="S34" s="2790"/>
      <c r="T34" s="2790"/>
      <c r="U34" s="2791"/>
      <c r="V34" s="2789"/>
      <c r="W34" s="2790"/>
      <c r="X34" s="2790"/>
      <c r="Y34" s="2790"/>
      <c r="Z34" s="2790"/>
      <c r="AA34" s="2790"/>
      <c r="AB34" s="2790"/>
      <c r="AC34" s="2791"/>
      <c r="AD34" s="2789"/>
      <c r="AE34" s="2790"/>
      <c r="AF34" s="2790"/>
      <c r="AG34" s="2790"/>
      <c r="AH34" s="2790"/>
      <c r="AI34" s="2790"/>
      <c r="AJ34" s="2790"/>
      <c r="AK34" s="2790"/>
      <c r="AL34" s="2793"/>
    </row>
    <row r="35" spans="1:38" s="399" customFormat="1" ht="12.75" customHeight="1">
      <c r="A35" s="440"/>
      <c r="B35" s="439"/>
      <c r="C35" s="439"/>
      <c r="D35" s="439"/>
      <c r="E35" s="439"/>
      <c r="F35" s="439"/>
      <c r="G35" s="439"/>
      <c r="H35" s="439"/>
      <c r="I35" s="439"/>
      <c r="J35" s="439"/>
      <c r="K35" s="847"/>
      <c r="L35" s="847"/>
      <c r="M35" s="2789"/>
      <c r="N35" s="2790"/>
      <c r="O35" s="2790"/>
      <c r="P35" s="2790"/>
      <c r="Q35" s="2790"/>
      <c r="R35" s="2790"/>
      <c r="S35" s="2790"/>
      <c r="T35" s="2790"/>
      <c r="U35" s="2791"/>
      <c r="V35" s="2789"/>
      <c r="W35" s="2790"/>
      <c r="X35" s="2790"/>
      <c r="Y35" s="2790"/>
      <c r="Z35" s="2790"/>
      <c r="AA35" s="2790"/>
      <c r="AB35" s="2790"/>
      <c r="AC35" s="2791"/>
      <c r="AD35" s="2789"/>
      <c r="AE35" s="2790"/>
      <c r="AF35" s="2790"/>
      <c r="AG35" s="2790"/>
      <c r="AH35" s="2790"/>
      <c r="AI35" s="2790"/>
      <c r="AJ35" s="2790"/>
      <c r="AK35" s="2790"/>
      <c r="AL35" s="2793"/>
    </row>
    <row r="36" spans="1:38" s="399" customFormat="1">
      <c r="A36" s="411" t="s">
        <v>1651</v>
      </c>
      <c r="B36" s="410"/>
      <c r="C36" s="410"/>
      <c r="D36" s="410"/>
      <c r="E36" s="410"/>
      <c r="F36" s="410"/>
      <c r="G36" s="410"/>
      <c r="H36" s="410"/>
      <c r="I36" s="410"/>
      <c r="J36" s="410"/>
      <c r="K36" s="434"/>
      <c r="L36" s="848"/>
      <c r="M36" s="434"/>
      <c r="N36" s="434"/>
      <c r="O36" s="434"/>
      <c r="P36" s="434"/>
      <c r="Q36" s="434"/>
      <c r="R36" s="434"/>
      <c r="S36" s="434"/>
      <c r="T36" s="410"/>
      <c r="U36" s="432"/>
      <c r="V36" s="433"/>
      <c r="W36" s="433"/>
      <c r="X36" s="433"/>
      <c r="Y36" s="433"/>
      <c r="Z36" s="433"/>
      <c r="AA36" s="407"/>
      <c r="AB36" s="433"/>
      <c r="AC36" s="432"/>
      <c r="AD36" s="431"/>
      <c r="AE36" s="430"/>
      <c r="AF36" s="430"/>
      <c r="AG36" s="430"/>
      <c r="AH36" s="430"/>
      <c r="AI36" s="430"/>
      <c r="AJ36" s="430"/>
      <c r="AK36" s="430"/>
      <c r="AL36" s="429"/>
    </row>
    <row r="37" spans="1:38"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849"/>
      <c r="L37" s="536"/>
      <c r="M37" s="410"/>
      <c r="N37" s="410"/>
      <c r="O37" s="410"/>
      <c r="P37" s="410"/>
      <c r="Q37" s="410"/>
      <c r="R37" s="410"/>
      <c r="S37" s="410"/>
      <c r="T37" s="410"/>
      <c r="U37" s="536"/>
      <c r="V37" s="410"/>
      <c r="W37" s="407"/>
      <c r="X37" s="407"/>
      <c r="Y37" s="407"/>
      <c r="Z37" s="407"/>
      <c r="AA37" s="407"/>
      <c r="AB37" s="407"/>
      <c r="AC37" s="535"/>
      <c r="AD37" s="407"/>
      <c r="AE37" s="407"/>
      <c r="AF37" s="407"/>
      <c r="AG37" s="407"/>
      <c r="AH37" s="407"/>
      <c r="AI37" s="407"/>
      <c r="AJ37" s="407"/>
      <c r="AK37" s="407"/>
      <c r="AL37" s="406"/>
    </row>
    <row r="38" spans="1:38" s="405" customFormat="1" ht="12" thickBot="1">
      <c r="A38" s="420"/>
      <c r="B38" s="419"/>
      <c r="C38" s="419"/>
      <c r="D38" s="419"/>
      <c r="E38" s="419"/>
      <c r="F38" s="419"/>
      <c r="G38" s="419"/>
      <c r="H38" s="419"/>
      <c r="I38" s="419"/>
      <c r="J38" s="419"/>
      <c r="K38" s="419"/>
      <c r="L38" s="418"/>
      <c r="M38" s="2691" t="str">
        <f>'Input data'!F40</f>
        <v>Ing. Emil Kviatkovský</v>
      </c>
      <c r="N38" s="2692"/>
      <c r="O38" s="2692"/>
      <c r="P38" s="2692"/>
      <c r="Q38" s="2692"/>
      <c r="R38" s="2692"/>
      <c r="S38" s="2692"/>
      <c r="T38" s="2692"/>
      <c r="U38" s="2693"/>
      <c r="V38" s="2691" t="e">
        <f>'Input data'!#REF!</f>
        <v>#REF!</v>
      </c>
      <c r="W38" s="2692"/>
      <c r="X38" s="2692"/>
      <c r="Y38" s="2692"/>
      <c r="Z38" s="2692"/>
      <c r="AA38" s="2692"/>
      <c r="AB38" s="2692"/>
      <c r="AC38" s="2693"/>
      <c r="AD38" s="2694" t="e">
        <f>'Input data'!#REF!</f>
        <v>#REF!</v>
      </c>
      <c r="AE38" s="2692"/>
      <c r="AF38" s="2692"/>
      <c r="AG38" s="2692"/>
      <c r="AH38" s="2692"/>
      <c r="AI38" s="2692"/>
      <c r="AJ38" s="2692"/>
      <c r="AK38" s="2692"/>
      <c r="AL38" s="2695"/>
    </row>
    <row r="39" spans="1:38" s="405" customFormat="1">
      <c r="A39" s="408"/>
      <c r="B39" s="408"/>
      <c r="C39" s="408"/>
      <c r="D39" s="408"/>
      <c r="E39" s="408"/>
      <c r="F39" s="408"/>
      <c r="G39" s="408"/>
      <c r="H39" s="408"/>
      <c r="I39" s="408"/>
      <c r="J39" s="408"/>
      <c r="K39" s="408"/>
      <c r="L39" s="408"/>
      <c r="M39" s="889"/>
      <c r="N39" s="889"/>
      <c r="O39" s="889"/>
      <c r="P39" s="889"/>
      <c r="Q39" s="889"/>
      <c r="R39" s="889"/>
      <c r="S39" s="889"/>
      <c r="T39" s="889"/>
      <c r="U39" s="889"/>
      <c r="V39" s="408"/>
      <c r="W39" s="407"/>
      <c r="X39" s="407"/>
      <c r="Y39" s="407"/>
      <c r="Z39" s="407"/>
      <c r="AA39" s="407"/>
      <c r="AB39" s="407"/>
      <c r="AC39" s="407"/>
      <c r="AD39" s="408"/>
      <c r="AE39" s="408"/>
      <c r="AF39" s="408"/>
      <c r="AG39" s="408"/>
      <c r="AH39" s="408"/>
      <c r="AI39" s="408"/>
      <c r="AJ39" s="408"/>
      <c r="AK39" s="408"/>
      <c r="AL39" s="408"/>
    </row>
    <row r="40" spans="1:38" s="405" customFormat="1">
      <c r="A40" s="408"/>
      <c r="B40" s="408"/>
      <c r="C40" s="408"/>
      <c r="D40" s="408"/>
      <c r="E40" s="408"/>
      <c r="F40" s="408"/>
      <c r="G40" s="408"/>
      <c r="H40" s="408"/>
      <c r="I40" s="408"/>
      <c r="J40" s="408"/>
      <c r="K40" s="408"/>
      <c r="L40" s="408"/>
      <c r="M40" s="889"/>
      <c r="N40" s="889"/>
      <c r="O40" s="889"/>
      <c r="P40" s="889"/>
      <c r="Q40" s="889"/>
      <c r="R40" s="889"/>
      <c r="S40" s="889"/>
      <c r="T40" s="889"/>
      <c r="U40" s="889"/>
      <c r="V40" s="408"/>
      <c r="W40" s="407"/>
      <c r="X40" s="407"/>
      <c r="Y40" s="407"/>
      <c r="Z40" s="407"/>
      <c r="AA40" s="407"/>
      <c r="AB40" s="407"/>
      <c r="AC40" s="407"/>
      <c r="AD40" s="408"/>
      <c r="AE40" s="408"/>
      <c r="AF40" s="408"/>
      <c r="AG40" s="408"/>
      <c r="AH40" s="408"/>
      <c r="AI40" s="408"/>
      <c r="AJ40" s="408"/>
      <c r="AK40" s="408"/>
      <c r="AL40" s="408"/>
    </row>
    <row r="41" spans="1:38" s="405" customFormat="1">
      <c r="W41" s="400"/>
      <c r="X41" s="400"/>
      <c r="Y41" s="400"/>
      <c r="Z41" s="400"/>
      <c r="AA41" s="400"/>
      <c r="AB41" s="400"/>
      <c r="AC41" s="400"/>
      <c r="AD41" s="400"/>
      <c r="AE41" s="400"/>
      <c r="AF41" s="400"/>
      <c r="AG41" s="400"/>
      <c r="AH41" s="400"/>
      <c r="AI41" s="400"/>
      <c r="AJ41" s="400"/>
      <c r="AK41" s="400"/>
    </row>
    <row r="42" spans="1:38" ht="13.8" thickBot="1">
      <c r="W42" s="400"/>
      <c r="X42" s="400"/>
      <c r="Y42" s="400"/>
      <c r="Z42" s="400"/>
      <c r="AA42" s="400"/>
      <c r="AB42" s="400"/>
      <c r="AC42" s="400"/>
      <c r="AD42" s="400"/>
      <c r="AE42" s="400"/>
      <c r="AF42" s="400"/>
      <c r="AG42" s="400"/>
      <c r="AH42" s="400"/>
      <c r="AI42" s="400"/>
      <c r="AJ42" s="400"/>
      <c r="AK42" s="400"/>
    </row>
    <row r="43" spans="1:38" s="405" customFormat="1">
      <c r="B43" s="417" t="s">
        <v>1652</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c r="B45" s="413"/>
      <c r="C45" s="838"/>
      <c r="D45" s="838"/>
      <c r="E45" s="838"/>
      <c r="F45" s="838"/>
      <c r="G45" s="838"/>
      <c r="H45" s="838"/>
      <c r="I45" s="838"/>
      <c r="J45" s="838"/>
      <c r="K45" s="838"/>
      <c r="L45" s="838"/>
      <c r="M45" s="838"/>
      <c r="N45" s="838"/>
      <c r="O45" s="838"/>
      <c r="P45" s="838"/>
      <c r="Q45" s="838"/>
      <c r="R45" s="838"/>
      <c r="S45" s="838"/>
      <c r="T45" s="838"/>
      <c r="U45" s="838"/>
      <c r="V45" s="838"/>
      <c r="W45" s="407"/>
      <c r="X45" s="407"/>
      <c r="Y45" s="407"/>
      <c r="Z45" s="407"/>
      <c r="AA45" s="407"/>
      <c r="AB45" s="407"/>
      <c r="AC45" s="407"/>
      <c r="AD45" s="407"/>
      <c r="AE45" s="407"/>
      <c r="AF45" s="407"/>
      <c r="AG45" s="407"/>
      <c r="AH45" s="407"/>
      <c r="AI45" s="407"/>
      <c r="AJ45" s="406"/>
      <c r="AK45" s="400"/>
    </row>
    <row r="46" spans="1:38"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1653</v>
      </c>
      <c r="H53" s="403"/>
      <c r="I53" s="403"/>
      <c r="J53" s="403"/>
      <c r="K53" s="403"/>
      <c r="L53" s="403"/>
      <c r="M53" s="403"/>
      <c r="N53" s="403"/>
      <c r="O53" s="403"/>
      <c r="P53" s="403"/>
      <c r="Q53" s="403"/>
      <c r="R53" s="403"/>
      <c r="S53" s="403"/>
      <c r="T53" s="403"/>
      <c r="U53" s="403" t="s">
        <v>1654</v>
      </c>
      <c r="V53" s="403"/>
      <c r="W53" s="402"/>
      <c r="X53" s="402"/>
      <c r="Y53" s="402"/>
      <c r="Z53" s="402"/>
      <c r="AA53" s="402"/>
      <c r="AB53" s="402"/>
      <c r="AC53" s="402"/>
      <c r="AD53" s="402"/>
      <c r="AE53" s="402"/>
      <c r="AF53" s="402"/>
      <c r="AG53" s="402"/>
      <c r="AH53" s="402"/>
      <c r="AI53" s="402"/>
      <c r="AJ53" s="401"/>
      <c r="AK53" s="400"/>
    </row>
  </sheetData>
  <mergeCells count="7">
    <mergeCell ref="V5:AA5"/>
    <mergeCell ref="M33:U35"/>
    <mergeCell ref="V33:AC35"/>
    <mergeCell ref="AD33:AL35"/>
    <mergeCell ref="M38:U38"/>
    <mergeCell ref="V38:AC38"/>
    <mergeCell ref="AD38:AL38"/>
  </mergeCells>
  <pageMargins left="0.39370078740157483" right="0.39370078740157483" top="0.35433070866141736" bottom="0.35433070866141736" header="0.23622047244094491" footer="0.23622047244094491"/>
  <pageSetup scale="95" orientation="portrait" r:id="rId1"/>
  <headerFooter alignWithMargins="0">
    <oddFooter>&amp;LMF SR č. 24219/3/2008/1&amp;RSeite 1</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000"/>
  </sheetPr>
  <dimension ref="A1:O252"/>
  <sheetViews>
    <sheetView showGridLines="0" view="pageBreakPreview" zoomScaleNormal="100" zoomScaleSheetLayoutView="100" workbookViewId="0">
      <selection activeCell="E8" sqref="E8:G8"/>
    </sheetView>
  </sheetViews>
  <sheetFormatPr defaultColWidth="9.109375" defaultRowHeight="10.8"/>
  <cols>
    <col min="1" max="1" width="5.5546875" style="1224" customWidth="1"/>
    <col min="2" max="2" width="16.88671875" style="1224" customWidth="1"/>
    <col min="3" max="3" width="0.88671875" style="1224" customWidth="1"/>
    <col min="4" max="4" width="6.332031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6384" width="9.109375" style="1224"/>
  </cols>
  <sheetData>
    <row r="1" spans="1:15" ht="15" customHeight="1">
      <c r="A1" s="1223"/>
      <c r="B1" s="510"/>
      <c r="C1" s="453"/>
      <c r="G1" s="1225"/>
      <c r="H1" s="1225"/>
      <c r="I1" s="1225"/>
      <c r="J1" s="1225"/>
      <c r="K1" s="1225"/>
    </row>
    <row r="2" spans="1:15" ht="21.75" customHeight="1">
      <c r="A2" s="1223"/>
      <c r="B2" s="1211" t="s">
        <v>3047</v>
      </c>
      <c r="C2" s="1214"/>
      <c r="D2" s="533" t="s">
        <v>1655</v>
      </c>
      <c r="E2" s="1454"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3032</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row>
    <row r="3" spans="1:15" ht="2.25" customHeight="1" thickBot="1">
      <c r="A3" s="1223"/>
      <c r="C3" s="1225"/>
    </row>
    <row r="4" spans="1:15" s="1226" customFormat="1" ht="11.25" customHeight="1">
      <c r="A4" s="2845" t="s">
        <v>1656</v>
      </c>
      <c r="B4" s="2847" t="s">
        <v>1657</v>
      </c>
      <c r="C4" s="1421"/>
      <c r="D4" s="3336" t="s">
        <v>1658</v>
      </c>
      <c r="E4" s="1722" t="s">
        <v>1659</v>
      </c>
      <c r="F4" s="1723"/>
      <c r="G4" s="1723"/>
      <c r="H4" s="1723"/>
      <c r="I4" s="1723"/>
      <c r="J4" s="1724"/>
      <c r="K4" s="2710" t="s">
        <v>1637</v>
      </c>
      <c r="L4" s="2711"/>
    </row>
    <row r="5" spans="1:15" s="1226" customFormat="1" ht="11.25" customHeight="1">
      <c r="A5" s="2846"/>
      <c r="B5" s="2848"/>
      <c r="C5" s="1362"/>
      <c r="D5" s="2743"/>
      <c r="E5" s="1811">
        <v>1</v>
      </c>
      <c r="F5" s="2703" t="s">
        <v>1660</v>
      </c>
      <c r="G5" s="2720"/>
      <c r="H5" s="1453"/>
      <c r="I5" s="3318" t="s">
        <v>1178</v>
      </c>
      <c r="J5" s="3319"/>
      <c r="K5" s="2705"/>
      <c r="L5" s="2712"/>
    </row>
    <row r="6" spans="1:15" s="1226" customFormat="1" ht="12" customHeight="1">
      <c r="A6" s="2768"/>
      <c r="B6" s="2767"/>
      <c r="C6" s="1422"/>
      <c r="D6" s="2745"/>
      <c r="E6" s="1811"/>
      <c r="F6" s="2703" t="s">
        <v>1661</v>
      </c>
      <c r="G6" s="2720"/>
      <c r="H6" s="1453"/>
      <c r="I6" s="3320"/>
      <c r="J6" s="3321"/>
      <c r="K6" s="2703" t="s">
        <v>1176</v>
      </c>
      <c r="L6" s="2704"/>
    </row>
    <row r="7" spans="1:15" s="1228" customFormat="1" ht="27.9" customHeight="1">
      <c r="A7" s="1845"/>
      <c r="B7" s="1787" t="s">
        <v>3048</v>
      </c>
      <c r="C7" s="1436"/>
      <c r="D7" s="1762" t="s">
        <v>522</v>
      </c>
      <c r="E7" s="1770">
        <f>BS!D10</f>
        <v>11049092</v>
      </c>
      <c r="F7" s="1770"/>
      <c r="G7" s="1771"/>
      <c r="H7" s="1429"/>
      <c r="I7" s="1772">
        <f>E7-E8</f>
        <v>7328083</v>
      </c>
      <c r="J7" s="1772"/>
      <c r="K7" s="1773"/>
      <c r="L7" s="1227"/>
    </row>
    <row r="8" spans="1:15" s="1228" customFormat="1" ht="27.9" customHeight="1">
      <c r="A8" s="1845"/>
      <c r="B8" s="1787"/>
      <c r="C8" s="1437"/>
      <c r="D8" s="1769"/>
      <c r="E8" s="1770">
        <f>BS!E10</f>
        <v>3721009</v>
      </c>
      <c r="F8" s="1770"/>
      <c r="G8" s="1771"/>
      <c r="H8" s="1429"/>
      <c r="I8" s="1429"/>
      <c r="J8" s="1771">
        <f>BS!G10</f>
        <v>7113787</v>
      </c>
      <c r="K8" s="1772"/>
      <c r="L8" s="1777"/>
      <c r="O8" s="1228" t="s">
        <v>1093</v>
      </c>
    </row>
    <row r="9" spans="1:15" s="1228" customFormat="1" ht="27.9" customHeight="1">
      <c r="A9" s="1845" t="s">
        <v>523</v>
      </c>
      <c r="B9" s="3322" t="s">
        <v>1663</v>
      </c>
      <c r="C9" s="1436"/>
      <c r="D9" s="1762" t="s">
        <v>525</v>
      </c>
      <c r="E9" s="1770">
        <f>BS!D11</f>
        <v>6169617</v>
      </c>
      <c r="F9" s="1770"/>
      <c r="G9" s="1771"/>
      <c r="H9" s="1429"/>
      <c r="I9" s="1772">
        <f>E9-E10</f>
        <v>2624129</v>
      </c>
      <c r="J9" s="1772"/>
      <c r="K9" s="1773"/>
      <c r="L9" s="1227"/>
    </row>
    <row r="10" spans="1:15" s="1228" customFormat="1" ht="27.9" customHeight="1">
      <c r="A10" s="1845"/>
      <c r="B10" s="2778"/>
      <c r="C10" s="1437"/>
      <c r="D10" s="1769"/>
      <c r="E10" s="1770">
        <f>BS!E11</f>
        <v>3545488</v>
      </c>
      <c r="F10" s="1770"/>
      <c r="G10" s="1771"/>
      <c r="H10" s="1429"/>
      <c r="I10" s="1429"/>
      <c r="J10" s="1771">
        <f>BS!G11</f>
        <v>2800296</v>
      </c>
      <c r="K10" s="1772"/>
      <c r="L10" s="1777"/>
    </row>
    <row r="11" spans="1:15" s="1228" customFormat="1" ht="27.9" customHeight="1">
      <c r="A11" s="1843" t="s">
        <v>526</v>
      </c>
      <c r="B11" s="3322" t="s">
        <v>1664</v>
      </c>
      <c r="C11" s="1259"/>
      <c r="D11" s="1762" t="s">
        <v>528</v>
      </c>
      <c r="E11" s="1770">
        <f>BS!D12</f>
        <v>215119</v>
      </c>
      <c r="F11" s="1770"/>
      <c r="G11" s="1771"/>
      <c r="H11" s="1429"/>
      <c r="I11" s="1772">
        <f>E11-E12</f>
        <v>60263</v>
      </c>
      <c r="J11" s="1772"/>
      <c r="K11" s="1773"/>
      <c r="L11" s="1227"/>
    </row>
    <row r="12" spans="1:15" s="1228" customFormat="1" ht="27.9" customHeight="1">
      <c r="A12" s="1844"/>
      <c r="B12" s="2778"/>
      <c r="C12" s="1260"/>
      <c r="D12" s="1769"/>
      <c r="E12" s="1770">
        <f>BS!E12</f>
        <v>154856</v>
      </c>
      <c r="F12" s="1770"/>
      <c r="G12" s="1771"/>
      <c r="H12" s="1429"/>
      <c r="I12" s="1429"/>
      <c r="J12" s="1771">
        <f>BS!G12</f>
        <v>97715</v>
      </c>
      <c r="K12" s="1772"/>
      <c r="L12" s="1777"/>
    </row>
    <row r="13" spans="1:15" s="1226" customFormat="1" ht="27.9" customHeight="1">
      <c r="A13" s="1839" t="s">
        <v>529</v>
      </c>
      <c r="B13" s="2872" t="s">
        <v>1665</v>
      </c>
      <c r="C13" s="1433"/>
      <c r="D13" s="1823" t="s">
        <v>531</v>
      </c>
      <c r="E13" s="1764">
        <f>BS!D13</f>
        <v>0</v>
      </c>
      <c r="F13" s="1764"/>
      <c r="G13" s="1737"/>
      <c r="H13" s="1419"/>
      <c r="I13" s="1765">
        <f>E13-E14</f>
        <v>0</v>
      </c>
      <c r="J13" s="1765"/>
      <c r="K13" s="1738"/>
      <c r="L13" s="1230"/>
    </row>
    <row r="14" spans="1:15" s="1226" customFormat="1" ht="27.9" customHeight="1">
      <c r="A14" s="1840"/>
      <c r="B14" s="2781"/>
      <c r="C14" s="1434"/>
      <c r="D14" s="1827"/>
      <c r="E14" s="1764">
        <f>BS!E13</f>
        <v>0</v>
      </c>
      <c r="F14" s="1764"/>
      <c r="G14" s="1737"/>
      <c r="H14" s="1419"/>
      <c r="I14" s="1419"/>
      <c r="J14" s="1737">
        <f>BS!G13</f>
        <v>0</v>
      </c>
      <c r="K14" s="1765"/>
      <c r="L14" s="1739"/>
    </row>
    <row r="15" spans="1:15" s="1226" customFormat="1" ht="27.9" customHeight="1">
      <c r="A15" s="1838" t="s">
        <v>532</v>
      </c>
      <c r="B15" s="2872" t="s">
        <v>1666</v>
      </c>
      <c r="C15" s="1433"/>
      <c r="D15" s="1823" t="s">
        <v>534</v>
      </c>
      <c r="E15" s="1764">
        <f>BS!D14</f>
        <v>215119</v>
      </c>
      <c r="F15" s="1764"/>
      <c r="G15" s="1737"/>
      <c r="H15" s="1419"/>
      <c r="I15" s="1765">
        <f>E15-E16</f>
        <v>60263</v>
      </c>
      <c r="J15" s="1765"/>
      <c r="K15" s="1738"/>
      <c r="L15" s="1230"/>
    </row>
    <row r="16" spans="1:15" s="1226" customFormat="1" ht="27.9" customHeight="1">
      <c r="A16" s="1834"/>
      <c r="B16" s="2781"/>
      <c r="C16" s="1434"/>
      <c r="D16" s="1827"/>
      <c r="E16" s="1764">
        <f>BS!E14</f>
        <v>154856</v>
      </c>
      <c r="F16" s="1764"/>
      <c r="G16" s="1737"/>
      <c r="H16" s="1419"/>
      <c r="I16" s="1419"/>
      <c r="J16" s="1737">
        <f>BS!G14</f>
        <v>97715</v>
      </c>
      <c r="K16" s="1765"/>
      <c r="L16" s="1739"/>
    </row>
    <row r="17" spans="1:12" s="1226" customFormat="1" ht="27.9" customHeight="1">
      <c r="A17" s="1838" t="s">
        <v>535</v>
      </c>
      <c r="B17" s="2872" t="s">
        <v>1667</v>
      </c>
      <c r="C17" s="1433"/>
      <c r="D17" s="1823" t="s">
        <v>537</v>
      </c>
      <c r="E17" s="1764">
        <f>BS!D15</f>
        <v>0</v>
      </c>
      <c r="F17" s="1764"/>
      <c r="G17" s="1737"/>
      <c r="H17" s="1419"/>
      <c r="I17" s="1765">
        <f>E17-E18</f>
        <v>0</v>
      </c>
      <c r="J17" s="1765"/>
      <c r="K17" s="1738"/>
      <c r="L17" s="1230"/>
    </row>
    <row r="18" spans="1:12" s="1226" customFormat="1" ht="27.9" customHeight="1">
      <c r="A18" s="1834"/>
      <c r="B18" s="2781"/>
      <c r="C18" s="1434"/>
      <c r="D18" s="1827"/>
      <c r="E18" s="1764">
        <f>BS!E15</f>
        <v>0</v>
      </c>
      <c r="F18" s="1764"/>
      <c r="G18" s="1737"/>
      <c r="H18" s="1419"/>
      <c r="I18" s="1419"/>
      <c r="J18" s="1737">
        <f>BS!G15</f>
        <v>0</v>
      </c>
      <c r="K18" s="1765"/>
      <c r="L18" s="1739"/>
    </row>
    <row r="19" spans="1:12" s="1226" customFormat="1" ht="27.9" customHeight="1">
      <c r="A19" s="1838" t="s">
        <v>538</v>
      </c>
      <c r="B19" s="2872" t="s">
        <v>1668</v>
      </c>
      <c r="C19" s="1433"/>
      <c r="D19" s="1823" t="s">
        <v>540</v>
      </c>
      <c r="E19" s="1764">
        <f>BS!D16</f>
        <v>0</v>
      </c>
      <c r="F19" s="1764"/>
      <c r="G19" s="1737"/>
      <c r="H19" s="1419"/>
      <c r="I19" s="1765">
        <f>E19-E20</f>
        <v>0</v>
      </c>
      <c r="J19" s="1765"/>
      <c r="K19" s="1738"/>
      <c r="L19" s="1230"/>
    </row>
    <row r="20" spans="1:12" s="1226" customFormat="1" ht="27.9" customHeight="1">
      <c r="A20" s="1834"/>
      <c r="B20" s="2781"/>
      <c r="C20" s="1434"/>
      <c r="D20" s="1827"/>
      <c r="E20" s="1764">
        <f>BS!E16</f>
        <v>0</v>
      </c>
      <c r="F20" s="1764"/>
      <c r="G20" s="1737"/>
      <c r="H20" s="1419"/>
      <c r="I20" s="1419"/>
      <c r="J20" s="1737">
        <f>BS!G16</f>
        <v>0</v>
      </c>
      <c r="K20" s="1765"/>
      <c r="L20" s="1739"/>
    </row>
    <row r="21" spans="1:12" s="1226" customFormat="1" ht="27.9" customHeight="1">
      <c r="A21" s="1838" t="s">
        <v>541</v>
      </c>
      <c r="B21" s="2872" t="s">
        <v>1669</v>
      </c>
      <c r="C21" s="1433"/>
      <c r="D21" s="1823" t="s">
        <v>543</v>
      </c>
      <c r="E21" s="1764">
        <f>BS!D17</f>
        <v>0</v>
      </c>
      <c r="F21" s="1764"/>
      <c r="G21" s="1737"/>
      <c r="H21" s="1419"/>
      <c r="I21" s="1765">
        <f>E21-E22</f>
        <v>0</v>
      </c>
      <c r="J21" s="1765"/>
      <c r="K21" s="1738"/>
      <c r="L21" s="1230"/>
    </row>
    <row r="22" spans="1:12" s="1226" customFormat="1" ht="27.9" customHeight="1">
      <c r="A22" s="1834"/>
      <c r="B22" s="2781"/>
      <c r="C22" s="1434"/>
      <c r="D22" s="1827"/>
      <c r="E22" s="1764">
        <f>BS!E17</f>
        <v>0</v>
      </c>
      <c r="F22" s="1764"/>
      <c r="G22" s="1737"/>
      <c r="H22" s="1419"/>
      <c r="I22" s="1419"/>
      <c r="J22" s="1737">
        <f>BS!G17</f>
        <v>0</v>
      </c>
      <c r="K22" s="1765"/>
      <c r="L22" s="1739"/>
    </row>
    <row r="23" spans="1:12" s="1226" customFormat="1" ht="27.9" customHeight="1">
      <c r="A23" s="1838" t="s">
        <v>544</v>
      </c>
      <c r="B23" s="2872" t="s">
        <v>1670</v>
      </c>
      <c r="C23" s="1433"/>
      <c r="D23" s="1823" t="s">
        <v>546</v>
      </c>
      <c r="E23" s="1764">
        <f>BS!D18</f>
        <v>0</v>
      </c>
      <c r="F23" s="1764"/>
      <c r="G23" s="1737"/>
      <c r="H23" s="1419"/>
      <c r="I23" s="1765">
        <f>E23-E24</f>
        <v>0</v>
      </c>
      <c r="J23" s="1765"/>
      <c r="K23" s="1738"/>
      <c r="L23" s="1230"/>
    </row>
    <row r="24" spans="1:12" s="1226" customFormat="1" ht="27.9" customHeight="1">
      <c r="A24" s="1834"/>
      <c r="B24" s="2781"/>
      <c r="C24" s="1434"/>
      <c r="D24" s="1827"/>
      <c r="E24" s="1764">
        <f>BS!E18</f>
        <v>0</v>
      </c>
      <c r="F24" s="1764"/>
      <c r="G24" s="1737"/>
      <c r="H24" s="1419"/>
      <c r="I24" s="1419"/>
      <c r="J24" s="1737">
        <f>BS!G18</f>
        <v>0</v>
      </c>
      <c r="K24" s="1765"/>
      <c r="L24" s="1739"/>
    </row>
    <row r="25" spans="1:12" s="1226" customFormat="1" ht="27.9" customHeight="1">
      <c r="A25" s="1838" t="s">
        <v>547</v>
      </c>
      <c r="B25" s="2872" t="s">
        <v>1671</v>
      </c>
      <c r="C25" s="1433"/>
      <c r="D25" s="1823" t="s">
        <v>549</v>
      </c>
      <c r="E25" s="1764">
        <f>BS!D19</f>
        <v>0</v>
      </c>
      <c r="F25" s="1764"/>
      <c r="G25" s="1737"/>
      <c r="H25" s="1419"/>
      <c r="I25" s="1765">
        <f>E25-E26</f>
        <v>0</v>
      </c>
      <c r="J25" s="1765"/>
      <c r="K25" s="1738"/>
      <c r="L25" s="1230"/>
    </row>
    <row r="26" spans="1:12" s="1226" customFormat="1" ht="27.9" customHeight="1">
      <c r="A26" s="1834"/>
      <c r="B26" s="2781"/>
      <c r="C26" s="1434"/>
      <c r="D26" s="1827"/>
      <c r="E26" s="1764">
        <f>BS!E19</f>
        <v>0</v>
      </c>
      <c r="F26" s="1764"/>
      <c r="G26" s="1737"/>
      <c r="H26" s="1419"/>
      <c r="I26" s="1419"/>
      <c r="J26" s="1737">
        <f>BS!G19</f>
        <v>0</v>
      </c>
      <c r="K26" s="1765"/>
      <c r="L26" s="1739"/>
    </row>
    <row r="27" spans="1:12" s="1228" customFormat="1" ht="27.9" customHeight="1">
      <c r="A27" s="1841" t="s">
        <v>550</v>
      </c>
      <c r="B27" s="3317" t="s">
        <v>1672</v>
      </c>
      <c r="C27" s="1436"/>
      <c r="D27" s="1762" t="s">
        <v>552</v>
      </c>
      <c r="E27" s="1770">
        <f>BS!D20</f>
        <v>5954498</v>
      </c>
      <c r="F27" s="1770"/>
      <c r="G27" s="1771"/>
      <c r="H27" s="1429"/>
      <c r="I27" s="1772">
        <f>E27-E28</f>
        <v>2563866</v>
      </c>
      <c r="J27" s="1772"/>
      <c r="K27" s="1773"/>
      <c r="L27" s="1227"/>
    </row>
    <row r="28" spans="1:12" s="1228" customFormat="1" ht="27.9" customHeight="1">
      <c r="A28" s="1842"/>
      <c r="B28" s="2854"/>
      <c r="C28" s="1437"/>
      <c r="D28" s="1769"/>
      <c r="E28" s="1770">
        <f>BS!E20</f>
        <v>3390632</v>
      </c>
      <c r="F28" s="1770"/>
      <c r="G28" s="1771"/>
      <c r="H28" s="1429"/>
      <c r="I28" s="1429"/>
      <c r="J28" s="1771">
        <f>BS!G20</f>
        <v>2702581</v>
      </c>
      <c r="K28" s="1772"/>
      <c r="L28" s="1777"/>
    </row>
    <row r="29" spans="1:12" s="1226" customFormat="1" ht="27.9" customHeight="1">
      <c r="A29" s="1839" t="s">
        <v>553</v>
      </c>
      <c r="B29" s="2872" t="s">
        <v>1673</v>
      </c>
      <c r="C29" s="1433"/>
      <c r="D29" s="1823" t="s">
        <v>555</v>
      </c>
      <c r="E29" s="1764">
        <f>BS!D21</f>
        <v>387975</v>
      </c>
      <c r="F29" s="1764"/>
      <c r="G29" s="1737"/>
      <c r="H29" s="1419"/>
      <c r="I29" s="1765">
        <f>E29-E30</f>
        <v>387975</v>
      </c>
      <c r="J29" s="1765"/>
      <c r="K29" s="1738"/>
      <c r="L29" s="1230"/>
    </row>
    <row r="30" spans="1:12" s="1226" customFormat="1" ht="27.9" customHeight="1">
      <c r="A30" s="1840"/>
      <c r="B30" s="2781"/>
      <c r="C30" s="1434"/>
      <c r="D30" s="1827"/>
      <c r="E30" s="1764">
        <f>BS!E21</f>
        <v>0</v>
      </c>
      <c r="F30" s="1764"/>
      <c r="G30" s="1737"/>
      <c r="H30" s="1419"/>
      <c r="I30" s="1419"/>
      <c r="J30" s="1737">
        <f>BS!G21</f>
        <v>387975</v>
      </c>
      <c r="K30" s="1765"/>
      <c r="L30" s="1739"/>
    </row>
    <row r="31" spans="1:12" s="1226" customFormat="1" ht="27.9" customHeight="1">
      <c r="A31" s="1838" t="s">
        <v>532</v>
      </c>
      <c r="B31" s="2872" t="s">
        <v>1674</v>
      </c>
      <c r="C31" s="1433"/>
      <c r="D31" s="1823" t="s">
        <v>557</v>
      </c>
      <c r="E31" s="1764">
        <f>BS!D22</f>
        <v>3595785</v>
      </c>
      <c r="F31" s="1764"/>
      <c r="G31" s="1737"/>
      <c r="H31" s="1419"/>
      <c r="I31" s="1765">
        <f>E31-E32</f>
        <v>1711973</v>
      </c>
      <c r="J31" s="1765"/>
      <c r="K31" s="1738"/>
      <c r="L31" s="1230"/>
    </row>
    <row r="32" spans="1:12" s="1226" customFormat="1" ht="27.9" customHeight="1">
      <c r="A32" s="1834"/>
      <c r="B32" s="2781"/>
      <c r="C32" s="1434"/>
      <c r="D32" s="1827"/>
      <c r="E32" s="1764">
        <f>BS!E22</f>
        <v>1883812</v>
      </c>
      <c r="F32" s="1764"/>
      <c r="G32" s="1737"/>
      <c r="H32" s="1419"/>
      <c r="I32" s="1419"/>
      <c r="J32" s="1737">
        <f>BS!G22</f>
        <v>1733102</v>
      </c>
      <c r="K32" s="1765"/>
      <c r="L32" s="1739"/>
    </row>
    <row r="33" spans="1:12" ht="27.9" customHeight="1">
      <c r="A33" s="1834" t="s">
        <v>535</v>
      </c>
      <c r="B33" s="2872" t="s">
        <v>1675</v>
      </c>
      <c r="C33" s="1433"/>
      <c r="D33" s="1823" t="s">
        <v>559</v>
      </c>
      <c r="E33" s="1764">
        <f>BS!D23</f>
        <v>1968691</v>
      </c>
      <c r="F33" s="1764"/>
      <c r="G33" s="1737"/>
      <c r="H33" s="1419"/>
      <c r="I33" s="1765">
        <f>E33-E34</f>
        <v>463918</v>
      </c>
      <c r="J33" s="1765"/>
      <c r="K33" s="1738"/>
      <c r="L33" s="1230"/>
    </row>
    <row r="34" spans="1:12" ht="27.9" customHeight="1" thickBot="1">
      <c r="A34" s="1801"/>
      <c r="B34" s="3346"/>
      <c r="C34" s="1442"/>
      <c r="D34" s="1824"/>
      <c r="E34" s="1766">
        <f>BS!E23</f>
        <v>1504773</v>
      </c>
      <c r="F34" s="1766"/>
      <c r="G34" s="1731"/>
      <c r="H34" s="1418"/>
      <c r="I34" s="1418"/>
      <c r="J34" s="1731">
        <f>BS!G23</f>
        <v>477649</v>
      </c>
      <c r="K34" s="1767"/>
      <c r="L34" s="1733"/>
    </row>
    <row r="35" spans="1:12" ht="11.25" customHeight="1">
      <c r="A35" s="2845" t="s">
        <v>1656</v>
      </c>
      <c r="B35" s="2847" t="s">
        <v>1657</v>
      </c>
      <c r="C35" s="1421"/>
      <c r="D35" s="3336" t="s">
        <v>1658</v>
      </c>
      <c r="E35" s="1722" t="s">
        <v>1659</v>
      </c>
      <c r="F35" s="1723"/>
      <c r="G35" s="1723"/>
      <c r="H35" s="1723"/>
      <c r="I35" s="1723"/>
      <c r="J35" s="1724"/>
      <c r="K35" s="2710" t="s">
        <v>1637</v>
      </c>
      <c r="L35" s="2711"/>
    </row>
    <row r="36" spans="1:12" ht="11.25" customHeight="1">
      <c r="A36" s="2846"/>
      <c r="B36" s="2848"/>
      <c r="C36" s="1362"/>
      <c r="D36" s="2743"/>
      <c r="E36" s="1811">
        <v>1</v>
      </c>
      <c r="F36" s="2703" t="s">
        <v>1660</v>
      </c>
      <c r="G36" s="2720"/>
      <c r="H36" s="1453"/>
      <c r="I36" s="3318" t="s">
        <v>1178</v>
      </c>
      <c r="J36" s="3319"/>
      <c r="K36" s="2705"/>
      <c r="L36" s="2712"/>
    </row>
    <row r="37" spans="1:12" ht="12" customHeight="1">
      <c r="A37" s="2768"/>
      <c r="B37" s="2767"/>
      <c r="C37" s="1422"/>
      <c r="D37" s="2745"/>
      <c r="E37" s="1811"/>
      <c r="F37" s="2703" t="s">
        <v>1661</v>
      </c>
      <c r="G37" s="2720"/>
      <c r="H37" s="1453"/>
      <c r="I37" s="3320"/>
      <c r="J37" s="3321"/>
      <c r="K37" s="2703" t="s">
        <v>1176</v>
      </c>
      <c r="L37" s="2704"/>
    </row>
    <row r="38" spans="1:12" ht="27.9" customHeight="1">
      <c r="A38" s="1789" t="s">
        <v>538</v>
      </c>
      <c r="B38" s="2872" t="s">
        <v>1676</v>
      </c>
      <c r="C38" s="1433"/>
      <c r="D38" s="1823" t="s">
        <v>561</v>
      </c>
      <c r="E38" s="1764">
        <f>BS!D24</f>
        <v>2047</v>
      </c>
      <c r="F38" s="1764"/>
      <c r="G38" s="1737"/>
      <c r="H38" s="1439"/>
      <c r="I38" s="1737">
        <f>E38-E39</f>
        <v>0</v>
      </c>
      <c r="J38" s="1765"/>
      <c r="K38" s="1738"/>
      <c r="L38" s="1398"/>
    </row>
    <row r="39" spans="1:12" ht="27.9" customHeight="1">
      <c r="A39" s="1789"/>
      <c r="B39" s="2781"/>
      <c r="C39" s="1434"/>
      <c r="D39" s="1827"/>
      <c r="E39" s="1738">
        <f>BS!E24</f>
        <v>2047</v>
      </c>
      <c r="F39" s="1764"/>
      <c r="G39" s="1737"/>
      <c r="H39" s="1419"/>
      <c r="I39" s="1424"/>
      <c r="J39" s="1737">
        <f>BS!G24</f>
        <v>0</v>
      </c>
      <c r="K39" s="1765"/>
      <c r="L39" s="1739"/>
    </row>
    <row r="40" spans="1:12" ht="27.9" customHeight="1">
      <c r="A40" s="1834" t="s">
        <v>541</v>
      </c>
      <c r="B40" s="2872" t="s">
        <v>1677</v>
      </c>
      <c r="C40" s="1433"/>
      <c r="D40" s="1823" t="s">
        <v>563</v>
      </c>
      <c r="E40" s="1738">
        <f>BS!D25</f>
        <v>0</v>
      </c>
      <c r="F40" s="1764"/>
      <c r="G40" s="1737"/>
      <c r="H40" s="1425"/>
      <c r="I40" s="1737">
        <f>E40-E41</f>
        <v>0</v>
      </c>
      <c r="J40" s="1765"/>
      <c r="K40" s="1738"/>
      <c r="L40" s="1230"/>
    </row>
    <row r="41" spans="1:12" ht="27.9" customHeight="1">
      <c r="A41" s="1789"/>
      <c r="B41" s="2781"/>
      <c r="C41" s="1434"/>
      <c r="D41" s="1827"/>
      <c r="E41" s="1738">
        <f>BS!E25</f>
        <v>0</v>
      </c>
      <c r="F41" s="1764"/>
      <c r="G41" s="1737"/>
      <c r="H41" s="1419"/>
      <c r="I41" s="1424"/>
      <c r="J41" s="1737">
        <f>BS!G25</f>
        <v>0</v>
      </c>
      <c r="K41" s="1765"/>
      <c r="L41" s="1739"/>
    </row>
    <row r="42" spans="1:12" ht="27.9" customHeight="1">
      <c r="A42" s="1834" t="s">
        <v>544</v>
      </c>
      <c r="B42" s="2872" t="s">
        <v>1678</v>
      </c>
      <c r="C42" s="1433"/>
      <c r="D42" s="1823" t="s">
        <v>565</v>
      </c>
      <c r="E42" s="1738">
        <f>BS!D26</f>
        <v>0</v>
      </c>
      <c r="F42" s="1764"/>
      <c r="G42" s="1737"/>
      <c r="H42" s="1425"/>
      <c r="I42" s="1737">
        <f>E42-E43</f>
        <v>0</v>
      </c>
      <c r="J42" s="1765"/>
      <c r="K42" s="1738"/>
      <c r="L42" s="1230"/>
    </row>
    <row r="43" spans="1:12" ht="27.9" customHeight="1">
      <c r="A43" s="1789"/>
      <c r="B43" s="2781"/>
      <c r="C43" s="1434"/>
      <c r="D43" s="1827"/>
      <c r="E43" s="1738">
        <f>BS!E26</f>
        <v>0</v>
      </c>
      <c r="F43" s="1764"/>
      <c r="G43" s="1737"/>
      <c r="H43" s="1419"/>
      <c r="I43" s="1424"/>
      <c r="J43" s="1737">
        <f>BS!G26</f>
        <v>0</v>
      </c>
      <c r="K43" s="1765"/>
      <c r="L43" s="1739"/>
    </row>
    <row r="44" spans="1:12" ht="27.9" customHeight="1">
      <c r="A44" s="1834" t="s">
        <v>547</v>
      </c>
      <c r="B44" s="2872" t="s">
        <v>1679</v>
      </c>
      <c r="C44" s="1433"/>
      <c r="D44" s="1823" t="s">
        <v>567</v>
      </c>
      <c r="E44" s="1738">
        <f>BS!D27</f>
        <v>0</v>
      </c>
      <c r="F44" s="1764"/>
      <c r="G44" s="1737"/>
      <c r="H44" s="1425"/>
      <c r="I44" s="1737">
        <f>E44-E45</f>
        <v>0</v>
      </c>
      <c r="J44" s="1765"/>
      <c r="K44" s="1738"/>
      <c r="L44" s="1230"/>
    </row>
    <row r="45" spans="1:12" ht="27.9" customHeight="1">
      <c r="A45" s="1789"/>
      <c r="B45" s="2781"/>
      <c r="C45" s="1434"/>
      <c r="D45" s="1827"/>
      <c r="E45" s="1738">
        <f>BS!E27</f>
        <v>0</v>
      </c>
      <c r="F45" s="1764"/>
      <c r="G45" s="1737"/>
      <c r="H45" s="1419"/>
      <c r="I45" s="1424"/>
      <c r="J45" s="1737">
        <f>BS!G27</f>
        <v>103855</v>
      </c>
      <c r="K45" s="1765"/>
      <c r="L45" s="1739"/>
    </row>
    <row r="46" spans="1:12" ht="27.9" customHeight="1">
      <c r="A46" s="1834" t="s">
        <v>568</v>
      </c>
      <c r="B46" s="2872" t="s">
        <v>1680</v>
      </c>
      <c r="C46" s="1433"/>
      <c r="D46" s="1823" t="s">
        <v>570</v>
      </c>
      <c r="E46" s="1738">
        <f>BS!D28</f>
        <v>0</v>
      </c>
      <c r="F46" s="1764"/>
      <c r="G46" s="1737"/>
      <c r="H46" s="1425"/>
      <c r="I46" s="1737">
        <f>E46-E47</f>
        <v>0</v>
      </c>
      <c r="J46" s="1765"/>
      <c r="K46" s="1738"/>
      <c r="L46" s="1230"/>
    </row>
    <row r="47" spans="1:12" ht="27.9" customHeight="1">
      <c r="A47" s="1789"/>
      <c r="B47" s="2781"/>
      <c r="C47" s="1434"/>
      <c r="D47" s="1827"/>
      <c r="E47" s="1738">
        <f>BS!E28</f>
        <v>0</v>
      </c>
      <c r="F47" s="1764"/>
      <c r="G47" s="1737"/>
      <c r="H47" s="1419"/>
      <c r="I47" s="1424"/>
      <c r="J47" s="1737">
        <f>BS!G28</f>
        <v>0</v>
      </c>
      <c r="K47" s="1765"/>
      <c r="L47" s="1739"/>
    </row>
    <row r="48" spans="1:12" ht="27.9" customHeight="1">
      <c r="A48" s="1834" t="s">
        <v>571</v>
      </c>
      <c r="B48" s="2872" t="s">
        <v>1681</v>
      </c>
      <c r="C48" s="1433"/>
      <c r="D48" s="1823" t="s">
        <v>573</v>
      </c>
      <c r="E48" s="1738">
        <f>BS!D29</f>
        <v>0</v>
      </c>
      <c r="F48" s="1764"/>
      <c r="G48" s="1737"/>
      <c r="H48" s="1425"/>
      <c r="I48" s="1737">
        <f>E48-E49</f>
        <v>0</v>
      </c>
      <c r="J48" s="1765"/>
      <c r="K48" s="1738"/>
      <c r="L48" s="1230"/>
    </row>
    <row r="49" spans="1:12" ht="27.9" customHeight="1">
      <c r="A49" s="1789"/>
      <c r="B49" s="2781"/>
      <c r="C49" s="1434"/>
      <c r="D49" s="1827"/>
      <c r="E49" s="1738">
        <f>BS!E29</f>
        <v>0</v>
      </c>
      <c r="F49" s="1764"/>
      <c r="G49" s="1737"/>
      <c r="H49" s="1419"/>
      <c r="I49" s="1424"/>
      <c r="J49" s="1737">
        <f>BS!G29</f>
        <v>0</v>
      </c>
      <c r="K49" s="1765"/>
      <c r="L49" s="1739"/>
    </row>
    <row r="50" spans="1:12" ht="27.9" customHeight="1">
      <c r="A50" s="1835" t="s">
        <v>574</v>
      </c>
      <c r="B50" s="3322" t="s">
        <v>3049</v>
      </c>
      <c r="C50" s="1266"/>
      <c r="D50" s="1762" t="s">
        <v>576</v>
      </c>
      <c r="E50" s="1770">
        <f>BS!D30</f>
        <v>0</v>
      </c>
      <c r="F50" s="1770"/>
      <c r="G50" s="1771"/>
      <c r="H50" s="1428"/>
      <c r="I50" s="1771">
        <f>E50-E51</f>
        <v>0</v>
      </c>
      <c r="J50" s="1772"/>
      <c r="K50" s="1773"/>
      <c r="L50" s="1227"/>
    </row>
    <row r="51" spans="1:12" ht="27.9" customHeight="1">
      <c r="A51" s="1758"/>
      <c r="B51" s="2778"/>
      <c r="C51" s="1260"/>
      <c r="D51" s="1769"/>
      <c r="E51" s="1770">
        <f>BS!E30</f>
        <v>0</v>
      </c>
      <c r="F51" s="1770"/>
      <c r="G51" s="1771"/>
      <c r="H51" s="1429"/>
      <c r="I51" s="1427"/>
      <c r="J51" s="1771">
        <f>BS!G30</f>
        <v>0</v>
      </c>
      <c r="K51" s="1772"/>
      <c r="L51" s="1777"/>
    </row>
    <row r="52" spans="1:12" s="1232" customFormat="1" ht="27.9" customHeight="1">
      <c r="A52" s="1834" t="s">
        <v>577</v>
      </c>
      <c r="B52" s="3342" t="s">
        <v>2859</v>
      </c>
      <c r="C52" s="1433"/>
      <c r="D52" s="1823" t="s">
        <v>579</v>
      </c>
      <c r="E52" s="1764">
        <f>BS!D31</f>
        <v>0</v>
      </c>
      <c r="F52" s="1764"/>
      <c r="G52" s="1737"/>
      <c r="H52" s="1425"/>
      <c r="I52" s="1737">
        <f>E52-E53</f>
        <v>0</v>
      </c>
      <c r="J52" s="1765"/>
      <c r="K52" s="1738"/>
      <c r="L52" s="1230"/>
    </row>
    <row r="53" spans="1:12" s="1232" customFormat="1" ht="27.9" customHeight="1">
      <c r="A53" s="1789"/>
      <c r="B53" s="3334"/>
      <c r="C53" s="1434"/>
      <c r="D53" s="1827"/>
      <c r="E53" s="1764">
        <f>BS!E31</f>
        <v>0</v>
      </c>
      <c r="F53" s="1764"/>
      <c r="G53" s="1737"/>
      <c r="H53" s="1419"/>
      <c r="I53" s="1424"/>
      <c r="J53" s="1737">
        <f>BS!G31</f>
        <v>0</v>
      </c>
      <c r="K53" s="1765"/>
      <c r="L53" s="1739"/>
    </row>
    <row r="54" spans="1:12" ht="27.9" customHeight="1">
      <c r="A54" s="1834" t="s">
        <v>532</v>
      </c>
      <c r="B54" s="3342" t="s">
        <v>2860</v>
      </c>
      <c r="C54" s="1433"/>
      <c r="D54" s="1823" t="s">
        <v>581</v>
      </c>
      <c r="E54" s="1764">
        <f>BS!D32</f>
        <v>0</v>
      </c>
      <c r="F54" s="1764"/>
      <c r="G54" s="1737"/>
      <c r="H54" s="1425"/>
      <c r="I54" s="1737">
        <f>E54-E55</f>
        <v>0</v>
      </c>
      <c r="J54" s="1765"/>
      <c r="K54" s="1738"/>
      <c r="L54" s="1230"/>
    </row>
    <row r="55" spans="1:12" ht="27.9" customHeight="1">
      <c r="A55" s="1789"/>
      <c r="B55" s="3334"/>
      <c r="C55" s="1434"/>
      <c r="D55" s="1827"/>
      <c r="E55" s="1764">
        <f>BS!E32</f>
        <v>0</v>
      </c>
      <c r="F55" s="1764"/>
      <c r="G55" s="1737"/>
      <c r="H55" s="1419"/>
      <c r="I55" s="1424"/>
      <c r="J55" s="1737">
        <f>BS!G32</f>
        <v>0</v>
      </c>
      <c r="K55" s="1765"/>
      <c r="L55" s="1739"/>
    </row>
    <row r="56" spans="1:12" ht="27.9" customHeight="1">
      <c r="A56" s="1834" t="s">
        <v>535</v>
      </c>
      <c r="B56" s="3342" t="s">
        <v>2861</v>
      </c>
      <c r="C56" s="1433"/>
      <c r="D56" s="1823" t="s">
        <v>583</v>
      </c>
      <c r="E56" s="1764">
        <f>BS!D33</f>
        <v>0</v>
      </c>
      <c r="F56" s="1764"/>
      <c r="G56" s="1737"/>
      <c r="H56" s="1425"/>
      <c r="I56" s="1737">
        <f>E56-E57</f>
        <v>0</v>
      </c>
      <c r="J56" s="1765"/>
      <c r="K56" s="1738"/>
      <c r="L56" s="1230"/>
    </row>
    <row r="57" spans="1:12" ht="27.9" customHeight="1">
      <c r="A57" s="1789"/>
      <c r="B57" s="3334"/>
      <c r="C57" s="1434"/>
      <c r="D57" s="1827"/>
      <c r="E57" s="1764">
        <f>BS!E33</f>
        <v>0</v>
      </c>
      <c r="F57" s="1764"/>
      <c r="G57" s="1737"/>
      <c r="H57" s="1419"/>
      <c r="I57" s="1424"/>
      <c r="J57" s="1737">
        <f>BS!G33</f>
        <v>0</v>
      </c>
      <c r="K57" s="1765"/>
      <c r="L57" s="1739"/>
    </row>
    <row r="58" spans="1:12" ht="27.9" customHeight="1">
      <c r="A58" s="1834" t="s">
        <v>538</v>
      </c>
      <c r="B58" s="3342" t="s">
        <v>2862</v>
      </c>
      <c r="C58" s="1433"/>
      <c r="D58" s="1823" t="s">
        <v>585</v>
      </c>
      <c r="E58" s="1764">
        <f>BS!D34</f>
        <v>0</v>
      </c>
      <c r="F58" s="1764"/>
      <c r="G58" s="1737"/>
      <c r="H58" s="1425"/>
      <c r="I58" s="1737">
        <f>E58-E59</f>
        <v>0</v>
      </c>
      <c r="J58" s="1765"/>
      <c r="K58" s="1738"/>
      <c r="L58" s="1230"/>
    </row>
    <row r="59" spans="1:12" ht="27.9" customHeight="1">
      <c r="A59" s="1789"/>
      <c r="B59" s="3334"/>
      <c r="C59" s="1434"/>
      <c r="D59" s="1827"/>
      <c r="E59" s="1764">
        <f>BS!E34</f>
        <v>0</v>
      </c>
      <c r="F59" s="1764"/>
      <c r="G59" s="1737"/>
      <c r="H59" s="1419"/>
      <c r="I59" s="1424"/>
      <c r="J59" s="1737">
        <f>BS!G34</f>
        <v>0</v>
      </c>
      <c r="K59" s="1765"/>
      <c r="L59" s="1739"/>
    </row>
    <row r="60" spans="1:12" ht="27.9" customHeight="1">
      <c r="A60" s="1834" t="s">
        <v>541</v>
      </c>
      <c r="B60" s="3342" t="s">
        <v>2863</v>
      </c>
      <c r="C60" s="1433"/>
      <c r="D60" s="1823" t="s">
        <v>587</v>
      </c>
      <c r="E60" s="1764">
        <f>BS!D35</f>
        <v>0</v>
      </c>
      <c r="F60" s="1764"/>
      <c r="G60" s="1737"/>
      <c r="H60" s="1425"/>
      <c r="I60" s="1737">
        <f>E60-E61</f>
        <v>0</v>
      </c>
      <c r="J60" s="1765"/>
      <c r="K60" s="1738"/>
      <c r="L60" s="1230"/>
    </row>
    <row r="61" spans="1:12" ht="27.9" customHeight="1">
      <c r="A61" s="1789"/>
      <c r="B61" s="3334"/>
      <c r="C61" s="1434"/>
      <c r="D61" s="1827"/>
      <c r="E61" s="1764">
        <f>BS!E35</f>
        <v>0</v>
      </c>
      <c r="F61" s="1764"/>
      <c r="G61" s="1737"/>
      <c r="H61" s="1419"/>
      <c r="I61" s="1424"/>
      <c r="J61" s="1737">
        <f>BS!G35</f>
        <v>0</v>
      </c>
      <c r="K61" s="1765"/>
      <c r="L61" s="1739"/>
    </row>
    <row r="62" spans="1:12" ht="27.9" customHeight="1">
      <c r="A62" s="1834" t="s">
        <v>544</v>
      </c>
      <c r="B62" s="3342" t="s">
        <v>2864</v>
      </c>
      <c r="C62" s="1433"/>
      <c r="D62" s="1823" t="s">
        <v>589</v>
      </c>
      <c r="E62" s="1764">
        <f>BS!D36</f>
        <v>0</v>
      </c>
      <c r="F62" s="1764"/>
      <c r="G62" s="1737"/>
      <c r="H62" s="1425"/>
      <c r="I62" s="1737">
        <f>E62-E63</f>
        <v>0</v>
      </c>
      <c r="J62" s="1765"/>
      <c r="K62" s="1738"/>
      <c r="L62" s="1230"/>
    </row>
    <row r="63" spans="1:12" ht="27.9" customHeight="1">
      <c r="A63" s="1789"/>
      <c r="B63" s="3334"/>
      <c r="C63" s="1434"/>
      <c r="D63" s="1827"/>
      <c r="E63" s="1764">
        <f>BS!E36</f>
        <v>0</v>
      </c>
      <c r="F63" s="1764"/>
      <c r="G63" s="1737"/>
      <c r="H63" s="1419"/>
      <c r="I63" s="1424"/>
      <c r="J63" s="1737">
        <f>BS!G36</f>
        <v>0</v>
      </c>
      <c r="K63" s="1765"/>
      <c r="L63" s="1739"/>
    </row>
    <row r="64" spans="1:12" ht="27.9" customHeight="1">
      <c r="A64" s="1789" t="s">
        <v>547</v>
      </c>
      <c r="B64" s="3342" t="s">
        <v>2865</v>
      </c>
      <c r="C64" s="1433"/>
      <c r="D64" s="1823" t="s">
        <v>591</v>
      </c>
      <c r="E64" s="1764">
        <f>BS!D37</f>
        <v>0</v>
      </c>
      <c r="F64" s="1764"/>
      <c r="G64" s="1737"/>
      <c r="H64" s="1425"/>
      <c r="I64" s="1737">
        <f>E64-E65</f>
        <v>0</v>
      </c>
      <c r="J64" s="1765"/>
      <c r="K64" s="1738"/>
      <c r="L64" s="1230"/>
    </row>
    <row r="65" spans="1:12" ht="27.9" customHeight="1" thickBot="1">
      <c r="A65" s="1801"/>
      <c r="B65" s="3343"/>
      <c r="C65" s="1442"/>
      <c r="D65" s="1824"/>
      <c r="E65" s="1766">
        <f>BS!E37</f>
        <v>0</v>
      </c>
      <c r="F65" s="1766"/>
      <c r="G65" s="1731"/>
      <c r="H65" s="1418"/>
      <c r="I65" s="1426"/>
      <c r="J65" s="1731">
        <f>BS!G37</f>
        <v>0</v>
      </c>
      <c r="K65" s="1767"/>
      <c r="L65" s="1733"/>
    </row>
    <row r="66" spans="1:12" ht="11.25" customHeight="1">
      <c r="A66" s="2845" t="s">
        <v>1656</v>
      </c>
      <c r="B66" s="2847" t="s">
        <v>1657</v>
      </c>
      <c r="C66" s="1421"/>
      <c r="D66" s="3336" t="s">
        <v>1658</v>
      </c>
      <c r="E66" s="1722" t="s">
        <v>1659</v>
      </c>
      <c r="F66" s="1723"/>
      <c r="G66" s="1723"/>
      <c r="H66" s="1723"/>
      <c r="I66" s="1723"/>
      <c r="J66" s="1724"/>
      <c r="K66" s="2710" t="s">
        <v>1637</v>
      </c>
      <c r="L66" s="2711"/>
    </row>
    <row r="67" spans="1:12" ht="11.25" customHeight="1">
      <c r="A67" s="2846"/>
      <c r="B67" s="2848"/>
      <c r="C67" s="1362"/>
      <c r="D67" s="2743"/>
      <c r="E67" s="1811">
        <v>1</v>
      </c>
      <c r="F67" s="2703" t="s">
        <v>1660</v>
      </c>
      <c r="G67" s="2720"/>
      <c r="H67" s="1453"/>
      <c r="I67" s="3318" t="s">
        <v>1178</v>
      </c>
      <c r="J67" s="3319"/>
      <c r="K67" s="2705"/>
      <c r="L67" s="2712"/>
    </row>
    <row r="68" spans="1:12" ht="12" customHeight="1">
      <c r="A68" s="2768"/>
      <c r="B68" s="2767"/>
      <c r="C68" s="1422"/>
      <c r="D68" s="2745"/>
      <c r="E68" s="1811"/>
      <c r="F68" s="2703" t="s">
        <v>1661</v>
      </c>
      <c r="G68" s="2720"/>
      <c r="H68" s="1453"/>
      <c r="I68" s="3320"/>
      <c r="J68" s="3321"/>
      <c r="K68" s="2703" t="s">
        <v>1176</v>
      </c>
      <c r="L68" s="2704"/>
    </row>
    <row r="69" spans="1:12" ht="27.9" customHeight="1">
      <c r="A69" s="1789" t="s">
        <v>568</v>
      </c>
      <c r="B69" s="3342" t="s">
        <v>2866</v>
      </c>
      <c r="C69" s="1433"/>
      <c r="D69" s="1823" t="s">
        <v>593</v>
      </c>
      <c r="E69" s="1764">
        <f>BS!D38</f>
        <v>0</v>
      </c>
      <c r="F69" s="1764"/>
      <c r="G69" s="1737"/>
      <c r="H69" s="1425"/>
      <c r="I69" s="1737">
        <f>E69-E70</f>
        <v>0</v>
      </c>
      <c r="J69" s="1765"/>
      <c r="K69" s="1738"/>
      <c r="L69" s="1230"/>
    </row>
    <row r="70" spans="1:12" ht="27.9" customHeight="1">
      <c r="A70" s="1789"/>
      <c r="B70" s="3334"/>
      <c r="C70" s="1434"/>
      <c r="D70" s="1827"/>
      <c r="E70" s="1764">
        <f>BS!E38</f>
        <v>0</v>
      </c>
      <c r="F70" s="1764"/>
      <c r="G70" s="1737"/>
      <c r="H70" s="1419"/>
      <c r="I70" s="1424"/>
      <c r="J70" s="1737">
        <f>BS!G38</f>
        <v>0</v>
      </c>
      <c r="K70" s="1765"/>
      <c r="L70" s="1739"/>
    </row>
    <row r="71" spans="1:12" ht="27.9" customHeight="1">
      <c r="A71" s="1789" t="s">
        <v>571</v>
      </c>
      <c r="B71" s="3344" t="s">
        <v>2867</v>
      </c>
      <c r="C71" s="1290"/>
      <c r="D71" s="1823" t="s">
        <v>596</v>
      </c>
      <c r="E71" s="1764">
        <f>BS!D39</f>
        <v>0</v>
      </c>
      <c r="F71" s="1764"/>
      <c r="G71" s="1737"/>
      <c r="H71" s="1425"/>
      <c r="I71" s="1737">
        <f>E71-E72</f>
        <v>0</v>
      </c>
      <c r="J71" s="1765"/>
      <c r="K71" s="1738"/>
      <c r="L71" s="1230"/>
    </row>
    <row r="72" spans="1:12" ht="27.9" customHeight="1">
      <c r="A72" s="1789"/>
      <c r="B72" s="3345"/>
      <c r="C72" s="1291"/>
      <c r="D72" s="1827"/>
      <c r="E72" s="1764">
        <f>BS!E39</f>
        <v>0</v>
      </c>
      <c r="F72" s="1764"/>
      <c r="G72" s="1737"/>
      <c r="H72" s="1419"/>
      <c r="I72" s="1424"/>
      <c r="J72" s="1737">
        <f>BS!G39</f>
        <v>0</v>
      </c>
      <c r="K72" s="1765"/>
      <c r="L72" s="1739"/>
    </row>
    <row r="73" spans="1:12" s="1232" customFormat="1" ht="27.9" customHeight="1">
      <c r="A73" s="1789" t="s">
        <v>758</v>
      </c>
      <c r="B73" s="3344" t="s">
        <v>2868</v>
      </c>
      <c r="C73" s="1290"/>
      <c r="D73" s="1823" t="s">
        <v>599</v>
      </c>
      <c r="E73" s="1764">
        <f>BS!D40</f>
        <v>0</v>
      </c>
      <c r="F73" s="1764"/>
      <c r="G73" s="1737"/>
      <c r="H73" s="1425"/>
      <c r="I73" s="1737">
        <f>E73-E74</f>
        <v>0</v>
      </c>
      <c r="J73" s="1765"/>
      <c r="K73" s="1738"/>
      <c r="L73" s="1230"/>
    </row>
    <row r="74" spans="1:12" s="1232" customFormat="1" ht="27.9" customHeight="1">
      <c r="A74" s="1789"/>
      <c r="B74" s="3345"/>
      <c r="C74" s="1291"/>
      <c r="D74" s="1827"/>
      <c r="E74" s="1764">
        <f>BS!E40</f>
        <v>0</v>
      </c>
      <c r="F74" s="1764"/>
      <c r="G74" s="1737"/>
      <c r="H74" s="1419"/>
      <c r="I74" s="1424"/>
      <c r="J74" s="1737">
        <f>BS!G40</f>
        <v>0</v>
      </c>
      <c r="K74" s="1765"/>
      <c r="L74" s="1739"/>
    </row>
    <row r="75" spans="1:12" s="1232" customFormat="1" ht="27.9" customHeight="1">
      <c r="A75" s="1789" t="s">
        <v>761</v>
      </c>
      <c r="B75" s="3342" t="s">
        <v>2869</v>
      </c>
      <c r="C75" s="1433"/>
      <c r="D75" s="1823" t="s">
        <v>602</v>
      </c>
      <c r="E75" s="1764">
        <f>BS!D41</f>
        <v>0</v>
      </c>
      <c r="F75" s="1764"/>
      <c r="G75" s="1737"/>
      <c r="H75" s="1425"/>
      <c r="I75" s="1737">
        <f>E75-E76</f>
        <v>0</v>
      </c>
      <c r="J75" s="1765"/>
      <c r="K75" s="1738"/>
      <c r="L75" s="1230"/>
    </row>
    <row r="76" spans="1:12" s="1232" customFormat="1" ht="27.9" customHeight="1">
      <c r="A76" s="1789"/>
      <c r="B76" s="3334"/>
      <c r="C76" s="1434"/>
      <c r="D76" s="1827"/>
      <c r="E76" s="1764">
        <f>BS!E41</f>
        <v>0</v>
      </c>
      <c r="F76" s="1764"/>
      <c r="G76" s="1737"/>
      <c r="H76" s="1419"/>
      <c r="I76" s="1424"/>
      <c r="J76" s="1737">
        <f>BS!G41</f>
        <v>0</v>
      </c>
      <c r="K76" s="1765"/>
      <c r="L76" s="1739"/>
    </row>
    <row r="77" spans="1:12" ht="27.9" customHeight="1">
      <c r="A77" s="1758" t="s">
        <v>594</v>
      </c>
      <c r="B77" s="1836" t="s">
        <v>3050</v>
      </c>
      <c r="C77" s="1436"/>
      <c r="D77" s="1762" t="s">
        <v>604</v>
      </c>
      <c r="E77" s="1770">
        <f>BS!D42</f>
        <v>4856069</v>
      </c>
      <c r="F77" s="1770"/>
      <c r="G77" s="1771"/>
      <c r="H77" s="1428"/>
      <c r="I77" s="1771">
        <f>E77-E78</f>
        <v>4680548</v>
      </c>
      <c r="J77" s="1772"/>
      <c r="K77" s="1773"/>
      <c r="L77" s="1227"/>
    </row>
    <row r="78" spans="1:12" ht="27.9" customHeight="1">
      <c r="A78" s="1758"/>
      <c r="B78" s="1768"/>
      <c r="C78" s="1437"/>
      <c r="D78" s="1769"/>
      <c r="E78" s="1770">
        <f>BS!E42</f>
        <v>175521</v>
      </c>
      <c r="F78" s="1770"/>
      <c r="G78" s="1771"/>
      <c r="H78" s="1429"/>
      <c r="I78" s="1427"/>
      <c r="J78" s="1771">
        <f>BS!G42</f>
        <v>4290899</v>
      </c>
      <c r="K78" s="1772"/>
      <c r="L78" s="1777"/>
    </row>
    <row r="79" spans="1:12" ht="27.9" customHeight="1">
      <c r="A79" s="1758" t="s">
        <v>597</v>
      </c>
      <c r="B79" s="1836" t="s">
        <v>3051</v>
      </c>
      <c r="C79" s="1436"/>
      <c r="D79" s="1762" t="s">
        <v>606</v>
      </c>
      <c r="E79" s="1770">
        <f>BS!D43</f>
        <v>2330968</v>
      </c>
      <c r="F79" s="1770"/>
      <c r="G79" s="1771"/>
      <c r="H79" s="1428"/>
      <c r="I79" s="1771">
        <f>E79-E80</f>
        <v>2330968</v>
      </c>
      <c r="J79" s="1772"/>
      <c r="K79" s="1773"/>
      <c r="L79" s="1227"/>
    </row>
    <row r="80" spans="1:12" ht="27.9" customHeight="1">
      <c r="A80" s="1758"/>
      <c r="B80" s="1768"/>
      <c r="C80" s="1437"/>
      <c r="D80" s="1769"/>
      <c r="E80" s="1770">
        <f>BS!E43</f>
        <v>0</v>
      </c>
      <c r="F80" s="1770"/>
      <c r="G80" s="1771"/>
      <c r="H80" s="1429"/>
      <c r="I80" s="1427"/>
      <c r="J80" s="1771">
        <f>BS!G43</f>
        <v>2097404</v>
      </c>
      <c r="K80" s="1772"/>
      <c r="L80" s="1777"/>
    </row>
    <row r="81" spans="1:14" ht="27.9" customHeight="1">
      <c r="A81" s="1789" t="s">
        <v>600</v>
      </c>
      <c r="B81" s="1828" t="s">
        <v>3052</v>
      </c>
      <c r="C81" s="1433"/>
      <c r="D81" s="1823" t="s">
        <v>608</v>
      </c>
      <c r="E81" s="1764">
        <f>BS!D44</f>
        <v>0</v>
      </c>
      <c r="F81" s="1764"/>
      <c r="G81" s="1737"/>
      <c r="H81" s="1425"/>
      <c r="I81" s="1737">
        <f>E81-E82</f>
        <v>0</v>
      </c>
      <c r="J81" s="1765"/>
      <c r="K81" s="1738"/>
      <c r="L81" s="1230"/>
    </row>
    <row r="82" spans="1:14" ht="27.9" customHeight="1">
      <c r="A82" s="1789"/>
      <c r="B82" s="1782"/>
      <c r="C82" s="1434"/>
      <c r="D82" s="1827"/>
      <c r="E82" s="1764">
        <f>BS!E44</f>
        <v>0</v>
      </c>
      <c r="F82" s="1764"/>
      <c r="G82" s="1737"/>
      <c r="H82" s="1419"/>
      <c r="I82" s="1424"/>
      <c r="J82" s="1737">
        <f>BS!G44</f>
        <v>0</v>
      </c>
      <c r="K82" s="1765"/>
      <c r="L82" s="1739"/>
    </row>
    <row r="83" spans="1:14" ht="27.9" customHeight="1">
      <c r="A83" s="1789" t="s">
        <v>532</v>
      </c>
      <c r="B83" s="1828" t="s">
        <v>3053</v>
      </c>
      <c r="C83" s="1433"/>
      <c r="D83" s="1823" t="s">
        <v>610</v>
      </c>
      <c r="E83" s="1764">
        <f>BS!D45</f>
        <v>0</v>
      </c>
      <c r="F83" s="1764"/>
      <c r="G83" s="1737"/>
      <c r="H83" s="1425"/>
      <c r="I83" s="1737">
        <f>E83-E84</f>
        <v>0</v>
      </c>
      <c r="J83" s="1765"/>
      <c r="K83" s="1738"/>
      <c r="L83" s="1230"/>
    </row>
    <row r="84" spans="1:14" ht="27.9" customHeight="1">
      <c r="A84" s="1789"/>
      <c r="B84" s="1782"/>
      <c r="C84" s="1434"/>
      <c r="D84" s="1827"/>
      <c r="E84" s="1764">
        <f>BS!E45</f>
        <v>0</v>
      </c>
      <c r="F84" s="1764"/>
      <c r="G84" s="1737"/>
      <c r="H84" s="1419"/>
      <c r="I84" s="1424"/>
      <c r="J84" s="1737">
        <f>BS!G45</f>
        <v>0</v>
      </c>
      <c r="K84" s="1765"/>
      <c r="L84" s="1739"/>
    </row>
    <row r="85" spans="1:14" ht="27.9" customHeight="1">
      <c r="A85" s="1789" t="s">
        <v>535</v>
      </c>
      <c r="B85" s="1828" t="s">
        <v>3054</v>
      </c>
      <c r="C85" s="1433"/>
      <c r="D85" s="1823" t="s">
        <v>612</v>
      </c>
      <c r="E85" s="1764">
        <f>BS!D46</f>
        <v>0</v>
      </c>
      <c r="F85" s="1764"/>
      <c r="G85" s="1737"/>
      <c r="H85" s="1425"/>
      <c r="I85" s="1737">
        <f>E85-E86</f>
        <v>0</v>
      </c>
      <c r="J85" s="1765"/>
      <c r="K85" s="1738"/>
      <c r="L85" s="1230"/>
    </row>
    <row r="86" spans="1:14" ht="27.9" customHeight="1">
      <c r="A86" s="1789"/>
      <c r="B86" s="1782"/>
      <c r="C86" s="1434"/>
      <c r="D86" s="1827"/>
      <c r="E86" s="1764">
        <f>BS!E46</f>
        <v>0</v>
      </c>
      <c r="F86" s="1764"/>
      <c r="G86" s="1737"/>
      <c r="H86" s="1419"/>
      <c r="I86" s="1424"/>
      <c r="J86" s="1737">
        <f>BS!G46</f>
        <v>0</v>
      </c>
      <c r="K86" s="1765"/>
      <c r="L86" s="1739"/>
    </row>
    <row r="87" spans="1:14" ht="27.9" customHeight="1">
      <c r="A87" s="1789" t="s">
        <v>538</v>
      </c>
      <c r="B87" s="1828" t="s">
        <v>3055</v>
      </c>
      <c r="C87" s="1433"/>
      <c r="D87" s="1823" t="s">
        <v>615</v>
      </c>
      <c r="E87" s="1764">
        <f>BS!D47</f>
        <v>0</v>
      </c>
      <c r="F87" s="1764"/>
      <c r="G87" s="1737"/>
      <c r="H87" s="1425"/>
      <c r="I87" s="1737">
        <f>E87-E88</f>
        <v>0</v>
      </c>
      <c r="J87" s="1765"/>
      <c r="K87" s="1738"/>
      <c r="L87" s="1230"/>
    </row>
    <row r="88" spans="1:14" ht="27.9" customHeight="1">
      <c r="A88" s="1789"/>
      <c r="B88" s="1782"/>
      <c r="C88" s="1434"/>
      <c r="D88" s="1827"/>
      <c r="E88" s="1764">
        <f>BS!E47</f>
        <v>0</v>
      </c>
      <c r="F88" s="1764"/>
      <c r="G88" s="1737"/>
      <c r="H88" s="1419"/>
      <c r="I88" s="1424"/>
      <c r="J88" s="1737">
        <f>BS!G47</f>
        <v>0</v>
      </c>
      <c r="K88" s="1765"/>
      <c r="L88" s="1739"/>
    </row>
    <row r="89" spans="1:14" s="1232" customFormat="1" ht="27.9" customHeight="1">
      <c r="A89" s="1789" t="s">
        <v>541</v>
      </c>
      <c r="B89" s="1828" t="s">
        <v>3056</v>
      </c>
      <c r="C89" s="1433"/>
      <c r="D89" s="1823" t="s">
        <v>618</v>
      </c>
      <c r="E89" s="1764">
        <f>BS!D48</f>
        <v>2330968</v>
      </c>
      <c r="F89" s="1764"/>
      <c r="G89" s="1737"/>
      <c r="H89" s="1425"/>
      <c r="I89" s="1737">
        <f>E89-E90</f>
        <v>2330968</v>
      </c>
      <c r="J89" s="1765"/>
      <c r="K89" s="1738"/>
      <c r="L89" s="1230"/>
    </row>
    <row r="90" spans="1:14" s="1232" customFormat="1" ht="27.9" customHeight="1">
      <c r="A90" s="1789"/>
      <c r="B90" s="1782"/>
      <c r="C90" s="1434"/>
      <c r="D90" s="1827"/>
      <c r="E90" s="1764">
        <f>BS!E48</f>
        <v>0</v>
      </c>
      <c r="F90" s="1764"/>
      <c r="G90" s="1737"/>
      <c r="H90" s="1419"/>
      <c r="I90" s="1424"/>
      <c r="J90" s="1737">
        <f>BS!G48</f>
        <v>2097404</v>
      </c>
      <c r="K90" s="1765"/>
      <c r="L90" s="1739"/>
    </row>
    <row r="91" spans="1:14" s="1232" customFormat="1" ht="27.9" customHeight="1">
      <c r="A91" s="1789" t="s">
        <v>544</v>
      </c>
      <c r="B91" s="1828" t="s">
        <v>3057</v>
      </c>
      <c r="C91" s="1433"/>
      <c r="D91" s="1823" t="s">
        <v>620</v>
      </c>
      <c r="E91" s="1764">
        <f>BS!D49</f>
        <v>0</v>
      </c>
      <c r="F91" s="1764"/>
      <c r="G91" s="1737"/>
      <c r="H91" s="1425"/>
      <c r="I91" s="1737">
        <f>E91-E92</f>
        <v>0</v>
      </c>
      <c r="J91" s="1765"/>
      <c r="K91" s="1738"/>
      <c r="L91" s="1230"/>
    </row>
    <row r="92" spans="1:14" s="1232" customFormat="1" ht="27.9" customHeight="1">
      <c r="A92" s="1789"/>
      <c r="B92" s="1782"/>
      <c r="C92" s="1434"/>
      <c r="D92" s="1827"/>
      <c r="E92" s="1764">
        <f>BS!E49</f>
        <v>0</v>
      </c>
      <c r="F92" s="1764"/>
      <c r="G92" s="1737"/>
      <c r="H92" s="1419"/>
      <c r="I92" s="1424"/>
      <c r="J92" s="1737">
        <f>BS!G49</f>
        <v>0</v>
      </c>
      <c r="K92" s="1765"/>
      <c r="L92" s="1739"/>
    </row>
    <row r="93" spans="1:14" ht="27.9" customHeight="1">
      <c r="A93" s="1758" t="s">
        <v>613</v>
      </c>
      <c r="B93" s="1760" t="s">
        <v>3058</v>
      </c>
      <c r="C93" s="1436"/>
      <c r="D93" s="1762" t="s">
        <v>622</v>
      </c>
      <c r="E93" s="1770">
        <f>BS!D50</f>
        <v>0</v>
      </c>
      <c r="F93" s="1770"/>
      <c r="G93" s="1771"/>
      <c r="H93" s="1428"/>
      <c r="I93" s="1771">
        <f>E93-E94</f>
        <v>0</v>
      </c>
      <c r="J93" s="1772"/>
      <c r="K93" s="1773"/>
      <c r="L93" s="1227"/>
    </row>
    <row r="94" spans="1:14" ht="27.9" customHeight="1">
      <c r="A94" s="1758"/>
      <c r="B94" s="1768"/>
      <c r="C94" s="1292"/>
      <c r="D94" s="1769"/>
      <c r="E94" s="1770">
        <f>BS!E50</f>
        <v>0</v>
      </c>
      <c r="F94" s="1770"/>
      <c r="G94" s="1771"/>
      <c r="H94" s="1429"/>
      <c r="I94" s="1427"/>
      <c r="J94" s="1771">
        <f>BS!G50</f>
        <v>0</v>
      </c>
      <c r="K94" s="1772"/>
      <c r="L94" s="1777"/>
    </row>
    <row r="95" spans="1:14" ht="27.9" customHeight="1">
      <c r="A95" s="1758" t="s">
        <v>616</v>
      </c>
      <c r="B95" s="1760" t="s">
        <v>3059</v>
      </c>
      <c r="C95" s="1436"/>
      <c r="D95" s="1762" t="s">
        <v>624</v>
      </c>
      <c r="E95" s="1764">
        <f>BS!D51</f>
        <v>0</v>
      </c>
      <c r="F95" s="1764"/>
      <c r="G95" s="1737"/>
      <c r="H95" s="1425"/>
      <c r="I95" s="1737">
        <f>E95-E96</f>
        <v>0</v>
      </c>
      <c r="J95" s="1765"/>
      <c r="K95" s="1738"/>
      <c r="L95" s="1230"/>
      <c r="N95" s="1224" t="s">
        <v>1093</v>
      </c>
    </row>
    <row r="96" spans="1:14" ht="27.9" customHeight="1" thickBot="1">
      <c r="A96" s="1759"/>
      <c r="B96" s="1761"/>
      <c r="C96" s="1400"/>
      <c r="D96" s="1763"/>
      <c r="E96" s="1766">
        <f>BS!E51</f>
        <v>0</v>
      </c>
      <c r="F96" s="1766"/>
      <c r="G96" s="1731"/>
      <c r="H96" s="1418"/>
      <c r="I96" s="1426"/>
      <c r="J96" s="1731">
        <f>BS!G51</f>
        <v>0</v>
      </c>
      <c r="K96" s="1767"/>
      <c r="L96" s="1733"/>
    </row>
    <row r="97" spans="1:12" ht="11.25" customHeight="1">
      <c r="A97" s="2845" t="s">
        <v>1656</v>
      </c>
      <c r="B97" s="2847" t="s">
        <v>1657</v>
      </c>
      <c r="C97" s="1421"/>
      <c r="D97" s="3336" t="s">
        <v>1658</v>
      </c>
      <c r="E97" s="1722" t="s">
        <v>1659</v>
      </c>
      <c r="F97" s="1723"/>
      <c r="G97" s="1723"/>
      <c r="H97" s="1723"/>
      <c r="I97" s="1723"/>
      <c r="J97" s="1724"/>
      <c r="K97" s="2710" t="s">
        <v>1637</v>
      </c>
      <c r="L97" s="2711"/>
    </row>
    <row r="98" spans="1:12" ht="11.25" customHeight="1">
      <c r="A98" s="2846"/>
      <c r="B98" s="2848"/>
      <c r="C98" s="1362"/>
      <c r="D98" s="2743"/>
      <c r="E98" s="1811">
        <v>1</v>
      </c>
      <c r="F98" s="2703" t="s">
        <v>1660</v>
      </c>
      <c r="G98" s="2720"/>
      <c r="H98" s="1453"/>
      <c r="I98" s="3318" t="s">
        <v>1178</v>
      </c>
      <c r="J98" s="3319"/>
      <c r="K98" s="2705"/>
      <c r="L98" s="2712"/>
    </row>
    <row r="99" spans="1:12" ht="12" customHeight="1">
      <c r="A99" s="2768"/>
      <c r="B99" s="2767"/>
      <c r="C99" s="1422"/>
      <c r="D99" s="2745"/>
      <c r="E99" s="1811"/>
      <c r="F99" s="2703" t="s">
        <v>1661</v>
      </c>
      <c r="G99" s="2720"/>
      <c r="H99" s="1453"/>
      <c r="I99" s="3320"/>
      <c r="J99" s="3321"/>
      <c r="K99" s="2703" t="s">
        <v>1176</v>
      </c>
      <c r="L99" s="2704"/>
    </row>
    <row r="100" spans="1:12" ht="27.9" customHeight="1">
      <c r="A100" s="1789" t="s">
        <v>2710</v>
      </c>
      <c r="B100" s="3342" t="s">
        <v>2880</v>
      </c>
      <c r="C100" s="1294"/>
      <c r="D100" s="1823" t="s">
        <v>626</v>
      </c>
      <c r="E100" s="1764">
        <f>BS!D52</f>
        <v>0</v>
      </c>
      <c r="F100" s="1764"/>
      <c r="G100" s="1737"/>
      <c r="H100" s="1425"/>
      <c r="I100" s="1737">
        <f>E100-E101</f>
        <v>0</v>
      </c>
      <c r="J100" s="1765"/>
      <c r="K100" s="1738"/>
      <c r="L100" s="1230"/>
    </row>
    <row r="101" spans="1:12" ht="27.9" customHeight="1">
      <c r="A101" s="1789"/>
      <c r="B101" s="3334"/>
      <c r="C101" s="1267"/>
      <c r="D101" s="1827"/>
      <c r="E101" s="1764">
        <f>BS!E52</f>
        <v>0</v>
      </c>
      <c r="F101" s="1764"/>
      <c r="G101" s="1737"/>
      <c r="H101" s="1419"/>
      <c r="I101" s="1424"/>
      <c r="J101" s="1737">
        <f>BS!G52</f>
        <v>0</v>
      </c>
      <c r="K101" s="1765"/>
      <c r="L101" s="1739"/>
    </row>
    <row r="102" spans="1:12" ht="27.9" customHeight="1">
      <c r="A102" s="1789" t="s">
        <v>2711</v>
      </c>
      <c r="B102" s="3342" t="s">
        <v>2881</v>
      </c>
      <c r="C102" s="1433"/>
      <c r="D102" s="1823" t="s">
        <v>628</v>
      </c>
      <c r="E102" s="1764">
        <f>BS!D53</f>
        <v>0</v>
      </c>
      <c r="F102" s="1764"/>
      <c r="G102" s="1737"/>
      <c r="H102" s="1425"/>
      <c r="I102" s="1737">
        <f>E102-E103</f>
        <v>0</v>
      </c>
      <c r="J102" s="1765"/>
      <c r="K102" s="1738"/>
      <c r="L102" s="1230"/>
    </row>
    <row r="103" spans="1:12" ht="27.9" customHeight="1">
      <c r="A103" s="1789"/>
      <c r="B103" s="3334"/>
      <c r="C103" s="1434"/>
      <c r="D103" s="1827"/>
      <c r="E103" s="1764">
        <f>BS!E53</f>
        <v>0</v>
      </c>
      <c r="F103" s="1764"/>
      <c r="G103" s="1737"/>
      <c r="H103" s="1419"/>
      <c r="I103" s="1424"/>
      <c r="J103" s="1737">
        <f>BS!G53</f>
        <v>0</v>
      </c>
      <c r="K103" s="1765"/>
      <c r="L103" s="1739"/>
    </row>
    <row r="104" spans="1:12" ht="27.9" customHeight="1">
      <c r="A104" s="1789" t="s">
        <v>2712</v>
      </c>
      <c r="B104" s="3342" t="s">
        <v>2882</v>
      </c>
      <c r="C104" s="1433"/>
      <c r="D104" s="1823" t="s">
        <v>630</v>
      </c>
      <c r="E104" s="1764">
        <f>BS!D54</f>
        <v>0</v>
      </c>
      <c r="F104" s="1764"/>
      <c r="G104" s="1737"/>
      <c r="H104" s="1425"/>
      <c r="I104" s="1737">
        <f>E104-E105</f>
        <v>0</v>
      </c>
      <c r="J104" s="1765"/>
      <c r="K104" s="1738"/>
      <c r="L104" s="1230"/>
    </row>
    <row r="105" spans="1:12" ht="27.9" customHeight="1">
      <c r="A105" s="1789"/>
      <c r="B105" s="3334"/>
      <c r="C105" s="1434"/>
      <c r="D105" s="1827"/>
      <c r="E105" s="1764">
        <f>BS!E54</f>
        <v>0</v>
      </c>
      <c r="F105" s="1764"/>
      <c r="G105" s="1737"/>
      <c r="H105" s="1419"/>
      <c r="I105" s="1424"/>
      <c r="J105" s="1737">
        <f>BS!G54</f>
        <v>0</v>
      </c>
      <c r="K105" s="1765"/>
      <c r="L105" s="1739"/>
    </row>
    <row r="106" spans="1:12" ht="27.9" customHeight="1">
      <c r="A106" s="1789" t="s">
        <v>532</v>
      </c>
      <c r="B106" s="3344" t="s">
        <v>1120</v>
      </c>
      <c r="C106" s="1290"/>
      <c r="D106" s="1823" t="s">
        <v>633</v>
      </c>
      <c r="E106" s="1764">
        <f>BS!D55</f>
        <v>0</v>
      </c>
      <c r="F106" s="1764"/>
      <c r="G106" s="1737"/>
      <c r="H106" s="1425"/>
      <c r="I106" s="1737">
        <f>E106-E107</f>
        <v>0</v>
      </c>
      <c r="J106" s="1765"/>
      <c r="K106" s="1738"/>
      <c r="L106" s="1230"/>
    </row>
    <row r="107" spans="1:12" ht="27.9" customHeight="1">
      <c r="A107" s="1789"/>
      <c r="B107" s="3345"/>
      <c r="C107" s="1291"/>
      <c r="D107" s="1827"/>
      <c r="E107" s="1764">
        <f>BS!E55</f>
        <v>0</v>
      </c>
      <c r="F107" s="1764"/>
      <c r="G107" s="1737"/>
      <c r="H107" s="1419"/>
      <c r="I107" s="1424"/>
      <c r="J107" s="1737">
        <f>BS!G55</f>
        <v>0</v>
      </c>
      <c r="K107" s="1765"/>
      <c r="L107" s="1739"/>
    </row>
    <row r="108" spans="1:12" s="1232" customFormat="1" ht="27.9" customHeight="1">
      <c r="A108" s="1789" t="s">
        <v>535</v>
      </c>
      <c r="B108" s="3342" t="s">
        <v>2883</v>
      </c>
      <c r="C108" s="1433"/>
      <c r="D108" s="1823" t="s">
        <v>636</v>
      </c>
      <c r="E108" s="1764">
        <f>BS!D56</f>
        <v>0</v>
      </c>
      <c r="F108" s="1764"/>
      <c r="G108" s="1737"/>
      <c r="H108" s="1425"/>
      <c r="I108" s="1737">
        <f>E108-E109</f>
        <v>0</v>
      </c>
      <c r="J108" s="1765"/>
      <c r="K108" s="1738"/>
      <c r="L108" s="1230"/>
    </row>
    <row r="109" spans="1:12" s="1232" customFormat="1" ht="27.9" customHeight="1">
      <c r="A109" s="1789"/>
      <c r="B109" s="3334"/>
      <c r="C109" s="1434"/>
      <c r="D109" s="1827"/>
      <c r="E109" s="1764">
        <f>BS!E56</f>
        <v>0</v>
      </c>
      <c r="F109" s="1764"/>
      <c r="G109" s="1737"/>
      <c r="H109" s="1419"/>
      <c r="I109" s="1424"/>
      <c r="J109" s="1737">
        <f>BS!G56</f>
        <v>0</v>
      </c>
      <c r="K109" s="1765"/>
      <c r="L109" s="1739"/>
    </row>
    <row r="110" spans="1:12" s="1232" customFormat="1" ht="27.9" customHeight="1">
      <c r="A110" s="1789" t="s">
        <v>538</v>
      </c>
      <c r="B110" s="3342" t="s">
        <v>2884</v>
      </c>
      <c r="C110" s="1433"/>
      <c r="D110" s="1823" t="s">
        <v>637</v>
      </c>
      <c r="E110" s="1764">
        <f>BS!D57</f>
        <v>0</v>
      </c>
      <c r="F110" s="1764"/>
      <c r="G110" s="1737"/>
      <c r="H110" s="1425"/>
      <c r="I110" s="1737">
        <f>E110-E111</f>
        <v>0</v>
      </c>
      <c r="J110" s="1765"/>
      <c r="K110" s="1738"/>
      <c r="L110" s="1230"/>
    </row>
    <row r="111" spans="1:12" s="1232" customFormat="1" ht="27.9" customHeight="1">
      <c r="A111" s="1789"/>
      <c r="B111" s="3334"/>
      <c r="C111" s="1434"/>
      <c r="D111" s="1827"/>
      <c r="E111" s="1764">
        <f>BS!E57</f>
        <v>0</v>
      </c>
      <c r="F111" s="1764"/>
      <c r="G111" s="1737"/>
      <c r="H111" s="1419"/>
      <c r="I111" s="1424"/>
      <c r="J111" s="1737">
        <f>BS!G57</f>
        <v>0</v>
      </c>
      <c r="K111" s="1765"/>
      <c r="L111" s="1739"/>
    </row>
    <row r="112" spans="1:12" ht="27.9" customHeight="1">
      <c r="A112" s="1789" t="s">
        <v>541</v>
      </c>
      <c r="B112" s="3342" t="s">
        <v>2885</v>
      </c>
      <c r="C112" s="1433"/>
      <c r="D112" s="1823" t="s">
        <v>639</v>
      </c>
      <c r="E112" s="1764">
        <f>BS!D58</f>
        <v>0</v>
      </c>
      <c r="F112" s="1764"/>
      <c r="G112" s="1737"/>
      <c r="H112" s="1425"/>
      <c r="I112" s="1737">
        <f>E112-E113</f>
        <v>0</v>
      </c>
      <c r="J112" s="1765"/>
      <c r="K112" s="1738"/>
      <c r="L112" s="1230"/>
    </row>
    <row r="113" spans="1:12" ht="27.9" customHeight="1">
      <c r="A113" s="1789"/>
      <c r="B113" s="3334"/>
      <c r="C113" s="1434"/>
      <c r="D113" s="1827"/>
      <c r="E113" s="1764">
        <f>BS!E58</f>
        <v>0</v>
      </c>
      <c r="F113" s="1764"/>
      <c r="G113" s="1737"/>
      <c r="H113" s="1419"/>
      <c r="I113" s="1424"/>
      <c r="J113" s="1737">
        <f>BS!G58</f>
        <v>0</v>
      </c>
      <c r="K113" s="1765"/>
      <c r="L113" s="1739"/>
    </row>
    <row r="114" spans="1:12" ht="27.9" customHeight="1">
      <c r="A114" s="1789" t="s">
        <v>544</v>
      </c>
      <c r="B114" s="3342" t="s">
        <v>2886</v>
      </c>
      <c r="C114" s="1433"/>
      <c r="D114" s="1823" t="s">
        <v>640</v>
      </c>
      <c r="E114" s="1764">
        <f>BS!D59</f>
        <v>0</v>
      </c>
      <c r="F114" s="1764"/>
      <c r="G114" s="1737"/>
      <c r="H114" s="1425"/>
      <c r="I114" s="1737">
        <f>E114-E115</f>
        <v>0</v>
      </c>
      <c r="J114" s="1765"/>
      <c r="K114" s="1738"/>
      <c r="L114" s="1230"/>
    </row>
    <row r="115" spans="1:12" ht="27.9" customHeight="1">
      <c r="A115" s="1789"/>
      <c r="B115" s="3334"/>
      <c r="C115" s="1434"/>
      <c r="D115" s="1827"/>
      <c r="E115" s="1764">
        <f>BS!E59</f>
        <v>0</v>
      </c>
      <c r="F115" s="1764"/>
      <c r="G115" s="1737"/>
      <c r="H115" s="1419"/>
      <c r="I115" s="1424"/>
      <c r="J115" s="1737">
        <f>BS!G59</f>
        <v>0</v>
      </c>
      <c r="K115" s="1765"/>
      <c r="L115" s="1739"/>
    </row>
    <row r="116" spans="1:12" ht="27.9" customHeight="1">
      <c r="A116" s="1789" t="s">
        <v>547</v>
      </c>
      <c r="B116" s="3342" t="s">
        <v>2887</v>
      </c>
      <c r="C116" s="1433"/>
      <c r="D116" s="1823" t="s">
        <v>642</v>
      </c>
      <c r="E116" s="1764">
        <f>BS!D60</f>
        <v>0</v>
      </c>
      <c r="F116" s="1764"/>
      <c r="G116" s="1737"/>
      <c r="H116" s="1425"/>
      <c r="I116" s="1737">
        <f>E116-E117</f>
        <v>0</v>
      </c>
      <c r="J116" s="1765"/>
      <c r="K116" s="1738"/>
      <c r="L116" s="1230"/>
    </row>
    <row r="117" spans="1:12" ht="27.9" customHeight="1">
      <c r="A117" s="1789"/>
      <c r="B117" s="3334"/>
      <c r="C117" s="1434"/>
      <c r="D117" s="1827"/>
      <c r="E117" s="1764">
        <f>BS!E60</f>
        <v>0</v>
      </c>
      <c r="F117" s="1764"/>
      <c r="G117" s="1737"/>
      <c r="H117" s="1419"/>
      <c r="I117" s="1424"/>
      <c r="J117" s="1737">
        <f>BS!G60</f>
        <v>0</v>
      </c>
      <c r="K117" s="1765"/>
      <c r="L117" s="1739"/>
    </row>
    <row r="118" spans="1:12" ht="27.9" customHeight="1">
      <c r="A118" s="1789" t="s">
        <v>568</v>
      </c>
      <c r="B118" s="3342" t="s">
        <v>2888</v>
      </c>
      <c r="C118" s="1433"/>
      <c r="D118" s="1823" t="s">
        <v>644</v>
      </c>
      <c r="E118" s="1764">
        <f>BS!D61</f>
        <v>0</v>
      </c>
      <c r="F118" s="1764"/>
      <c r="G118" s="1737"/>
      <c r="H118" s="1425"/>
      <c r="I118" s="1737">
        <f>E118-E119</f>
        <v>0</v>
      </c>
      <c r="J118" s="1765"/>
      <c r="K118" s="1738"/>
      <c r="L118" s="1230"/>
    </row>
    <row r="119" spans="1:12" ht="27.9" customHeight="1">
      <c r="A119" s="1789"/>
      <c r="B119" s="3334"/>
      <c r="C119" s="1434"/>
      <c r="D119" s="1827"/>
      <c r="E119" s="1764">
        <f>BS!E61</f>
        <v>0</v>
      </c>
      <c r="F119" s="1764"/>
      <c r="G119" s="1737"/>
      <c r="H119" s="1419"/>
      <c r="I119" s="1424"/>
      <c r="J119" s="1737">
        <f>BS!G61</f>
        <v>0</v>
      </c>
      <c r="K119" s="1765"/>
      <c r="L119" s="1739"/>
    </row>
    <row r="120" spans="1:12" ht="27.9" customHeight="1">
      <c r="A120" s="1758" t="s">
        <v>631</v>
      </c>
      <c r="B120" s="1836" t="s">
        <v>3060</v>
      </c>
      <c r="C120" s="1436"/>
      <c r="D120" s="1762" t="s">
        <v>646</v>
      </c>
      <c r="E120" s="1770">
        <f>BS!D62</f>
        <v>2458548</v>
      </c>
      <c r="F120" s="1770"/>
      <c r="G120" s="1771"/>
      <c r="H120" s="1428"/>
      <c r="I120" s="1771">
        <f>E120-E121</f>
        <v>2283027</v>
      </c>
      <c r="J120" s="1772"/>
      <c r="K120" s="1773"/>
      <c r="L120" s="1227"/>
    </row>
    <row r="121" spans="1:12" ht="27.9" customHeight="1">
      <c r="A121" s="1758"/>
      <c r="B121" s="1768"/>
      <c r="C121" s="1437"/>
      <c r="D121" s="1769"/>
      <c r="E121" s="1770">
        <f>BS!E62</f>
        <v>175521</v>
      </c>
      <c r="F121" s="1770"/>
      <c r="G121" s="1771"/>
      <c r="H121" s="1429"/>
      <c r="I121" s="1427"/>
      <c r="J121" s="1771">
        <f>BS!G62</f>
        <v>2030024</v>
      </c>
      <c r="K121" s="1772"/>
      <c r="L121" s="1777"/>
    </row>
    <row r="122" spans="1:12" ht="27.9" customHeight="1">
      <c r="A122" s="1758" t="s">
        <v>634</v>
      </c>
      <c r="B122" s="1760" t="s">
        <v>3061</v>
      </c>
      <c r="C122" s="1436"/>
      <c r="D122" s="1762" t="s">
        <v>648</v>
      </c>
      <c r="E122" s="1764">
        <f>BS!D63</f>
        <v>1837915</v>
      </c>
      <c r="F122" s="1764"/>
      <c r="G122" s="1737"/>
      <c r="H122" s="1425"/>
      <c r="I122" s="1737">
        <f>E122-E123</f>
        <v>1662394</v>
      </c>
      <c r="J122" s="1765"/>
      <c r="K122" s="1738"/>
      <c r="L122" s="1230"/>
    </row>
    <row r="123" spans="1:12" ht="27.9" customHeight="1">
      <c r="A123" s="1758"/>
      <c r="B123" s="1768"/>
      <c r="C123" s="1437"/>
      <c r="D123" s="1769"/>
      <c r="E123" s="1764">
        <f>BS!E63</f>
        <v>175521</v>
      </c>
      <c r="F123" s="1764"/>
      <c r="G123" s="1737"/>
      <c r="H123" s="1419"/>
      <c r="I123" s="1424"/>
      <c r="J123" s="1737">
        <f>BS!G63</f>
        <v>1997518</v>
      </c>
      <c r="K123" s="1765"/>
      <c r="L123" s="1739"/>
    </row>
    <row r="124" spans="1:12" ht="27.9" customHeight="1">
      <c r="A124" s="1789" t="s">
        <v>2710</v>
      </c>
      <c r="B124" s="3344" t="s">
        <v>2891</v>
      </c>
      <c r="C124" s="1290"/>
      <c r="D124" s="1823" t="s">
        <v>651</v>
      </c>
      <c r="E124" s="1764">
        <f>BS!D64</f>
        <v>26117</v>
      </c>
      <c r="F124" s="1764"/>
      <c r="G124" s="1737"/>
      <c r="H124" s="1425"/>
      <c r="I124" s="1737">
        <f>E124-E125</f>
        <v>26117</v>
      </c>
      <c r="J124" s="1765"/>
      <c r="K124" s="1738"/>
      <c r="L124" s="1230"/>
    </row>
    <row r="125" spans="1:12" ht="27.9" customHeight="1">
      <c r="A125" s="1789"/>
      <c r="B125" s="3345"/>
      <c r="C125" s="1291"/>
      <c r="D125" s="1827"/>
      <c r="E125" s="1764">
        <f>BS!E64</f>
        <v>0</v>
      </c>
      <c r="F125" s="1764"/>
      <c r="G125" s="1737"/>
      <c r="H125" s="1419"/>
      <c r="I125" s="1424"/>
      <c r="J125" s="1737">
        <f>BS!G64</f>
        <v>31425</v>
      </c>
      <c r="K125" s="1765"/>
      <c r="L125" s="1739"/>
    </row>
    <row r="126" spans="1:12" s="1232" customFormat="1" ht="27.9" customHeight="1">
      <c r="A126" s="1789" t="s">
        <v>2711</v>
      </c>
      <c r="B126" s="3342" t="s">
        <v>2892</v>
      </c>
      <c r="C126" s="1433"/>
      <c r="D126" s="1823" t="s">
        <v>654</v>
      </c>
      <c r="E126" s="1764">
        <f>BS!D65</f>
        <v>0</v>
      </c>
      <c r="F126" s="1764"/>
      <c r="G126" s="1737"/>
      <c r="H126" s="1425"/>
      <c r="I126" s="1737">
        <f>E126-E127</f>
        <v>0</v>
      </c>
      <c r="J126" s="1765"/>
      <c r="K126" s="1738"/>
      <c r="L126" s="1230"/>
    </row>
    <row r="127" spans="1:12" s="1232" customFormat="1" ht="27.9" customHeight="1" thickBot="1">
      <c r="A127" s="1801"/>
      <c r="B127" s="3343"/>
      <c r="C127" s="1442"/>
      <c r="D127" s="1824"/>
      <c r="E127" s="1766">
        <f>BS!E65</f>
        <v>0</v>
      </c>
      <c r="F127" s="1766"/>
      <c r="G127" s="1731"/>
      <c r="H127" s="1418"/>
      <c r="I127" s="1426"/>
      <c r="J127" s="1731">
        <f>BS!G65</f>
        <v>0</v>
      </c>
      <c r="K127" s="1767"/>
      <c r="L127" s="1733"/>
    </row>
    <row r="128" spans="1:12" ht="11.25" customHeight="1">
      <c r="A128" s="2845" t="s">
        <v>1656</v>
      </c>
      <c r="B128" s="2847" t="s">
        <v>1657</v>
      </c>
      <c r="C128" s="1421"/>
      <c r="D128" s="3336" t="s">
        <v>1658</v>
      </c>
      <c r="E128" s="1722" t="s">
        <v>1659</v>
      </c>
      <c r="F128" s="1723"/>
      <c r="G128" s="1723"/>
      <c r="H128" s="1723"/>
      <c r="I128" s="1723"/>
      <c r="J128" s="1724"/>
      <c r="K128" s="2710" t="s">
        <v>1637</v>
      </c>
      <c r="L128" s="2711"/>
    </row>
    <row r="129" spans="1:12" ht="11.25" customHeight="1">
      <c r="A129" s="2846"/>
      <c r="B129" s="2848"/>
      <c r="C129" s="1362"/>
      <c r="D129" s="2743"/>
      <c r="E129" s="1811">
        <v>1</v>
      </c>
      <c r="F129" s="2703" t="s">
        <v>1660</v>
      </c>
      <c r="G129" s="2720"/>
      <c r="H129" s="1453"/>
      <c r="I129" s="3318" t="s">
        <v>1178</v>
      </c>
      <c r="J129" s="3319"/>
      <c r="K129" s="2705"/>
      <c r="L129" s="2712"/>
    </row>
    <row r="130" spans="1:12" ht="11.25" customHeight="1">
      <c r="A130" s="2768"/>
      <c r="B130" s="2767"/>
      <c r="C130" s="1422"/>
      <c r="D130" s="2745"/>
      <c r="E130" s="1811"/>
      <c r="F130" s="2703" t="s">
        <v>1661</v>
      </c>
      <c r="G130" s="2720"/>
      <c r="H130" s="1453"/>
      <c r="I130" s="3320"/>
      <c r="J130" s="3321"/>
      <c r="K130" s="2703" t="s">
        <v>1176</v>
      </c>
      <c r="L130" s="2704"/>
    </row>
    <row r="131" spans="1:12" s="1226" customFormat="1" ht="27.9" customHeight="1">
      <c r="A131" s="1789" t="s">
        <v>2712</v>
      </c>
      <c r="B131" s="3337" t="s">
        <v>2882</v>
      </c>
      <c r="C131" s="1293"/>
      <c r="D131" s="1792" t="s">
        <v>656</v>
      </c>
      <c r="E131" s="1764">
        <f>BS!D66</f>
        <v>1811798</v>
      </c>
      <c r="F131" s="1764"/>
      <c r="G131" s="1737"/>
      <c r="H131" s="1425"/>
      <c r="I131" s="1737">
        <f>E131-E132</f>
        <v>1636277</v>
      </c>
      <c r="J131" s="1765"/>
      <c r="K131" s="1738"/>
      <c r="L131" s="1230"/>
    </row>
    <row r="132" spans="1:12" s="1226" customFormat="1" ht="27.9" customHeight="1">
      <c r="A132" s="1789"/>
      <c r="B132" s="3339"/>
      <c r="C132" s="1289"/>
      <c r="D132" s="1793"/>
      <c r="E132" s="1764">
        <f>BS!E66</f>
        <v>175521</v>
      </c>
      <c r="F132" s="1764"/>
      <c r="G132" s="1737"/>
      <c r="H132" s="1419"/>
      <c r="I132" s="1424"/>
      <c r="J132" s="1737">
        <f>BS!G66</f>
        <v>1966093</v>
      </c>
      <c r="K132" s="1765"/>
      <c r="L132" s="1739"/>
    </row>
    <row r="133" spans="1:12" s="1226" customFormat="1" ht="27.9" customHeight="1">
      <c r="A133" s="1789" t="s">
        <v>532</v>
      </c>
      <c r="B133" s="3337" t="s">
        <v>2893</v>
      </c>
      <c r="C133" s="1293"/>
      <c r="D133" s="1792" t="s">
        <v>658</v>
      </c>
      <c r="E133" s="1764">
        <f>BS!D67</f>
        <v>0</v>
      </c>
      <c r="F133" s="1764"/>
      <c r="G133" s="1737"/>
      <c r="H133" s="1425"/>
      <c r="I133" s="1737">
        <f>E133-E134</f>
        <v>0</v>
      </c>
      <c r="J133" s="1765"/>
      <c r="K133" s="1738"/>
      <c r="L133" s="1230"/>
    </row>
    <row r="134" spans="1:12" ht="27.9" customHeight="1">
      <c r="A134" s="1789"/>
      <c r="B134" s="3339"/>
      <c r="C134" s="1289"/>
      <c r="D134" s="1793"/>
      <c r="E134" s="1764">
        <f>BS!E67</f>
        <v>0</v>
      </c>
      <c r="F134" s="1764"/>
      <c r="G134" s="1737"/>
      <c r="H134" s="1419"/>
      <c r="I134" s="1424"/>
      <c r="J134" s="1737">
        <f>BS!G67</f>
        <v>0</v>
      </c>
      <c r="K134" s="1765"/>
      <c r="L134" s="1739"/>
    </row>
    <row r="135" spans="1:12" ht="27.9" customHeight="1">
      <c r="A135" s="1789" t="s">
        <v>535</v>
      </c>
      <c r="B135" s="3337" t="s">
        <v>2883</v>
      </c>
      <c r="C135" s="1293"/>
      <c r="D135" s="1792" t="s">
        <v>660</v>
      </c>
      <c r="E135" s="1764">
        <f>BS!D68</f>
        <v>604544</v>
      </c>
      <c r="F135" s="1764"/>
      <c r="G135" s="1737"/>
      <c r="H135" s="1425"/>
      <c r="I135" s="1737">
        <f>E135-E136</f>
        <v>604544</v>
      </c>
      <c r="J135" s="1765"/>
      <c r="K135" s="1738"/>
      <c r="L135" s="1230"/>
    </row>
    <row r="136" spans="1:12" ht="27.9" customHeight="1">
      <c r="A136" s="1789"/>
      <c r="B136" s="3339"/>
      <c r="C136" s="1289"/>
      <c r="D136" s="1793"/>
      <c r="E136" s="1764">
        <f>BS!E68</f>
        <v>0</v>
      </c>
      <c r="F136" s="1764"/>
      <c r="G136" s="1737"/>
      <c r="H136" s="1419"/>
      <c r="I136" s="1424"/>
      <c r="J136" s="1737">
        <f>BS!G68</f>
        <v>0</v>
      </c>
      <c r="K136" s="1765"/>
      <c r="L136" s="1739"/>
    </row>
    <row r="137" spans="1:12" ht="27.9" customHeight="1">
      <c r="A137" s="1789" t="s">
        <v>538</v>
      </c>
      <c r="B137" s="3337" t="s">
        <v>2894</v>
      </c>
      <c r="C137" s="1293"/>
      <c r="D137" s="1792" t="s">
        <v>662</v>
      </c>
      <c r="E137" s="1764">
        <f>BS!D69</f>
        <v>0</v>
      </c>
      <c r="F137" s="1764"/>
      <c r="G137" s="1737"/>
      <c r="H137" s="1425"/>
      <c r="I137" s="1737">
        <f>E137-E138</f>
        <v>0</v>
      </c>
      <c r="J137" s="1765"/>
      <c r="K137" s="1738"/>
      <c r="L137" s="1230"/>
    </row>
    <row r="138" spans="1:12" ht="27.9" customHeight="1">
      <c r="A138" s="1789"/>
      <c r="B138" s="3339"/>
      <c r="C138" s="1289"/>
      <c r="D138" s="1793"/>
      <c r="E138" s="1764">
        <f>BS!E69</f>
        <v>0</v>
      </c>
      <c r="F138" s="1764"/>
      <c r="G138" s="1737"/>
      <c r="H138" s="1419"/>
      <c r="I138" s="1424"/>
      <c r="J138" s="1737">
        <f>BS!G69</f>
        <v>0</v>
      </c>
      <c r="K138" s="1765"/>
      <c r="L138" s="1739"/>
    </row>
    <row r="139" spans="1:12" ht="27.9" customHeight="1">
      <c r="A139" s="1789" t="s">
        <v>541</v>
      </c>
      <c r="B139" s="3337" t="s">
        <v>2895</v>
      </c>
      <c r="C139" s="1293"/>
      <c r="D139" s="1792" t="s">
        <v>665</v>
      </c>
      <c r="E139" s="1764">
        <f>BS!D70</f>
        <v>0</v>
      </c>
      <c r="F139" s="1764"/>
      <c r="G139" s="1737"/>
      <c r="H139" s="1425"/>
      <c r="I139" s="1737">
        <f>E139-E140</f>
        <v>0</v>
      </c>
      <c r="J139" s="1765"/>
      <c r="K139" s="1738"/>
      <c r="L139" s="1230"/>
    </row>
    <row r="140" spans="1:12" ht="27.9" customHeight="1">
      <c r="A140" s="1789"/>
      <c r="B140" s="3339"/>
      <c r="C140" s="1289"/>
      <c r="D140" s="1793"/>
      <c r="E140" s="1764">
        <f>BS!E70</f>
        <v>0</v>
      </c>
      <c r="F140" s="1764"/>
      <c r="G140" s="1737"/>
      <c r="H140" s="1419"/>
      <c r="I140" s="1424"/>
      <c r="J140" s="1737">
        <f>BS!G70</f>
        <v>0</v>
      </c>
      <c r="K140" s="1765"/>
      <c r="L140" s="1739"/>
    </row>
    <row r="141" spans="1:12" ht="27.9" customHeight="1">
      <c r="A141" s="1789" t="s">
        <v>544</v>
      </c>
      <c r="B141" s="3337" t="s">
        <v>2896</v>
      </c>
      <c r="C141" s="1293"/>
      <c r="D141" s="1792" t="s">
        <v>668</v>
      </c>
      <c r="E141" s="1764">
        <f>BS!D71</f>
        <v>0</v>
      </c>
      <c r="F141" s="1764"/>
      <c r="G141" s="1737"/>
      <c r="H141" s="1425"/>
      <c r="I141" s="1737">
        <f>E141-E142</f>
        <v>0</v>
      </c>
      <c r="J141" s="1765"/>
      <c r="K141" s="1738"/>
      <c r="L141" s="1230"/>
    </row>
    <row r="142" spans="1:12" ht="27.9" customHeight="1">
      <c r="A142" s="1789"/>
      <c r="B142" s="3339"/>
      <c r="C142" s="1289"/>
      <c r="D142" s="1793"/>
      <c r="E142" s="1764">
        <f>BS!E71</f>
        <v>0</v>
      </c>
      <c r="F142" s="1764"/>
      <c r="G142" s="1737"/>
      <c r="H142" s="1419"/>
      <c r="I142" s="1424"/>
      <c r="J142" s="1737">
        <f>BS!G71</f>
        <v>0</v>
      </c>
      <c r="K142" s="1765"/>
      <c r="L142" s="1739"/>
    </row>
    <row r="143" spans="1:12" ht="27.9" customHeight="1">
      <c r="A143" s="1789" t="s">
        <v>547</v>
      </c>
      <c r="B143" s="3337" t="s">
        <v>2897</v>
      </c>
      <c r="C143" s="1293"/>
      <c r="D143" s="1792" t="s">
        <v>670</v>
      </c>
      <c r="E143" s="1764">
        <f>BS!D72</f>
        <v>14549</v>
      </c>
      <c r="F143" s="1764"/>
      <c r="G143" s="1737"/>
      <c r="H143" s="1425"/>
      <c r="I143" s="1737">
        <f>E143-E144</f>
        <v>14549</v>
      </c>
      <c r="J143" s="1765"/>
      <c r="K143" s="1738"/>
      <c r="L143" s="1230"/>
    </row>
    <row r="144" spans="1:12" s="1232" customFormat="1" ht="27.9" customHeight="1">
      <c r="A144" s="1789"/>
      <c r="B144" s="3339"/>
      <c r="C144" s="1289"/>
      <c r="D144" s="1793"/>
      <c r="E144" s="1764">
        <f>BS!E72</f>
        <v>0</v>
      </c>
      <c r="F144" s="1764"/>
      <c r="G144" s="1737"/>
      <c r="H144" s="1419"/>
      <c r="I144" s="1424"/>
      <c r="J144" s="1737">
        <f>BS!G72</f>
        <v>31158</v>
      </c>
      <c r="K144" s="1765"/>
      <c r="L144" s="1739"/>
    </row>
    <row r="145" spans="1:12" s="1232" customFormat="1" ht="27.9" customHeight="1">
      <c r="A145" s="1789" t="s">
        <v>568</v>
      </c>
      <c r="B145" s="3337" t="s">
        <v>2886</v>
      </c>
      <c r="C145" s="1293"/>
      <c r="D145" s="1792" t="s">
        <v>672</v>
      </c>
      <c r="E145" s="1764">
        <f>BS!D73</f>
        <v>0</v>
      </c>
      <c r="F145" s="1764"/>
      <c r="G145" s="1737"/>
      <c r="H145" s="1425"/>
      <c r="I145" s="1737">
        <f>E145-E146</f>
        <v>0</v>
      </c>
      <c r="J145" s="1765"/>
      <c r="K145" s="1738"/>
      <c r="L145" s="1230"/>
    </row>
    <row r="146" spans="1:12" ht="27.9" customHeight="1">
      <c r="A146" s="1789"/>
      <c r="B146" s="3339"/>
      <c r="C146" s="1289"/>
      <c r="D146" s="1793"/>
      <c r="E146" s="1764">
        <f>BS!E73</f>
        <v>0</v>
      </c>
      <c r="F146" s="1764"/>
      <c r="G146" s="1737"/>
      <c r="H146" s="1419"/>
      <c r="I146" s="1424"/>
      <c r="J146" s="1737">
        <f>BS!G73</f>
        <v>0</v>
      </c>
      <c r="K146" s="1765"/>
      <c r="L146" s="1739"/>
    </row>
    <row r="147" spans="1:12" ht="27.9" customHeight="1">
      <c r="A147" s="1789" t="s">
        <v>571</v>
      </c>
      <c r="B147" s="3337" t="s">
        <v>2898</v>
      </c>
      <c r="C147" s="1301"/>
      <c r="D147" s="1792" t="s">
        <v>674</v>
      </c>
      <c r="E147" s="1764">
        <f>BS!D74</f>
        <v>1540</v>
      </c>
      <c r="F147" s="1764"/>
      <c r="G147" s="1737"/>
      <c r="H147" s="1425"/>
      <c r="I147" s="1737">
        <f>E147-E148</f>
        <v>1540</v>
      </c>
      <c r="J147" s="1765"/>
      <c r="K147" s="1738"/>
      <c r="L147" s="1230"/>
    </row>
    <row r="148" spans="1:12" s="1233" customFormat="1" ht="27.9" customHeight="1">
      <c r="A148" s="1789"/>
      <c r="B148" s="3339"/>
      <c r="C148" s="1302"/>
      <c r="D148" s="1793"/>
      <c r="E148" s="1764">
        <f>BS!E74</f>
        <v>0</v>
      </c>
      <c r="F148" s="1764"/>
      <c r="G148" s="1737"/>
      <c r="H148" s="1419"/>
      <c r="I148" s="1424"/>
      <c r="J148" s="1737">
        <f>BS!G74</f>
        <v>1348</v>
      </c>
      <c r="K148" s="1765"/>
      <c r="L148" s="1739"/>
    </row>
    <row r="149" spans="1:12" s="1226" customFormat="1" ht="27.9" customHeight="1">
      <c r="A149" s="1758" t="s">
        <v>649</v>
      </c>
      <c r="B149" s="3340" t="s">
        <v>2899</v>
      </c>
      <c r="C149" s="1300"/>
      <c r="D149" s="1796" t="s">
        <v>681</v>
      </c>
      <c r="E149" s="1770">
        <f>BS!D75</f>
        <v>0</v>
      </c>
      <c r="F149" s="1770"/>
      <c r="G149" s="1771"/>
      <c r="H149" s="1428"/>
      <c r="I149" s="1771">
        <f>E149-E150</f>
        <v>0</v>
      </c>
      <c r="J149" s="1772"/>
      <c r="K149" s="1773"/>
      <c r="L149" s="1227"/>
    </row>
    <row r="150" spans="1:12" s="1226" customFormat="1" ht="27.9" customHeight="1">
      <c r="A150" s="1758"/>
      <c r="B150" s="3341"/>
      <c r="C150" s="1455"/>
      <c r="D150" s="1797"/>
      <c r="E150" s="1770">
        <f>BS!E75</f>
        <v>0</v>
      </c>
      <c r="F150" s="1770"/>
      <c r="G150" s="1771"/>
      <c r="H150" s="1429"/>
      <c r="I150" s="1427"/>
      <c r="J150" s="1771">
        <f>BS!G75</f>
        <v>0</v>
      </c>
      <c r="K150" s="1772"/>
      <c r="L150" s="1777"/>
    </row>
    <row r="151" spans="1:12" s="1226" customFormat="1" ht="27.9" customHeight="1">
      <c r="A151" s="1789" t="s">
        <v>652</v>
      </c>
      <c r="B151" s="3337" t="s">
        <v>2900</v>
      </c>
      <c r="C151" s="1293"/>
      <c r="D151" s="1792" t="s">
        <v>683</v>
      </c>
      <c r="E151" s="1764">
        <f>BS!D76</f>
        <v>0</v>
      </c>
      <c r="F151" s="1764"/>
      <c r="G151" s="1737"/>
      <c r="H151" s="1425"/>
      <c r="I151" s="1737">
        <f>E151-E152</f>
        <v>0</v>
      </c>
      <c r="J151" s="1765"/>
      <c r="K151" s="1738"/>
      <c r="L151" s="1230"/>
    </row>
    <row r="152" spans="1:12" ht="27.9" customHeight="1">
      <c r="A152" s="1789"/>
      <c r="B152" s="3339"/>
      <c r="C152" s="1289"/>
      <c r="D152" s="1793"/>
      <c r="E152" s="1764">
        <f>BS!E76</f>
        <v>0</v>
      </c>
      <c r="F152" s="1764"/>
      <c r="G152" s="1737"/>
      <c r="H152" s="1419"/>
      <c r="I152" s="1424"/>
      <c r="J152" s="1737">
        <f>BS!G76</f>
        <v>0</v>
      </c>
      <c r="K152" s="1765"/>
      <c r="L152" s="1739"/>
    </row>
    <row r="153" spans="1:12" ht="27.9" customHeight="1">
      <c r="A153" s="1789" t="s">
        <v>532</v>
      </c>
      <c r="B153" s="3337" t="s">
        <v>2901</v>
      </c>
      <c r="C153" s="1293"/>
      <c r="D153" s="1792" t="s">
        <v>685</v>
      </c>
      <c r="E153" s="1764">
        <f>BS!D77</f>
        <v>0</v>
      </c>
      <c r="F153" s="1764"/>
      <c r="G153" s="1737"/>
      <c r="H153" s="1425"/>
      <c r="I153" s="1737">
        <f>E153-E154</f>
        <v>0</v>
      </c>
      <c r="J153" s="1765"/>
      <c r="K153" s="1738"/>
      <c r="L153" s="1230"/>
    </row>
    <row r="154" spans="1:12" ht="27.9" customHeight="1">
      <c r="A154" s="1789"/>
      <c r="B154" s="3339"/>
      <c r="C154" s="1289"/>
      <c r="D154" s="1793"/>
      <c r="E154" s="1764">
        <f>BS!E78</f>
        <v>0</v>
      </c>
      <c r="F154" s="1764"/>
      <c r="G154" s="1737"/>
      <c r="H154" s="1419"/>
      <c r="I154" s="1424"/>
      <c r="J154" s="1737">
        <f>BS!G77</f>
        <v>0</v>
      </c>
      <c r="K154" s="1765"/>
      <c r="L154" s="1739"/>
    </row>
    <row r="155" spans="1:12" ht="27.9" customHeight="1">
      <c r="A155" s="1789" t="s">
        <v>535</v>
      </c>
      <c r="B155" s="3337" t="s">
        <v>2902</v>
      </c>
      <c r="C155" s="1293"/>
      <c r="D155" s="1792" t="s">
        <v>687</v>
      </c>
      <c r="E155" s="1764">
        <f>BS!D78</f>
        <v>0</v>
      </c>
      <c r="F155" s="1764"/>
      <c r="G155" s="1737"/>
      <c r="H155" s="1425"/>
      <c r="I155" s="1737">
        <f>E155-E156</f>
        <v>0</v>
      </c>
      <c r="J155" s="1765"/>
      <c r="K155" s="1738"/>
      <c r="L155" s="1230"/>
    </row>
    <row r="156" spans="1:12" ht="27.9" customHeight="1">
      <c r="A156" s="1789"/>
      <c r="B156" s="3339"/>
      <c r="C156" s="1289"/>
      <c r="D156" s="1793"/>
      <c r="E156" s="1764">
        <f>BS!E78</f>
        <v>0</v>
      </c>
      <c r="F156" s="1764"/>
      <c r="G156" s="1737"/>
      <c r="H156" s="1419"/>
      <c r="I156" s="1424"/>
      <c r="J156" s="1737">
        <f>BS!G78</f>
        <v>0</v>
      </c>
      <c r="K156" s="1765"/>
      <c r="L156" s="1739"/>
    </row>
    <row r="157" spans="1:12" ht="27.9" customHeight="1">
      <c r="A157" s="1789" t="s">
        <v>538</v>
      </c>
      <c r="B157" s="3337" t="s">
        <v>2903</v>
      </c>
      <c r="C157" s="1293"/>
      <c r="D157" s="1792" t="s">
        <v>689</v>
      </c>
      <c r="E157" s="1764">
        <f>BS!D79</f>
        <v>0</v>
      </c>
      <c r="F157" s="1764"/>
      <c r="G157" s="1737"/>
      <c r="H157" s="1425"/>
      <c r="I157" s="1737">
        <f>E157-E158</f>
        <v>0</v>
      </c>
      <c r="J157" s="1765"/>
      <c r="K157" s="1738"/>
      <c r="L157" s="1230"/>
    </row>
    <row r="158" spans="1:12" ht="27.9" customHeight="1" thickBot="1">
      <c r="A158" s="1801"/>
      <c r="B158" s="3338"/>
      <c r="C158" s="1404"/>
      <c r="D158" s="1803"/>
      <c r="E158" s="1766">
        <f>BS!E79</f>
        <v>0</v>
      </c>
      <c r="F158" s="1766"/>
      <c r="G158" s="1731"/>
      <c r="H158" s="1418"/>
      <c r="I158" s="1426"/>
      <c r="J158" s="1731">
        <f>BS!G79</f>
        <v>0</v>
      </c>
      <c r="K158" s="1767"/>
      <c r="L158" s="1733"/>
    </row>
    <row r="159" spans="1:12" ht="11.25" customHeight="1">
      <c r="A159" s="2845" t="s">
        <v>1656</v>
      </c>
      <c r="B159" s="2847" t="s">
        <v>1657</v>
      </c>
      <c r="C159" s="1421"/>
      <c r="D159" s="3336" t="s">
        <v>1658</v>
      </c>
      <c r="E159" s="1722" t="s">
        <v>1659</v>
      </c>
      <c r="F159" s="1723"/>
      <c r="G159" s="1723"/>
      <c r="H159" s="1723"/>
      <c r="I159" s="1723"/>
      <c r="J159" s="1724"/>
      <c r="K159" s="2710" t="s">
        <v>1637</v>
      </c>
      <c r="L159" s="2711"/>
    </row>
    <row r="160" spans="1:12" ht="11.25" customHeight="1">
      <c r="A160" s="2846"/>
      <c r="B160" s="2848"/>
      <c r="C160" s="1362"/>
      <c r="D160" s="2743"/>
      <c r="E160" s="1811">
        <v>1</v>
      </c>
      <c r="F160" s="2703" t="s">
        <v>1660</v>
      </c>
      <c r="G160" s="2720"/>
      <c r="H160" s="1453"/>
      <c r="I160" s="3318" t="s">
        <v>1178</v>
      </c>
      <c r="J160" s="3319"/>
      <c r="K160" s="2705"/>
      <c r="L160" s="2712"/>
    </row>
    <row r="161" spans="1:12" ht="12" customHeight="1">
      <c r="A161" s="2768"/>
      <c r="B161" s="2767"/>
      <c r="C161" s="1422"/>
      <c r="D161" s="2745"/>
      <c r="E161" s="1811"/>
      <c r="F161" s="2703" t="s">
        <v>1661</v>
      </c>
      <c r="G161" s="2720"/>
      <c r="H161" s="1453"/>
      <c r="I161" s="3320"/>
      <c r="J161" s="3321"/>
      <c r="K161" s="2703" t="s">
        <v>1176</v>
      </c>
      <c r="L161" s="2704"/>
    </row>
    <row r="162" spans="1:12" ht="27.9" customHeight="1">
      <c r="A162" s="1758" t="s">
        <v>787</v>
      </c>
      <c r="B162" s="1794" t="s">
        <v>3062</v>
      </c>
      <c r="C162" s="1300"/>
      <c r="D162" s="1796" t="s">
        <v>691</v>
      </c>
      <c r="E162" s="1770">
        <f>BS!D80</f>
        <v>66553</v>
      </c>
      <c r="F162" s="1770"/>
      <c r="G162" s="1771"/>
      <c r="H162" s="1428"/>
      <c r="I162" s="1771">
        <f>E162-E163</f>
        <v>66553</v>
      </c>
      <c r="J162" s="1772"/>
      <c r="K162" s="1773"/>
      <c r="L162" s="1227"/>
    </row>
    <row r="163" spans="1:12" ht="27.9" customHeight="1">
      <c r="A163" s="1758"/>
      <c r="B163" s="1795"/>
      <c r="C163" s="1455"/>
      <c r="D163" s="1797"/>
      <c r="E163" s="1799">
        <f>BS!E80</f>
        <v>0</v>
      </c>
      <c r="F163" s="1799"/>
      <c r="G163" s="1800"/>
      <c r="H163" s="1303"/>
      <c r="I163" s="1440"/>
      <c r="J163" s="1771">
        <f>BS!G80</f>
        <v>163471</v>
      </c>
      <c r="K163" s="1772"/>
      <c r="L163" s="1777"/>
    </row>
    <row r="164" spans="1:12" ht="27.9" customHeight="1">
      <c r="A164" s="1789" t="s">
        <v>790</v>
      </c>
      <c r="B164" s="1790" t="s">
        <v>1713</v>
      </c>
      <c r="C164" s="1293"/>
      <c r="D164" s="1792" t="s">
        <v>693</v>
      </c>
      <c r="E164" s="1764">
        <f>BS!D81</f>
        <v>15001</v>
      </c>
      <c r="F164" s="1764"/>
      <c r="G164" s="1737"/>
      <c r="H164" s="1425"/>
      <c r="I164" s="1737">
        <f>E164-E165</f>
        <v>15001</v>
      </c>
      <c r="J164" s="1798"/>
      <c r="K164" s="1785"/>
      <c r="L164" s="1230"/>
    </row>
    <row r="165" spans="1:12" s="1232" customFormat="1" ht="27.9" customHeight="1">
      <c r="A165" s="1789"/>
      <c r="B165" s="1791"/>
      <c r="C165" s="1289"/>
      <c r="D165" s="1793"/>
      <c r="E165" s="1764">
        <f>BS!E81</f>
        <v>0</v>
      </c>
      <c r="F165" s="1764"/>
      <c r="G165" s="1737"/>
      <c r="H165" s="1419"/>
      <c r="I165" s="1424"/>
      <c r="J165" s="1737">
        <f>BS!G81</f>
        <v>11781</v>
      </c>
      <c r="K165" s="1765"/>
      <c r="L165" s="1739"/>
    </row>
    <row r="166" spans="1:12" s="1232" customFormat="1" ht="27.9" customHeight="1">
      <c r="A166" s="1789" t="s">
        <v>532</v>
      </c>
      <c r="B166" s="1790" t="s">
        <v>3063</v>
      </c>
      <c r="C166" s="1293"/>
      <c r="D166" s="1792" t="s">
        <v>695</v>
      </c>
      <c r="E166" s="1764">
        <f>BS!D82</f>
        <v>51552</v>
      </c>
      <c r="F166" s="1764"/>
      <c r="G166" s="1737"/>
      <c r="H166" s="1425"/>
      <c r="I166" s="1737">
        <f>E166-E167</f>
        <v>51552</v>
      </c>
      <c r="J166" s="1765"/>
      <c r="K166" s="1738"/>
      <c r="L166" s="1230"/>
    </row>
    <row r="167" spans="1:12" ht="27.9" customHeight="1">
      <c r="A167" s="1789"/>
      <c r="B167" s="1791"/>
      <c r="C167" s="1289"/>
      <c r="D167" s="1793"/>
      <c r="E167" s="1764">
        <f>BS!E82</f>
        <v>0</v>
      </c>
      <c r="F167" s="1764"/>
      <c r="G167" s="1737"/>
      <c r="H167" s="1419"/>
      <c r="I167" s="1424"/>
      <c r="J167" s="1737">
        <f>BS!G82</f>
        <v>151690</v>
      </c>
      <c r="K167" s="1765"/>
      <c r="L167" s="1739"/>
    </row>
    <row r="168" spans="1:12" ht="27.9" customHeight="1">
      <c r="A168" s="1758" t="s">
        <v>663</v>
      </c>
      <c r="B168" s="1794" t="s">
        <v>3064</v>
      </c>
      <c r="C168" s="1300"/>
      <c r="D168" s="1796" t="s">
        <v>697</v>
      </c>
      <c r="E168" s="1770">
        <f>BS!D83</f>
        <v>23406</v>
      </c>
      <c r="F168" s="1770"/>
      <c r="G168" s="1771"/>
      <c r="H168" s="1428"/>
      <c r="I168" s="1771">
        <f>E168-E169</f>
        <v>23406</v>
      </c>
      <c r="J168" s="1772"/>
      <c r="K168" s="1773"/>
      <c r="L168" s="1227"/>
    </row>
    <row r="169" spans="1:12" s="1233" customFormat="1" ht="27.9" customHeight="1">
      <c r="A169" s="1758"/>
      <c r="B169" s="1795"/>
      <c r="C169" s="1455"/>
      <c r="D169" s="1797"/>
      <c r="E169" s="1770">
        <f>BS!E83</f>
        <v>0</v>
      </c>
      <c r="F169" s="1770"/>
      <c r="G169" s="1771"/>
      <c r="H169" s="1429"/>
      <c r="I169" s="1427"/>
      <c r="J169" s="1771">
        <f>BS!G83</f>
        <v>22592</v>
      </c>
      <c r="K169" s="1772"/>
      <c r="L169" s="1777"/>
    </row>
    <row r="170" spans="1:12" ht="27.9" customHeight="1">
      <c r="A170" s="1789" t="s">
        <v>666</v>
      </c>
      <c r="B170" s="1790" t="s">
        <v>3065</v>
      </c>
      <c r="C170" s="1293"/>
      <c r="D170" s="1792" t="s">
        <v>699</v>
      </c>
      <c r="E170" s="1764">
        <f>BS!D84</f>
        <v>0</v>
      </c>
      <c r="F170" s="1764"/>
      <c r="G170" s="1737"/>
      <c r="H170" s="1425"/>
      <c r="I170" s="1737">
        <f>E170-E171</f>
        <v>0</v>
      </c>
      <c r="J170" s="1765"/>
      <c r="K170" s="1738"/>
      <c r="L170" s="1230"/>
    </row>
    <row r="171" spans="1:12" s="1232" customFormat="1" ht="27.9" customHeight="1">
      <c r="A171" s="1789"/>
      <c r="B171" s="1791"/>
      <c r="C171" s="1289"/>
      <c r="D171" s="1793"/>
      <c r="E171" s="1764">
        <f>BS!E84</f>
        <v>0</v>
      </c>
      <c r="F171" s="1764"/>
      <c r="G171" s="1737"/>
      <c r="H171" s="1419"/>
      <c r="I171" s="1424"/>
      <c r="J171" s="1737">
        <f>BS!G84</f>
        <v>0</v>
      </c>
      <c r="K171" s="1765"/>
      <c r="L171" s="1739"/>
    </row>
    <row r="172" spans="1:12" s="1232" customFormat="1" ht="27.9" customHeight="1">
      <c r="A172" s="1789" t="s">
        <v>532</v>
      </c>
      <c r="B172" s="1790" t="s">
        <v>3066</v>
      </c>
      <c r="C172" s="1293"/>
      <c r="D172" s="1792" t="s">
        <v>701</v>
      </c>
      <c r="E172" s="1764">
        <f>BS!D85</f>
        <v>23406</v>
      </c>
      <c r="F172" s="1764"/>
      <c r="G172" s="1737"/>
      <c r="H172" s="1425"/>
      <c r="I172" s="1737">
        <f>E172-E173</f>
        <v>23406</v>
      </c>
      <c r="J172" s="1765"/>
      <c r="K172" s="1738"/>
      <c r="L172" s="1230"/>
    </row>
    <row r="173" spans="1:12" ht="27.9" customHeight="1">
      <c r="A173" s="1789"/>
      <c r="B173" s="1791"/>
      <c r="C173" s="1289"/>
      <c r="D173" s="1793"/>
      <c r="E173" s="1764">
        <f>BS!E85</f>
        <v>0</v>
      </c>
      <c r="F173" s="1764"/>
      <c r="G173" s="1737"/>
      <c r="H173" s="1419"/>
      <c r="I173" s="1424"/>
      <c r="J173" s="1737">
        <f>BS!G85</f>
        <v>22592</v>
      </c>
      <c r="K173" s="1765"/>
      <c r="L173" s="1739"/>
    </row>
    <row r="174" spans="1:12" ht="27.9" customHeight="1">
      <c r="A174" s="1789" t="s">
        <v>535</v>
      </c>
      <c r="B174" s="1790" t="s">
        <v>3067</v>
      </c>
      <c r="C174" s="1293"/>
      <c r="D174" s="1792" t="s">
        <v>703</v>
      </c>
      <c r="E174" s="1764">
        <f>BS!D86</f>
        <v>0</v>
      </c>
      <c r="F174" s="1764"/>
      <c r="G174" s="1737"/>
      <c r="H174" s="1425"/>
      <c r="I174" s="1737">
        <f>E174-E175</f>
        <v>0</v>
      </c>
      <c r="J174" s="1765"/>
      <c r="K174" s="1738"/>
      <c r="L174" s="1230"/>
    </row>
    <row r="175" spans="1:12" s="1233" customFormat="1" ht="27.9" customHeight="1">
      <c r="A175" s="1789"/>
      <c r="B175" s="1791"/>
      <c r="C175" s="1289"/>
      <c r="D175" s="1793"/>
      <c r="E175" s="1764">
        <f>BS!E86</f>
        <v>0</v>
      </c>
      <c r="F175" s="1764"/>
      <c r="G175" s="1737"/>
      <c r="H175" s="1419"/>
      <c r="I175" s="1424"/>
      <c r="J175" s="1737">
        <f>BS!G86</f>
        <v>0</v>
      </c>
      <c r="K175" s="1765"/>
      <c r="L175" s="1739"/>
    </row>
    <row r="176" spans="1:12" ht="27.9" customHeight="1">
      <c r="A176" s="1789" t="s">
        <v>538</v>
      </c>
      <c r="B176" s="1790" t="s">
        <v>3068</v>
      </c>
      <c r="C176" s="1293"/>
      <c r="D176" s="1792" t="s">
        <v>705</v>
      </c>
      <c r="E176" s="1764">
        <f>BS!D87</f>
        <v>0</v>
      </c>
      <c r="F176" s="1764"/>
      <c r="G176" s="1737"/>
      <c r="H176" s="1425"/>
      <c r="I176" s="1737">
        <f>E176-E177</f>
        <v>0</v>
      </c>
      <c r="J176" s="1765"/>
      <c r="K176" s="1738"/>
      <c r="L176" s="1230"/>
    </row>
    <row r="177" spans="1:12" s="1232" customFormat="1" ht="27.9" customHeight="1">
      <c r="A177" s="1789"/>
      <c r="B177" s="1791"/>
      <c r="C177" s="1289"/>
      <c r="D177" s="1793"/>
      <c r="E177" s="1764">
        <f>BS!E87</f>
        <v>0</v>
      </c>
      <c r="F177" s="1764"/>
      <c r="G177" s="1737"/>
      <c r="H177" s="1419"/>
      <c r="I177" s="1424"/>
      <c r="J177" s="1737">
        <f>BS!G87</f>
        <v>0</v>
      </c>
      <c r="K177" s="1765"/>
      <c r="L177" s="1739"/>
    </row>
    <row r="178" spans="1:12" s="1232" customFormat="1" ht="2.25" customHeight="1">
      <c r="A178" s="1297"/>
      <c r="B178" s="1267"/>
      <c r="C178" s="1267"/>
      <c r="D178" s="1304"/>
      <c r="E178" s="1439"/>
      <c r="F178" s="1425"/>
      <c r="G178" s="1439"/>
      <c r="H178" s="1425"/>
      <c r="I178" s="1439"/>
      <c r="J178" s="1439"/>
      <c r="K178" s="1439"/>
      <c r="L178" s="1420"/>
    </row>
    <row r="179" spans="1:12" s="1233" customFormat="1" ht="30" customHeight="1">
      <c r="A179" s="526" t="s">
        <v>1656</v>
      </c>
      <c r="B179" s="1751" t="s">
        <v>1723</v>
      </c>
      <c r="C179" s="1807"/>
      <c r="D179" s="1807"/>
      <c r="E179" s="1807"/>
      <c r="F179" s="1808"/>
      <c r="G179" s="1215" t="s">
        <v>1658</v>
      </c>
      <c r="H179" s="1305"/>
      <c r="I179" s="2703" t="s">
        <v>1724</v>
      </c>
      <c r="J179" s="2721"/>
      <c r="K179" s="2705" t="s">
        <v>1725</v>
      </c>
      <c r="L179" s="2712"/>
    </row>
    <row r="180" spans="1:12" s="1233" customFormat="1" ht="27.75" customHeight="1">
      <c r="A180" s="1240"/>
      <c r="B180" s="1787" t="s">
        <v>3069</v>
      </c>
      <c r="C180" s="1787"/>
      <c r="D180" s="1788"/>
      <c r="E180" s="1788"/>
      <c r="F180" s="1788"/>
      <c r="G180" s="1252" t="s">
        <v>707</v>
      </c>
      <c r="H180" s="1306"/>
      <c r="I180" s="1737">
        <f>BS!D94</f>
        <v>7328083</v>
      </c>
      <c r="J180" s="1738"/>
      <c r="K180" s="1737">
        <f>BS!E94</f>
        <v>7113787</v>
      </c>
      <c r="L180" s="1739"/>
    </row>
    <row r="181" spans="1:12" s="1233" customFormat="1" ht="27.75" customHeight="1">
      <c r="A181" s="1240" t="s">
        <v>523</v>
      </c>
      <c r="B181" s="1774" t="s">
        <v>3070</v>
      </c>
      <c r="C181" s="1775"/>
      <c r="D181" s="1775"/>
      <c r="E181" s="1775"/>
      <c r="F181" s="1776"/>
      <c r="G181" s="1253" t="s">
        <v>709</v>
      </c>
      <c r="H181" s="1295"/>
      <c r="I181" s="1737">
        <f>BS!D95</f>
        <v>1851956</v>
      </c>
      <c r="J181" s="1738"/>
      <c r="K181" s="1737">
        <f>BS!E95</f>
        <v>2675607</v>
      </c>
      <c r="L181" s="1739"/>
    </row>
    <row r="182" spans="1:12" ht="27.75" customHeight="1">
      <c r="A182" s="1240" t="s">
        <v>526</v>
      </c>
      <c r="B182" s="1774" t="s">
        <v>3071</v>
      </c>
      <c r="C182" s="1775"/>
      <c r="D182" s="1775"/>
      <c r="E182" s="1775"/>
      <c r="F182" s="1776"/>
      <c r="G182" s="1253" t="s">
        <v>711</v>
      </c>
      <c r="H182" s="1295"/>
      <c r="I182" s="1737">
        <f>BS!D96</f>
        <v>14000</v>
      </c>
      <c r="J182" s="1738"/>
      <c r="K182" s="1737">
        <f>BS!E96</f>
        <v>14000</v>
      </c>
      <c r="L182" s="1739"/>
    </row>
    <row r="183" spans="1:12" s="1232" customFormat="1" ht="27.75" customHeight="1">
      <c r="A183" s="1242" t="s">
        <v>529</v>
      </c>
      <c r="B183" s="1734" t="s">
        <v>3072</v>
      </c>
      <c r="C183" s="1735"/>
      <c r="D183" s="1735"/>
      <c r="E183" s="1735"/>
      <c r="F183" s="1736"/>
      <c r="G183" s="1254" t="s">
        <v>713</v>
      </c>
      <c r="H183" s="1296"/>
      <c r="I183" s="1737">
        <f>BS!D97</f>
        <v>14000</v>
      </c>
      <c r="J183" s="1738"/>
      <c r="K183" s="1737">
        <f>BS!E97</f>
        <v>14000</v>
      </c>
      <c r="L183" s="1739"/>
    </row>
    <row r="184" spans="1:12" s="1232" customFormat="1" ht="27.75" customHeight="1">
      <c r="A184" s="1240" t="s">
        <v>532</v>
      </c>
      <c r="B184" s="1734" t="s">
        <v>1731</v>
      </c>
      <c r="C184" s="1735"/>
      <c r="D184" s="1735"/>
      <c r="E184" s="1735"/>
      <c r="F184" s="1736"/>
      <c r="G184" s="1254" t="s">
        <v>715</v>
      </c>
      <c r="H184" s="1296"/>
      <c r="I184" s="1737">
        <f>BS!D98</f>
        <v>0</v>
      </c>
      <c r="J184" s="1738"/>
      <c r="K184" s="1737">
        <f>BS!E98</f>
        <v>0</v>
      </c>
      <c r="L184" s="1739"/>
    </row>
    <row r="185" spans="1:12" s="1232" customFormat="1" ht="27.75" customHeight="1">
      <c r="A185" s="1240" t="s">
        <v>535</v>
      </c>
      <c r="B185" s="3323" t="s">
        <v>1160</v>
      </c>
      <c r="C185" s="3324"/>
      <c r="D185" s="3324"/>
      <c r="E185" s="3324"/>
      <c r="F185" s="3325"/>
      <c r="G185" s="1254" t="s">
        <v>718</v>
      </c>
      <c r="H185" s="1296"/>
      <c r="I185" s="1737">
        <f>BS!D99</f>
        <v>0</v>
      </c>
      <c r="J185" s="1738"/>
      <c r="K185" s="1737">
        <f>BS!E99</f>
        <v>0</v>
      </c>
      <c r="L185" s="1739"/>
    </row>
    <row r="186" spans="1:12" ht="27.75" customHeight="1">
      <c r="A186" s="1240" t="s">
        <v>550</v>
      </c>
      <c r="B186" s="1774" t="s">
        <v>3073</v>
      </c>
      <c r="C186" s="1775"/>
      <c r="D186" s="1775"/>
      <c r="E186" s="1775"/>
      <c r="F186" s="1776"/>
      <c r="G186" s="1253" t="s">
        <v>721</v>
      </c>
      <c r="H186" s="1295"/>
      <c r="I186" s="1771">
        <f>BS!D100</f>
        <v>0</v>
      </c>
      <c r="J186" s="1773"/>
      <c r="K186" s="1771">
        <f>BS!E100</f>
        <v>0</v>
      </c>
      <c r="L186" s="1777"/>
    </row>
    <row r="187" spans="1:12" ht="27.75" customHeight="1">
      <c r="A187" s="1240" t="s">
        <v>574</v>
      </c>
      <c r="B187" s="1774" t="s">
        <v>1734</v>
      </c>
      <c r="C187" s="1775"/>
      <c r="D187" s="1775"/>
      <c r="E187" s="1775"/>
      <c r="F187" s="1776"/>
      <c r="G187" s="1253" t="s">
        <v>723</v>
      </c>
      <c r="H187" s="1295"/>
      <c r="I187" s="1771">
        <f>BS!D101</f>
        <v>0</v>
      </c>
      <c r="J187" s="1773"/>
      <c r="K187" s="1771">
        <f>BS!E101</f>
        <v>0</v>
      </c>
      <c r="L187" s="1777"/>
    </row>
    <row r="188" spans="1:12" ht="27.75" customHeight="1">
      <c r="A188" s="1240" t="s">
        <v>716</v>
      </c>
      <c r="B188" s="3329" t="s">
        <v>2915</v>
      </c>
      <c r="C188" s="3330"/>
      <c r="D188" s="3330"/>
      <c r="E188" s="3330"/>
      <c r="F188" s="3331"/>
      <c r="G188" s="1253" t="s">
        <v>726</v>
      </c>
      <c r="H188" s="1295"/>
      <c r="I188" s="1771">
        <f>BS!D102</f>
        <v>1925</v>
      </c>
      <c r="J188" s="1773"/>
      <c r="K188" s="1771">
        <f>BS!E102</f>
        <v>1925</v>
      </c>
      <c r="L188" s="1777"/>
    </row>
    <row r="189" spans="1:12" ht="27.75" customHeight="1">
      <c r="A189" s="1242" t="s">
        <v>719</v>
      </c>
      <c r="B189" s="3323" t="s">
        <v>2916</v>
      </c>
      <c r="C189" s="3324"/>
      <c r="D189" s="3324"/>
      <c r="E189" s="3324"/>
      <c r="F189" s="3325"/>
      <c r="G189" s="1254" t="s">
        <v>728</v>
      </c>
      <c r="H189" s="1296"/>
      <c r="I189" s="1737">
        <f>BS!D103</f>
        <v>1925</v>
      </c>
      <c r="J189" s="1738"/>
      <c r="K189" s="1737">
        <f>BS!E103</f>
        <v>1925</v>
      </c>
      <c r="L189" s="1739"/>
    </row>
    <row r="190" spans="1:12" s="1232" customFormat="1" ht="27.75" customHeight="1" thickBot="1">
      <c r="A190" s="1240" t="s">
        <v>532</v>
      </c>
      <c r="B190" s="3323" t="s">
        <v>2917</v>
      </c>
      <c r="C190" s="3324"/>
      <c r="D190" s="3324"/>
      <c r="E190" s="3324"/>
      <c r="F190" s="3325"/>
      <c r="G190" s="1254" t="s">
        <v>730</v>
      </c>
      <c r="H190" s="1296"/>
      <c r="I190" s="1737">
        <f>BS!D104</f>
        <v>0</v>
      </c>
      <c r="J190" s="1738"/>
      <c r="K190" s="1737">
        <f>BS!E104</f>
        <v>0</v>
      </c>
      <c r="L190" s="1739"/>
    </row>
    <row r="191" spans="1:12" s="1232" customFormat="1" ht="27.75" customHeight="1">
      <c r="A191" s="518" t="s">
        <v>1656</v>
      </c>
      <c r="B191" s="1722" t="s">
        <v>1723</v>
      </c>
      <c r="C191" s="1723"/>
      <c r="D191" s="1723"/>
      <c r="E191" s="1723"/>
      <c r="F191" s="1724"/>
      <c r="G191" s="1219" t="s">
        <v>1658</v>
      </c>
      <c r="H191" s="1408"/>
      <c r="I191" s="2715" t="s">
        <v>1724</v>
      </c>
      <c r="J191" s="2716"/>
      <c r="K191" s="2715" t="s">
        <v>1725</v>
      </c>
      <c r="L191" s="2782"/>
    </row>
    <row r="192" spans="1:12" ht="27.75" customHeight="1">
      <c r="A192" s="1240" t="s">
        <v>724</v>
      </c>
      <c r="B192" s="3329" t="s">
        <v>2918</v>
      </c>
      <c r="C192" s="3330"/>
      <c r="D192" s="3330"/>
      <c r="E192" s="3330"/>
      <c r="F192" s="3331"/>
      <c r="G192" s="1253" t="s">
        <v>732</v>
      </c>
      <c r="H192" s="1295"/>
      <c r="I192" s="1771">
        <f>BS!D105</f>
        <v>0</v>
      </c>
      <c r="J192" s="1773"/>
      <c r="K192" s="1771">
        <f>BS!E105</f>
        <v>0</v>
      </c>
      <c r="L192" s="1777"/>
    </row>
    <row r="193" spans="1:12" ht="27.75" customHeight="1">
      <c r="A193" s="1242" t="s">
        <v>2734</v>
      </c>
      <c r="B193" s="3323" t="s">
        <v>2919</v>
      </c>
      <c r="C193" s="3324"/>
      <c r="D193" s="3324"/>
      <c r="E193" s="3324"/>
      <c r="F193" s="3325"/>
      <c r="G193" s="1254" t="s">
        <v>734</v>
      </c>
      <c r="H193" s="1296"/>
      <c r="I193" s="1737">
        <f>BS!D106</f>
        <v>0</v>
      </c>
      <c r="J193" s="1738"/>
      <c r="K193" s="1737">
        <f>BS!E106</f>
        <v>0</v>
      </c>
      <c r="L193" s="1739"/>
    </row>
    <row r="194" spans="1:12" ht="27.75" customHeight="1">
      <c r="A194" s="1240" t="s">
        <v>532</v>
      </c>
      <c r="B194" s="3323" t="s">
        <v>2920</v>
      </c>
      <c r="C194" s="3324"/>
      <c r="D194" s="3324"/>
      <c r="E194" s="3324"/>
      <c r="F194" s="3325"/>
      <c r="G194" s="1254" t="s">
        <v>736</v>
      </c>
      <c r="H194" s="1296"/>
      <c r="I194" s="1737">
        <f>BS!D107</f>
        <v>0</v>
      </c>
      <c r="J194" s="1738"/>
      <c r="K194" s="1737">
        <f>BS!E107</f>
        <v>0</v>
      </c>
      <c r="L194" s="1739"/>
    </row>
    <row r="195" spans="1:12" ht="27.75" customHeight="1">
      <c r="A195" s="1240" t="s">
        <v>2737</v>
      </c>
      <c r="B195" s="3329" t="s">
        <v>2921</v>
      </c>
      <c r="C195" s="3330"/>
      <c r="D195" s="3330"/>
      <c r="E195" s="3330"/>
      <c r="F195" s="3331"/>
      <c r="G195" s="1253" t="s">
        <v>738</v>
      </c>
      <c r="H195" s="1295"/>
      <c r="I195" s="1771">
        <f>BS!D108</f>
        <v>0</v>
      </c>
      <c r="J195" s="1773"/>
      <c r="K195" s="1771">
        <f>BS!E108</f>
        <v>0</v>
      </c>
      <c r="L195" s="1777"/>
    </row>
    <row r="196" spans="1:12" ht="27.75" customHeight="1">
      <c r="A196" s="1242" t="s">
        <v>2739</v>
      </c>
      <c r="B196" s="3323" t="s">
        <v>2922</v>
      </c>
      <c r="C196" s="3324"/>
      <c r="D196" s="3324"/>
      <c r="E196" s="3324"/>
      <c r="F196" s="3325"/>
      <c r="G196" s="1254" t="s">
        <v>740</v>
      </c>
      <c r="H196" s="1296"/>
      <c r="I196" s="1737">
        <f>BS!D109</f>
        <v>0</v>
      </c>
      <c r="J196" s="1738"/>
      <c r="K196" s="1737">
        <f>BS!E109</f>
        <v>0</v>
      </c>
      <c r="L196" s="1739"/>
    </row>
    <row r="197" spans="1:12" ht="27.75" customHeight="1">
      <c r="A197" s="1242" t="s">
        <v>532</v>
      </c>
      <c r="B197" s="3323" t="s">
        <v>1154</v>
      </c>
      <c r="C197" s="3324"/>
      <c r="D197" s="3324"/>
      <c r="E197" s="3324"/>
      <c r="F197" s="3325"/>
      <c r="G197" s="1254" t="s">
        <v>742</v>
      </c>
      <c r="H197" s="1296"/>
      <c r="I197" s="1737">
        <f>BS!D110</f>
        <v>0</v>
      </c>
      <c r="J197" s="1738"/>
      <c r="K197" s="1737">
        <f>BS!E110</f>
        <v>0</v>
      </c>
      <c r="L197" s="1739"/>
    </row>
    <row r="198" spans="1:12" s="1232" customFormat="1" ht="27.75" customHeight="1">
      <c r="A198" s="1242" t="s">
        <v>535</v>
      </c>
      <c r="B198" s="3323" t="s">
        <v>2923</v>
      </c>
      <c r="C198" s="3324"/>
      <c r="D198" s="3324"/>
      <c r="E198" s="3324"/>
      <c r="F198" s="3325"/>
      <c r="G198" s="1254" t="s">
        <v>743</v>
      </c>
      <c r="H198" s="1296"/>
      <c r="I198" s="1737">
        <f>BS!D111</f>
        <v>0</v>
      </c>
      <c r="J198" s="1738"/>
      <c r="K198" s="1737">
        <f>BS!E111</f>
        <v>0</v>
      </c>
      <c r="L198" s="1739"/>
    </row>
    <row r="199" spans="1:12" ht="27.75" customHeight="1">
      <c r="A199" s="1240" t="s">
        <v>2741</v>
      </c>
      <c r="B199" s="1774" t="s">
        <v>3074</v>
      </c>
      <c r="C199" s="1775"/>
      <c r="D199" s="1775"/>
      <c r="E199" s="1775"/>
      <c r="F199" s="1776"/>
      <c r="G199" s="1253" t="s">
        <v>745</v>
      </c>
      <c r="H199" s="1295"/>
      <c r="I199" s="1771">
        <f>BS!D112</f>
        <v>3530858</v>
      </c>
      <c r="J199" s="1773"/>
      <c r="K199" s="1771">
        <f>BS!E112</f>
        <v>3221101</v>
      </c>
      <c r="L199" s="1777"/>
    </row>
    <row r="200" spans="1:12" ht="27.75" customHeight="1">
      <c r="A200" s="1242" t="s">
        <v>2743</v>
      </c>
      <c r="B200" s="1734" t="s">
        <v>1744</v>
      </c>
      <c r="C200" s="1735"/>
      <c r="D200" s="1735"/>
      <c r="E200" s="1735"/>
      <c r="F200" s="1736"/>
      <c r="G200" s="1254" t="s">
        <v>747</v>
      </c>
      <c r="H200" s="1296"/>
      <c r="I200" s="1737">
        <f>BS!D113</f>
        <v>3530858</v>
      </c>
      <c r="J200" s="1738"/>
      <c r="K200" s="1737">
        <f>BS!E113</f>
        <v>3221101</v>
      </c>
      <c r="L200" s="1739"/>
    </row>
    <row r="201" spans="1:12" ht="27.75" customHeight="1">
      <c r="A201" s="1242" t="s">
        <v>532</v>
      </c>
      <c r="B201" s="1734" t="s">
        <v>1745</v>
      </c>
      <c r="C201" s="1735"/>
      <c r="D201" s="1735"/>
      <c r="E201" s="1735"/>
      <c r="F201" s="1736"/>
      <c r="G201" s="1254" t="s">
        <v>749</v>
      </c>
      <c r="H201" s="1296"/>
      <c r="I201" s="1737">
        <f>BS!D114</f>
        <v>0</v>
      </c>
      <c r="J201" s="1738"/>
      <c r="K201" s="1737">
        <f>BS!E114</f>
        <v>0</v>
      </c>
      <c r="L201" s="1739"/>
    </row>
    <row r="202" spans="1:12" s="1232" customFormat="1" ht="31.5" customHeight="1">
      <c r="A202" s="1240" t="s">
        <v>2744</v>
      </c>
      <c r="B202" s="1774" t="s">
        <v>3075</v>
      </c>
      <c r="C202" s="1775"/>
      <c r="D202" s="1775"/>
      <c r="E202" s="1775"/>
      <c r="F202" s="1776"/>
      <c r="G202" s="1253" t="s">
        <v>751</v>
      </c>
      <c r="H202" s="1295"/>
      <c r="I202" s="1771">
        <f>BS!D115</f>
        <v>-1694827</v>
      </c>
      <c r="J202" s="1773"/>
      <c r="K202" s="1771">
        <f>BS!E115</f>
        <v>-561419</v>
      </c>
      <c r="L202" s="1777"/>
    </row>
    <row r="203" spans="1:12" ht="27.75" customHeight="1">
      <c r="A203" s="1240" t="s">
        <v>594</v>
      </c>
      <c r="B203" s="1774" t="s">
        <v>3076</v>
      </c>
      <c r="C203" s="1775"/>
      <c r="D203" s="1775"/>
      <c r="E203" s="1775"/>
      <c r="F203" s="1776"/>
      <c r="G203" s="1253" t="s">
        <v>753</v>
      </c>
      <c r="H203" s="1295"/>
      <c r="I203" s="1771">
        <f>BS!D116</f>
        <v>5475327</v>
      </c>
      <c r="J203" s="1773"/>
      <c r="K203" s="1771">
        <f>BS!E116</f>
        <v>4438180</v>
      </c>
      <c r="L203" s="1777"/>
    </row>
    <row r="204" spans="1:12" ht="27.75" customHeight="1">
      <c r="A204" s="1240" t="s">
        <v>597</v>
      </c>
      <c r="B204" s="1774" t="s">
        <v>3077</v>
      </c>
      <c r="C204" s="1775"/>
      <c r="D204" s="1775"/>
      <c r="E204" s="1775"/>
      <c r="F204" s="1776"/>
      <c r="G204" s="1253" t="s">
        <v>755</v>
      </c>
      <c r="H204" s="1295"/>
      <c r="I204" s="1771">
        <f>BS!D117</f>
        <v>645841</v>
      </c>
      <c r="J204" s="1773"/>
      <c r="K204" s="1771">
        <f>BS!E117</f>
        <v>10287</v>
      </c>
      <c r="L204" s="1777"/>
    </row>
    <row r="205" spans="1:12" s="1232" customFormat="1" ht="27.75" customHeight="1">
      <c r="A205" s="1240" t="s">
        <v>600</v>
      </c>
      <c r="B205" s="1774" t="s">
        <v>2928</v>
      </c>
      <c r="C205" s="1775"/>
      <c r="D205" s="1775"/>
      <c r="E205" s="1775"/>
      <c r="F205" s="1776"/>
      <c r="G205" s="1253" t="s">
        <v>757</v>
      </c>
      <c r="H205" s="1296"/>
      <c r="I205" s="1737">
        <f>BS!D118</f>
        <v>0</v>
      </c>
      <c r="J205" s="1738"/>
      <c r="K205" s="1737">
        <f>BS!E118</f>
        <v>0</v>
      </c>
      <c r="L205" s="1739"/>
    </row>
    <row r="206" spans="1:12" s="1232" customFormat="1" ht="27.75" customHeight="1">
      <c r="A206" s="1242" t="s">
        <v>2710</v>
      </c>
      <c r="B206" s="3323" t="s">
        <v>2929</v>
      </c>
      <c r="C206" s="3324"/>
      <c r="D206" s="3324"/>
      <c r="E206" s="3324"/>
      <c r="F206" s="3325"/>
      <c r="G206" s="1254" t="s">
        <v>760</v>
      </c>
      <c r="H206" s="1296"/>
      <c r="I206" s="1737">
        <f>BS!D119</f>
        <v>0</v>
      </c>
      <c r="J206" s="1738"/>
      <c r="K206" s="1737">
        <f>BS!E119</f>
        <v>0</v>
      </c>
      <c r="L206" s="1739"/>
    </row>
    <row r="207" spans="1:12" s="1232" customFormat="1" ht="31.5" customHeight="1">
      <c r="A207" s="1242" t="s">
        <v>2711</v>
      </c>
      <c r="B207" s="3323" t="s">
        <v>2930</v>
      </c>
      <c r="C207" s="3324"/>
      <c r="D207" s="3324"/>
      <c r="E207" s="3324"/>
      <c r="F207" s="3325"/>
      <c r="G207" s="1254" t="s">
        <v>763</v>
      </c>
      <c r="H207" s="1296"/>
      <c r="I207" s="1737">
        <f>BS!D120</f>
        <v>0</v>
      </c>
      <c r="J207" s="1738"/>
      <c r="K207" s="1737">
        <f>BS!E120</f>
        <v>0</v>
      </c>
      <c r="L207" s="1739"/>
    </row>
    <row r="208" spans="1:12" ht="27.75" customHeight="1">
      <c r="A208" s="1242" t="s">
        <v>2712</v>
      </c>
      <c r="B208" s="3323" t="s">
        <v>2931</v>
      </c>
      <c r="C208" s="3324"/>
      <c r="D208" s="3324"/>
      <c r="E208" s="3324"/>
      <c r="F208" s="3325"/>
      <c r="G208" s="1254" t="s">
        <v>765</v>
      </c>
      <c r="H208" s="1296"/>
      <c r="I208" s="1737">
        <f>BS!D121</f>
        <v>0</v>
      </c>
      <c r="J208" s="1738"/>
      <c r="K208" s="1737">
        <f>BS!E121</f>
        <v>0</v>
      </c>
      <c r="L208" s="1739"/>
    </row>
    <row r="209" spans="1:12" ht="25.5" customHeight="1">
      <c r="A209" s="1242" t="s">
        <v>532</v>
      </c>
      <c r="B209" s="3323" t="s">
        <v>2893</v>
      </c>
      <c r="C209" s="3324"/>
      <c r="D209" s="3324"/>
      <c r="E209" s="3324"/>
      <c r="F209" s="3325"/>
      <c r="G209" s="1253" t="s">
        <v>767</v>
      </c>
      <c r="H209" s="1295"/>
      <c r="I209" s="1737">
        <f>BS!D122</f>
        <v>0</v>
      </c>
      <c r="J209" s="1738"/>
      <c r="K209" s="1737">
        <f>BS!E122</f>
        <v>0</v>
      </c>
      <c r="L209" s="1739"/>
    </row>
    <row r="210" spans="1:12" ht="27.75" customHeight="1">
      <c r="A210" s="1447" t="s">
        <v>535</v>
      </c>
      <c r="B210" s="3334" t="s">
        <v>2932</v>
      </c>
      <c r="C210" s="3334"/>
      <c r="D210" s="3335"/>
      <c r="E210" s="3335"/>
      <c r="F210" s="3335"/>
      <c r="G210" s="1307" t="s">
        <v>768</v>
      </c>
      <c r="H210" s="1304"/>
      <c r="I210" s="1784">
        <f>BS!D123</f>
        <v>600000</v>
      </c>
      <c r="J210" s="1785"/>
      <c r="K210" s="1784">
        <f>BS!E123</f>
        <v>0</v>
      </c>
      <c r="L210" s="1786"/>
    </row>
    <row r="211" spans="1:12" ht="32.25" customHeight="1">
      <c r="A211" s="1244" t="s">
        <v>538</v>
      </c>
      <c r="B211" s="3323" t="s">
        <v>2933</v>
      </c>
      <c r="C211" s="3324"/>
      <c r="D211" s="3324"/>
      <c r="E211" s="3324"/>
      <c r="F211" s="3325"/>
      <c r="G211" s="1254" t="s">
        <v>770</v>
      </c>
      <c r="H211" s="1296"/>
      <c r="I211" s="1737">
        <f>BS!D124</f>
        <v>0</v>
      </c>
      <c r="J211" s="1738"/>
      <c r="K211" s="1737">
        <f>BS!E124</f>
        <v>0</v>
      </c>
      <c r="L211" s="1739"/>
    </row>
    <row r="212" spans="1:12" s="1232" customFormat="1" ht="27.75" customHeight="1">
      <c r="A212" s="1244" t="s">
        <v>541</v>
      </c>
      <c r="B212" s="3323" t="s">
        <v>2934</v>
      </c>
      <c r="C212" s="3324"/>
      <c r="D212" s="3324"/>
      <c r="E212" s="3324"/>
      <c r="F212" s="3325"/>
      <c r="G212" s="1254" t="s">
        <v>772</v>
      </c>
      <c r="H212" s="1296"/>
      <c r="I212" s="1737">
        <f>BS!D125</f>
        <v>0</v>
      </c>
      <c r="J212" s="1738"/>
      <c r="K212" s="1737">
        <f>BS!E125</f>
        <v>0</v>
      </c>
      <c r="L212" s="1739"/>
    </row>
    <row r="213" spans="1:12" ht="27.75" customHeight="1">
      <c r="A213" s="1244" t="s">
        <v>544</v>
      </c>
      <c r="B213" s="3323" t="s">
        <v>1128</v>
      </c>
      <c r="C213" s="3324"/>
      <c r="D213" s="3324"/>
      <c r="E213" s="3324"/>
      <c r="F213" s="3325"/>
      <c r="G213" s="1254" t="s">
        <v>774</v>
      </c>
      <c r="H213" s="1296"/>
      <c r="I213" s="1737">
        <f>BS!D126</f>
        <v>0</v>
      </c>
      <c r="J213" s="1738"/>
      <c r="K213" s="1737">
        <f>BS!E126</f>
        <v>0</v>
      </c>
      <c r="L213" s="1739"/>
    </row>
    <row r="214" spans="1:12" ht="27.75" customHeight="1">
      <c r="A214" s="1244" t="s">
        <v>547</v>
      </c>
      <c r="B214" s="3323" t="s">
        <v>1127</v>
      </c>
      <c r="C214" s="3324"/>
      <c r="D214" s="3324"/>
      <c r="E214" s="3324"/>
      <c r="F214" s="3325"/>
      <c r="G214" s="1254" t="s">
        <v>776</v>
      </c>
      <c r="H214" s="1296"/>
      <c r="I214" s="1737">
        <f>BS!D127</f>
        <v>0</v>
      </c>
      <c r="J214" s="1738"/>
      <c r="K214" s="1737">
        <f>BS!E127</f>
        <v>0</v>
      </c>
      <c r="L214" s="1739"/>
    </row>
    <row r="215" spans="1:12" ht="27.75" customHeight="1">
      <c r="A215" s="1244" t="s">
        <v>568</v>
      </c>
      <c r="B215" s="3323" t="s">
        <v>2935</v>
      </c>
      <c r="C215" s="3324"/>
      <c r="D215" s="3324"/>
      <c r="E215" s="3324"/>
      <c r="F215" s="3325"/>
      <c r="G215" s="1254" t="s">
        <v>778</v>
      </c>
      <c r="H215" s="1296"/>
      <c r="I215" s="1737">
        <f>BS!D128</f>
        <v>0</v>
      </c>
      <c r="J215" s="1738"/>
      <c r="K215" s="1737">
        <f>BS!E128</f>
        <v>0</v>
      </c>
      <c r="L215" s="1739"/>
    </row>
    <row r="216" spans="1:12" ht="27.75" customHeight="1">
      <c r="A216" s="1244" t="s">
        <v>571</v>
      </c>
      <c r="B216" s="3323" t="s">
        <v>1125</v>
      </c>
      <c r="C216" s="3324"/>
      <c r="D216" s="3324"/>
      <c r="E216" s="3324"/>
      <c r="F216" s="3325"/>
      <c r="G216" s="1254" t="s">
        <v>780</v>
      </c>
      <c r="H216" s="1296"/>
      <c r="I216" s="1737">
        <f>BS!D129</f>
        <v>11808</v>
      </c>
      <c r="J216" s="1738"/>
      <c r="K216" s="1737">
        <f>BS!E129</f>
        <v>10287</v>
      </c>
      <c r="L216" s="1739"/>
    </row>
    <row r="217" spans="1:12" ht="27.75" customHeight="1">
      <c r="A217" s="1244" t="s">
        <v>758</v>
      </c>
      <c r="B217" s="3323" t="s">
        <v>2936</v>
      </c>
      <c r="C217" s="3324"/>
      <c r="D217" s="3324"/>
      <c r="E217" s="3324"/>
      <c r="F217" s="3325"/>
      <c r="G217" s="1254" t="s">
        <v>782</v>
      </c>
      <c r="H217" s="1296"/>
      <c r="I217" s="1737">
        <f>BS!D130</f>
        <v>34033</v>
      </c>
      <c r="J217" s="1738"/>
      <c r="K217" s="1737">
        <f>BS!E130</f>
        <v>0</v>
      </c>
      <c r="L217" s="1739"/>
    </row>
    <row r="218" spans="1:12" ht="27.75" customHeight="1">
      <c r="A218" s="1244" t="s">
        <v>761</v>
      </c>
      <c r="B218" s="3323" t="s">
        <v>2937</v>
      </c>
      <c r="C218" s="3324"/>
      <c r="D218" s="3324"/>
      <c r="E218" s="3324"/>
      <c r="F218" s="3325"/>
      <c r="G218" s="1254" t="s">
        <v>784</v>
      </c>
      <c r="H218" s="1296"/>
      <c r="I218" s="1737">
        <f>BS!D131</f>
        <v>0</v>
      </c>
      <c r="J218" s="1738"/>
      <c r="K218" s="1737">
        <f>BS!E131</f>
        <v>0</v>
      </c>
      <c r="L218" s="1739"/>
    </row>
    <row r="219" spans="1:12" ht="27.75" customHeight="1" thickBot="1">
      <c r="A219" s="1412" t="s">
        <v>2753</v>
      </c>
      <c r="B219" s="3326" t="s">
        <v>1123</v>
      </c>
      <c r="C219" s="3327"/>
      <c r="D219" s="3327"/>
      <c r="E219" s="3327"/>
      <c r="F219" s="3328"/>
      <c r="G219" s="1410" t="s">
        <v>786</v>
      </c>
      <c r="H219" s="1411"/>
      <c r="I219" s="1731">
        <f>BS!D132</f>
        <v>0</v>
      </c>
      <c r="J219" s="1732"/>
      <c r="K219" s="1731">
        <f>BS!E132</f>
        <v>0</v>
      </c>
      <c r="L219" s="1733"/>
    </row>
    <row r="220" spans="1:12" ht="27.75" customHeight="1">
      <c r="A220" s="518" t="s">
        <v>1656</v>
      </c>
      <c r="B220" s="1722" t="s">
        <v>1723</v>
      </c>
      <c r="C220" s="1723"/>
      <c r="D220" s="1723"/>
      <c r="E220" s="1723"/>
      <c r="F220" s="1724"/>
      <c r="G220" s="1219" t="s">
        <v>1658</v>
      </c>
      <c r="H220" s="1408"/>
      <c r="I220" s="2715" t="s">
        <v>1724</v>
      </c>
      <c r="J220" s="2716"/>
      <c r="K220" s="2715" t="s">
        <v>1725</v>
      </c>
      <c r="L220" s="2782"/>
    </row>
    <row r="221" spans="1:12" ht="27.75" customHeight="1">
      <c r="A221" s="1449" t="s">
        <v>613</v>
      </c>
      <c r="B221" s="3329" t="s">
        <v>2938</v>
      </c>
      <c r="C221" s="3330"/>
      <c r="D221" s="3330"/>
      <c r="E221" s="3330"/>
      <c r="F221" s="3331"/>
      <c r="G221" s="1253" t="s">
        <v>789</v>
      </c>
      <c r="H221" s="1295"/>
      <c r="I221" s="1771">
        <f>BS!D133</f>
        <v>0</v>
      </c>
      <c r="J221" s="1773"/>
      <c r="K221" s="1771">
        <f>BS!E133</f>
        <v>0</v>
      </c>
      <c r="L221" s="1777"/>
    </row>
    <row r="222" spans="1:12" ht="27.75" customHeight="1">
      <c r="A222" s="1244" t="s">
        <v>616</v>
      </c>
      <c r="B222" s="3323" t="s">
        <v>2939</v>
      </c>
      <c r="C222" s="3324"/>
      <c r="D222" s="3324"/>
      <c r="E222" s="3324"/>
      <c r="F222" s="3325"/>
      <c r="G222" s="1254" t="s">
        <v>792</v>
      </c>
      <c r="H222" s="1296"/>
      <c r="I222" s="1737">
        <f>BS!D134</f>
        <v>0</v>
      </c>
      <c r="J222" s="1738"/>
      <c r="K222" s="1737">
        <f>BS!E134</f>
        <v>0</v>
      </c>
      <c r="L222" s="1739"/>
    </row>
    <row r="223" spans="1:12" ht="27.75" customHeight="1">
      <c r="A223" s="1244" t="s">
        <v>532</v>
      </c>
      <c r="B223" s="3323" t="s">
        <v>2940</v>
      </c>
      <c r="C223" s="3324"/>
      <c r="D223" s="3324"/>
      <c r="E223" s="3324"/>
      <c r="F223" s="3325"/>
      <c r="G223" s="1254" t="s">
        <v>794</v>
      </c>
      <c r="H223" s="1296"/>
      <c r="I223" s="1737">
        <f>BS!D135</f>
        <v>0</v>
      </c>
      <c r="J223" s="1738"/>
      <c r="K223" s="1737">
        <f>BS!E135</f>
        <v>0</v>
      </c>
      <c r="L223" s="1739"/>
    </row>
    <row r="224" spans="1:12" ht="27.75" customHeight="1">
      <c r="A224" s="1449" t="s">
        <v>631</v>
      </c>
      <c r="B224" s="3329" t="s">
        <v>2941</v>
      </c>
      <c r="C224" s="3330"/>
      <c r="D224" s="3330"/>
      <c r="E224" s="3330"/>
      <c r="F224" s="3331"/>
      <c r="G224" s="1253" t="s">
        <v>796</v>
      </c>
      <c r="H224" s="1295"/>
      <c r="I224" s="1771">
        <f>BS!D136</f>
        <v>303458</v>
      </c>
      <c r="J224" s="1773"/>
      <c r="K224" s="1771">
        <f>BS!E136</f>
        <v>684158</v>
      </c>
      <c r="L224" s="1777"/>
    </row>
    <row r="225" spans="1:12" ht="27.75" customHeight="1">
      <c r="A225" s="1449" t="s">
        <v>649</v>
      </c>
      <c r="B225" s="3329" t="s">
        <v>3013</v>
      </c>
      <c r="C225" s="3330"/>
      <c r="D225" s="3330"/>
      <c r="E225" s="3330"/>
      <c r="F225" s="3331"/>
      <c r="G225" s="1253" t="s">
        <v>798</v>
      </c>
      <c r="H225" s="1295"/>
      <c r="I225" s="1771">
        <f>BS!D137</f>
        <v>2550445</v>
      </c>
      <c r="J225" s="1773"/>
      <c r="K225" s="1771">
        <f>BS!E137</f>
        <v>2170055</v>
      </c>
      <c r="L225" s="1777"/>
    </row>
    <row r="226" spans="1:12" s="1232" customFormat="1" ht="27.75" customHeight="1">
      <c r="A226" s="1449" t="s">
        <v>652</v>
      </c>
      <c r="B226" s="3329" t="s">
        <v>2942</v>
      </c>
      <c r="C226" s="3330"/>
      <c r="D226" s="3330"/>
      <c r="E226" s="3330"/>
      <c r="F226" s="3331"/>
      <c r="G226" s="1253" t="s">
        <v>800</v>
      </c>
      <c r="H226" s="1296"/>
      <c r="I226" s="1737">
        <f>BS!D138</f>
        <v>2000722</v>
      </c>
      <c r="J226" s="1738"/>
      <c r="K226" s="1737">
        <f>BS!E138</f>
        <v>1620804</v>
      </c>
      <c r="L226" s="1739"/>
    </row>
    <row r="227" spans="1:12" ht="31.5" customHeight="1">
      <c r="A227" s="1244" t="s">
        <v>2710</v>
      </c>
      <c r="B227" s="3323" t="s">
        <v>2943</v>
      </c>
      <c r="C227" s="3324"/>
      <c r="D227" s="3324"/>
      <c r="E227" s="3324"/>
      <c r="F227" s="3325"/>
      <c r="G227" s="1254" t="s">
        <v>802</v>
      </c>
      <c r="H227" s="1296"/>
      <c r="I227" s="1737">
        <f>BS!D139</f>
        <v>285443</v>
      </c>
      <c r="J227" s="1738"/>
      <c r="K227" s="1737">
        <f>BS!E139</f>
        <v>0</v>
      </c>
      <c r="L227" s="1739"/>
    </row>
    <row r="228" spans="1:12" ht="30.75" customHeight="1">
      <c r="A228" s="1244" t="s">
        <v>2711</v>
      </c>
      <c r="B228" s="3323" t="s">
        <v>2944</v>
      </c>
      <c r="C228" s="3324"/>
      <c r="D228" s="3324"/>
      <c r="E228" s="3324"/>
      <c r="F228" s="3325"/>
      <c r="G228" s="1254" t="s">
        <v>804</v>
      </c>
      <c r="H228" s="1296"/>
      <c r="I228" s="1737">
        <f>BS!D140</f>
        <v>0</v>
      </c>
      <c r="J228" s="1738"/>
      <c r="K228" s="1737">
        <f>BS!E140</f>
        <v>0</v>
      </c>
      <c r="L228" s="1739"/>
    </row>
    <row r="229" spans="1:12" ht="31.5" customHeight="1">
      <c r="A229" s="1244" t="s">
        <v>2712</v>
      </c>
      <c r="B229" s="3323" t="s">
        <v>2945</v>
      </c>
      <c r="C229" s="3324"/>
      <c r="D229" s="3324"/>
      <c r="E229" s="3324"/>
      <c r="F229" s="3325"/>
      <c r="G229" s="1254" t="s">
        <v>2758</v>
      </c>
      <c r="H229" s="1296"/>
      <c r="I229" s="1737">
        <f>BS!D141</f>
        <v>1715279</v>
      </c>
      <c r="J229" s="1738"/>
      <c r="K229" s="1737">
        <f>BS!E141</f>
        <v>1620804</v>
      </c>
      <c r="L229" s="1739"/>
    </row>
    <row r="230" spans="1:12" ht="27.75" customHeight="1">
      <c r="A230" s="1244" t="s">
        <v>532</v>
      </c>
      <c r="B230" s="3323" t="s">
        <v>1120</v>
      </c>
      <c r="C230" s="3324"/>
      <c r="D230" s="3324"/>
      <c r="E230" s="3324"/>
      <c r="F230" s="3325"/>
      <c r="G230" s="1254" t="s">
        <v>2759</v>
      </c>
      <c r="H230" s="1296"/>
      <c r="I230" s="1737">
        <f>BS!D142</f>
        <v>0</v>
      </c>
      <c r="J230" s="1738"/>
      <c r="K230" s="1737">
        <f>BS!E142</f>
        <v>0</v>
      </c>
      <c r="L230" s="1739"/>
    </row>
    <row r="231" spans="1:12" ht="27.75" customHeight="1">
      <c r="A231" s="1244" t="s">
        <v>535</v>
      </c>
      <c r="B231" s="3323" t="s">
        <v>2946</v>
      </c>
      <c r="C231" s="3324"/>
      <c r="D231" s="3324"/>
      <c r="E231" s="3324"/>
      <c r="F231" s="3325"/>
      <c r="G231" s="1254" t="s">
        <v>2760</v>
      </c>
      <c r="H231" s="1296"/>
      <c r="I231" s="1737">
        <f>BS!D143</f>
        <v>0</v>
      </c>
      <c r="J231" s="1738"/>
      <c r="K231" s="1737">
        <f>BS!E143</f>
        <v>0</v>
      </c>
      <c r="L231" s="1739"/>
    </row>
    <row r="232" spans="1:12" ht="30.75" customHeight="1">
      <c r="A232" s="1244" t="s">
        <v>538</v>
      </c>
      <c r="B232" s="3323" t="s">
        <v>2947</v>
      </c>
      <c r="C232" s="3324"/>
      <c r="D232" s="3324"/>
      <c r="E232" s="3324"/>
      <c r="F232" s="3325"/>
      <c r="G232" s="1254" t="s">
        <v>2761</v>
      </c>
      <c r="H232" s="1296"/>
      <c r="I232" s="1737">
        <f>BS!D144</f>
        <v>0</v>
      </c>
      <c r="J232" s="1738"/>
      <c r="K232" s="1737">
        <f>BS!E144</f>
        <v>0</v>
      </c>
      <c r="L232" s="1739"/>
    </row>
    <row r="233" spans="1:12" ht="27.75" customHeight="1">
      <c r="A233" s="1244" t="s">
        <v>541</v>
      </c>
      <c r="B233" s="3323" t="s">
        <v>2948</v>
      </c>
      <c r="C233" s="3324"/>
      <c r="D233" s="3324"/>
      <c r="E233" s="3324"/>
      <c r="F233" s="3325"/>
      <c r="G233" s="1254" t="s">
        <v>2762</v>
      </c>
      <c r="H233" s="1296"/>
      <c r="I233" s="1737">
        <f>BS!D145</f>
        <v>0</v>
      </c>
      <c r="J233" s="1738"/>
      <c r="K233" s="1737">
        <f>BS!E145</f>
        <v>0</v>
      </c>
      <c r="L233" s="1739"/>
    </row>
    <row r="234" spans="1:12" ht="27.75" customHeight="1">
      <c r="A234" s="1244" t="s">
        <v>544</v>
      </c>
      <c r="B234" s="3323" t="s">
        <v>1115</v>
      </c>
      <c r="C234" s="3324"/>
      <c r="D234" s="3324"/>
      <c r="E234" s="3324"/>
      <c r="F234" s="3325"/>
      <c r="G234" s="1254" t="s">
        <v>2763</v>
      </c>
      <c r="H234" s="1296"/>
      <c r="I234" s="1737">
        <f>BS!D146</f>
        <v>132700</v>
      </c>
      <c r="J234" s="1738"/>
      <c r="K234" s="1737">
        <f>BS!E146</f>
        <v>122470</v>
      </c>
      <c r="L234" s="1739"/>
    </row>
    <row r="235" spans="1:12" ht="27.75" customHeight="1">
      <c r="A235" s="1244" t="s">
        <v>547</v>
      </c>
      <c r="B235" s="3323" t="s">
        <v>2949</v>
      </c>
      <c r="C235" s="3324"/>
      <c r="D235" s="3324"/>
      <c r="E235" s="3324"/>
      <c r="F235" s="3325"/>
      <c r="G235" s="1254" t="s">
        <v>2765</v>
      </c>
      <c r="H235" s="1296"/>
      <c r="I235" s="1737">
        <f>BS!D147</f>
        <v>95149</v>
      </c>
      <c r="J235" s="1738"/>
      <c r="K235" s="1737">
        <f>BS!E147</f>
        <v>87067</v>
      </c>
      <c r="L235" s="1739"/>
    </row>
    <row r="236" spans="1:12" s="1232" customFormat="1" ht="27.75" customHeight="1">
      <c r="A236" s="1244" t="s">
        <v>568</v>
      </c>
      <c r="B236" s="3323" t="s">
        <v>2950</v>
      </c>
      <c r="C236" s="3324"/>
      <c r="D236" s="3324"/>
      <c r="E236" s="3324"/>
      <c r="F236" s="3325"/>
      <c r="G236" s="1254" t="s">
        <v>2766</v>
      </c>
      <c r="H236" s="1296"/>
      <c r="I236" s="1737">
        <f>BS!D148</f>
        <v>293548</v>
      </c>
      <c r="J236" s="1738"/>
      <c r="K236" s="1737">
        <f>BS!E148</f>
        <v>265778</v>
      </c>
      <c r="L236" s="1739"/>
    </row>
    <row r="237" spans="1:12" ht="27.75" customHeight="1">
      <c r="A237" s="1244" t="s">
        <v>571</v>
      </c>
      <c r="B237" s="3323" t="s">
        <v>2951</v>
      </c>
      <c r="C237" s="3324"/>
      <c r="D237" s="3324"/>
      <c r="E237" s="3324"/>
      <c r="F237" s="3325"/>
      <c r="G237" s="1254" t="s">
        <v>2768</v>
      </c>
      <c r="H237" s="1296"/>
      <c r="I237" s="1737">
        <f>BS!D149</f>
        <v>0</v>
      </c>
      <c r="J237" s="1738"/>
      <c r="K237" s="1737">
        <f>BS!E149</f>
        <v>0</v>
      </c>
      <c r="L237" s="1739"/>
    </row>
    <row r="238" spans="1:12" ht="27.75" customHeight="1">
      <c r="A238" s="1244" t="s">
        <v>758</v>
      </c>
      <c r="B238" s="3323" t="s">
        <v>2952</v>
      </c>
      <c r="C238" s="3324"/>
      <c r="D238" s="3324"/>
      <c r="E238" s="3324"/>
      <c r="F238" s="3325"/>
      <c r="G238" s="1254" t="s">
        <v>2770</v>
      </c>
      <c r="H238" s="1296"/>
      <c r="I238" s="1737">
        <f>BS!D150</f>
        <v>28326</v>
      </c>
      <c r="J238" s="1738"/>
      <c r="K238" s="1737">
        <f>BS!E150</f>
        <v>73936</v>
      </c>
      <c r="L238" s="1739"/>
    </row>
    <row r="239" spans="1:12" ht="27.75" customHeight="1">
      <c r="A239" s="1449" t="s">
        <v>787</v>
      </c>
      <c r="B239" s="3329" t="s">
        <v>2953</v>
      </c>
      <c r="C239" s="3330"/>
      <c r="D239" s="3330"/>
      <c r="E239" s="3330"/>
      <c r="F239" s="3331"/>
      <c r="G239" s="1253" t="s">
        <v>2772</v>
      </c>
      <c r="H239" s="1295"/>
      <c r="I239" s="1771">
        <f>BS!D151</f>
        <v>14718</v>
      </c>
      <c r="J239" s="1773"/>
      <c r="K239" s="1771">
        <f>BS!E151</f>
        <v>25547</v>
      </c>
      <c r="L239" s="1777"/>
    </row>
    <row r="240" spans="1:12" s="1232" customFormat="1" ht="27.75" customHeight="1">
      <c r="A240" s="1244" t="s">
        <v>790</v>
      </c>
      <c r="B240" s="3323" t="s">
        <v>2954</v>
      </c>
      <c r="C240" s="3324"/>
      <c r="D240" s="3324"/>
      <c r="E240" s="3324"/>
      <c r="F240" s="3325"/>
      <c r="G240" s="1254" t="s">
        <v>2773</v>
      </c>
      <c r="H240" s="1296"/>
      <c r="I240" s="1737">
        <f>BS!D152</f>
        <v>10979</v>
      </c>
      <c r="J240" s="1738"/>
      <c r="K240" s="1737">
        <f>BS!E152</f>
        <v>21551</v>
      </c>
      <c r="L240" s="1739"/>
    </row>
    <row r="241" spans="1:12" s="1232" customFormat="1" ht="27.75" customHeight="1">
      <c r="A241" s="1244" t="s">
        <v>532</v>
      </c>
      <c r="B241" s="3323" t="s">
        <v>2955</v>
      </c>
      <c r="C241" s="3324"/>
      <c r="D241" s="3324"/>
      <c r="E241" s="3324"/>
      <c r="F241" s="3325"/>
      <c r="G241" s="1254" t="s">
        <v>2774</v>
      </c>
      <c r="H241" s="1296"/>
      <c r="I241" s="1737">
        <f>BS!D153</f>
        <v>3739</v>
      </c>
      <c r="J241" s="1738"/>
      <c r="K241" s="1737">
        <f>BS!E153</f>
        <v>3996</v>
      </c>
      <c r="L241" s="1739"/>
    </row>
    <row r="242" spans="1:12" s="1232" customFormat="1" ht="27.75" customHeight="1">
      <c r="A242" s="1446" t="s">
        <v>2775</v>
      </c>
      <c r="B242" s="3332" t="s">
        <v>2956</v>
      </c>
      <c r="C242" s="3332"/>
      <c r="D242" s="3333"/>
      <c r="E242" s="3333"/>
      <c r="F242" s="3333"/>
      <c r="G242" s="1308" t="s">
        <v>2776</v>
      </c>
      <c r="H242" s="1309"/>
      <c r="I242" s="1779">
        <f>BS!D154</f>
        <v>1960865</v>
      </c>
      <c r="J242" s="1780"/>
      <c r="K242" s="1779">
        <f>BS!E154</f>
        <v>1548133</v>
      </c>
      <c r="L242" s="1781"/>
    </row>
    <row r="243" spans="1:12" s="1232" customFormat="1" ht="27.75" customHeight="1">
      <c r="A243" s="1423" t="s">
        <v>2777</v>
      </c>
      <c r="B243" s="3329" t="s">
        <v>1111</v>
      </c>
      <c r="C243" s="3330"/>
      <c r="D243" s="3330"/>
      <c r="E243" s="3330"/>
      <c r="F243" s="3331"/>
      <c r="G243" s="1253" t="s">
        <v>2778</v>
      </c>
      <c r="H243" s="1295"/>
      <c r="I243" s="1771">
        <f>BS!D155</f>
        <v>0</v>
      </c>
      <c r="J243" s="1773"/>
      <c r="K243" s="1771">
        <f>BS!E155</f>
        <v>0</v>
      </c>
      <c r="L243" s="1777"/>
    </row>
    <row r="244" spans="1:12" s="1232" customFormat="1" ht="27.75" customHeight="1">
      <c r="A244" s="1423" t="s">
        <v>663</v>
      </c>
      <c r="B244" s="3329" t="s">
        <v>2957</v>
      </c>
      <c r="C244" s="3330"/>
      <c r="D244" s="3330"/>
      <c r="E244" s="3330"/>
      <c r="F244" s="3331"/>
      <c r="G244" s="1253" t="s">
        <v>2780</v>
      </c>
      <c r="H244" s="1295"/>
      <c r="I244" s="1771">
        <f>BS!D156</f>
        <v>800</v>
      </c>
      <c r="J244" s="1773"/>
      <c r="K244" s="1771">
        <f>BS!E156</f>
        <v>0</v>
      </c>
      <c r="L244" s="1777"/>
    </row>
    <row r="245" spans="1:12" s="1232" customFormat="1" ht="27.75" customHeight="1">
      <c r="A245" s="1432" t="s">
        <v>666</v>
      </c>
      <c r="B245" s="3323" t="s">
        <v>1106</v>
      </c>
      <c r="C245" s="3324"/>
      <c r="D245" s="3324"/>
      <c r="E245" s="3324"/>
      <c r="F245" s="3325"/>
      <c r="G245" s="1254" t="s">
        <v>2781</v>
      </c>
      <c r="H245" s="1296"/>
      <c r="I245" s="1737">
        <f>BS!D157</f>
        <v>0</v>
      </c>
      <c r="J245" s="1738"/>
      <c r="K245" s="1737">
        <f>BS!E157</f>
        <v>0</v>
      </c>
      <c r="L245" s="1739"/>
    </row>
    <row r="246" spans="1:12" s="1232" customFormat="1" ht="27.75" customHeight="1">
      <c r="A246" s="1432" t="s">
        <v>532</v>
      </c>
      <c r="B246" s="3323" t="s">
        <v>1105</v>
      </c>
      <c r="C246" s="3324"/>
      <c r="D246" s="3324"/>
      <c r="E246" s="3324"/>
      <c r="F246" s="3325"/>
      <c r="G246" s="1254" t="s">
        <v>2782</v>
      </c>
      <c r="H246" s="1296"/>
      <c r="I246" s="1737">
        <f>BS!D158</f>
        <v>0</v>
      </c>
      <c r="J246" s="1738"/>
      <c r="K246" s="1737">
        <f>BS!E158</f>
        <v>0</v>
      </c>
      <c r="L246" s="1739"/>
    </row>
    <row r="247" spans="1:12" s="1232" customFormat="1" ht="27.75" customHeight="1">
      <c r="A247" s="1432" t="s">
        <v>535</v>
      </c>
      <c r="B247" s="3323" t="s">
        <v>2958</v>
      </c>
      <c r="C247" s="3324"/>
      <c r="D247" s="3324"/>
      <c r="E247" s="3324"/>
      <c r="F247" s="3325"/>
      <c r="G247" s="1254" t="s">
        <v>2783</v>
      </c>
      <c r="H247" s="1296"/>
      <c r="I247" s="1737">
        <f>BS!D159</f>
        <v>0</v>
      </c>
      <c r="J247" s="1738"/>
      <c r="K247" s="1737">
        <f>BS!E159</f>
        <v>0</v>
      </c>
      <c r="L247" s="1739"/>
    </row>
    <row r="248" spans="1:12" ht="27.75" customHeight="1" thickBot="1">
      <c r="A248" s="1441" t="s">
        <v>538</v>
      </c>
      <c r="B248" s="3326" t="s">
        <v>2959</v>
      </c>
      <c r="C248" s="3327"/>
      <c r="D248" s="3327"/>
      <c r="E248" s="3327"/>
      <c r="F248" s="3328"/>
      <c r="G248" s="1410" t="s">
        <v>2784</v>
      </c>
      <c r="H248" s="1411"/>
      <c r="I248" s="1731">
        <f>BS!D160</f>
        <v>800</v>
      </c>
      <c r="J248" s="1732"/>
      <c r="K248" s="1731">
        <f>BS!E160</f>
        <v>0</v>
      </c>
      <c r="L248" s="1733"/>
    </row>
    <row r="249" spans="1:12" ht="27.75" customHeight="1">
      <c r="A249" s="1235"/>
      <c r="B249" s="1236"/>
      <c r="C249" s="1236"/>
      <c r="D249" s="1246"/>
      <c r="E249" s="1246"/>
      <c r="F249" s="1246"/>
      <c r="G249" s="1237"/>
      <c r="H249" s="1237"/>
      <c r="I249" s="1238"/>
      <c r="J249" s="1238"/>
      <c r="K249" s="1238"/>
      <c r="L249" s="1238"/>
    </row>
    <row r="250" spans="1:12" ht="24.75" customHeight="1"/>
    <row r="251" spans="1:12" ht="24.75" customHeight="1"/>
    <row r="252" spans="1:12" ht="24.75" customHeight="1"/>
  </sheetData>
  <mergeCells count="816">
    <mergeCell ref="A4:A6"/>
    <mergeCell ref="B4:B6"/>
    <mergeCell ref="D4:D6"/>
    <mergeCell ref="E4:J4"/>
    <mergeCell ref="K4:L5"/>
    <mergeCell ref="E5:E6"/>
    <mergeCell ref="F5:G5"/>
    <mergeCell ref="I5:J6"/>
    <mergeCell ref="F6:G6"/>
    <mergeCell ref="K6:L6"/>
    <mergeCell ref="A9:A10"/>
    <mergeCell ref="B9:B10"/>
    <mergeCell ref="D9:D10"/>
    <mergeCell ref="E9:G9"/>
    <mergeCell ref="I9:K9"/>
    <mergeCell ref="E10:G10"/>
    <mergeCell ref="J10:L10"/>
    <mergeCell ref="A7:A8"/>
    <mergeCell ref="B7:B8"/>
    <mergeCell ref="D7:D8"/>
    <mergeCell ref="E7:G7"/>
    <mergeCell ref="I7:K7"/>
    <mergeCell ref="E8:G8"/>
    <mergeCell ref="J8:L8"/>
    <mergeCell ref="A13:A14"/>
    <mergeCell ref="B13:B14"/>
    <mergeCell ref="D13:D14"/>
    <mergeCell ref="E13:G13"/>
    <mergeCell ref="I13:K13"/>
    <mergeCell ref="E14:G14"/>
    <mergeCell ref="J14:L14"/>
    <mergeCell ref="A11:A12"/>
    <mergeCell ref="B11:B12"/>
    <mergeCell ref="D11:D12"/>
    <mergeCell ref="E11:G11"/>
    <mergeCell ref="I11:K11"/>
    <mergeCell ref="E12:G12"/>
    <mergeCell ref="J12:L12"/>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35:A37"/>
    <mergeCell ref="B35:B37"/>
    <mergeCell ref="D35:D37"/>
    <mergeCell ref="E35:J35"/>
    <mergeCell ref="K35:L36"/>
    <mergeCell ref="E36:E37"/>
    <mergeCell ref="F36:G36"/>
    <mergeCell ref="I36:J37"/>
    <mergeCell ref="F37:G37"/>
    <mergeCell ref="K37:L37"/>
    <mergeCell ref="A40:A41"/>
    <mergeCell ref="B40:B41"/>
    <mergeCell ref="D40:D41"/>
    <mergeCell ref="E40:G40"/>
    <mergeCell ref="I40:K40"/>
    <mergeCell ref="E41:G41"/>
    <mergeCell ref="J41:L41"/>
    <mergeCell ref="A38:A39"/>
    <mergeCell ref="B38:B39"/>
    <mergeCell ref="D38:D39"/>
    <mergeCell ref="E38:G38"/>
    <mergeCell ref="I38:K38"/>
    <mergeCell ref="E39:G39"/>
    <mergeCell ref="J39:L39"/>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6:A68"/>
    <mergeCell ref="B66:B68"/>
    <mergeCell ref="D66:D68"/>
    <mergeCell ref="E66:J66"/>
    <mergeCell ref="K66:L67"/>
    <mergeCell ref="E67:E68"/>
    <mergeCell ref="F67:G67"/>
    <mergeCell ref="I67:J68"/>
    <mergeCell ref="F68:G68"/>
    <mergeCell ref="K68:L68"/>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7:A99"/>
    <mergeCell ref="B97:B99"/>
    <mergeCell ref="D97:D99"/>
    <mergeCell ref="E97:J97"/>
    <mergeCell ref="K97:L98"/>
    <mergeCell ref="E98:E99"/>
    <mergeCell ref="F98:G98"/>
    <mergeCell ref="I98:J99"/>
    <mergeCell ref="F99:G99"/>
    <mergeCell ref="K99:L99"/>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8:A130"/>
    <mergeCell ref="B128:B130"/>
    <mergeCell ref="D128:D130"/>
    <mergeCell ref="E128:J128"/>
    <mergeCell ref="K128:L129"/>
    <mergeCell ref="E129:E130"/>
    <mergeCell ref="F129:G129"/>
    <mergeCell ref="I129:J130"/>
    <mergeCell ref="F130:G130"/>
    <mergeCell ref="K130:L130"/>
    <mergeCell ref="A133:A134"/>
    <mergeCell ref="B133:B134"/>
    <mergeCell ref="D133:D134"/>
    <mergeCell ref="E133:G133"/>
    <mergeCell ref="I133:K133"/>
    <mergeCell ref="E134:G134"/>
    <mergeCell ref="J134:L134"/>
    <mergeCell ref="A131:A132"/>
    <mergeCell ref="B131:B132"/>
    <mergeCell ref="D131:D132"/>
    <mergeCell ref="E131:G131"/>
    <mergeCell ref="I131:K131"/>
    <mergeCell ref="E132:G132"/>
    <mergeCell ref="J132:L132"/>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62:A163"/>
    <mergeCell ref="B162:B163"/>
    <mergeCell ref="D162:D163"/>
    <mergeCell ref="E162:G162"/>
    <mergeCell ref="I162:K162"/>
    <mergeCell ref="E163:G163"/>
    <mergeCell ref="J163:L163"/>
    <mergeCell ref="A159:A161"/>
    <mergeCell ref="B159:B161"/>
    <mergeCell ref="D159:D161"/>
    <mergeCell ref="E159:J159"/>
    <mergeCell ref="K159:L160"/>
    <mergeCell ref="E160:E161"/>
    <mergeCell ref="F160:G160"/>
    <mergeCell ref="I160:J161"/>
    <mergeCell ref="F161:G161"/>
    <mergeCell ref="K161:L161"/>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95:F195"/>
    <mergeCell ref="I195:J195"/>
    <mergeCell ref="K195:L195"/>
    <mergeCell ref="B196:F196"/>
    <mergeCell ref="I196:J196"/>
    <mergeCell ref="K196:L196"/>
    <mergeCell ref="B193:F193"/>
    <mergeCell ref="I193:J193"/>
    <mergeCell ref="K193:L193"/>
    <mergeCell ref="B194:F194"/>
    <mergeCell ref="I194:J194"/>
    <mergeCell ref="K194:L194"/>
    <mergeCell ref="B199:F199"/>
    <mergeCell ref="I199:J199"/>
    <mergeCell ref="K199:L199"/>
    <mergeCell ref="B200:F200"/>
    <mergeCell ref="I200:J200"/>
    <mergeCell ref="K200:L200"/>
    <mergeCell ref="B197:F197"/>
    <mergeCell ref="I197:J197"/>
    <mergeCell ref="K197:L197"/>
    <mergeCell ref="B198:F198"/>
    <mergeCell ref="I198:J198"/>
    <mergeCell ref="K198:L198"/>
    <mergeCell ref="B203:F203"/>
    <mergeCell ref="I203:J203"/>
    <mergeCell ref="K203:L203"/>
    <mergeCell ref="B204:F204"/>
    <mergeCell ref="I204:J204"/>
    <mergeCell ref="K204:L204"/>
    <mergeCell ref="B201:F201"/>
    <mergeCell ref="I201:J201"/>
    <mergeCell ref="K201:L201"/>
    <mergeCell ref="B202:F202"/>
    <mergeCell ref="I202:J202"/>
    <mergeCell ref="K202:L202"/>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11:F211"/>
    <mergeCell ref="I211:J211"/>
    <mergeCell ref="K211:L211"/>
    <mergeCell ref="B212:F212"/>
    <mergeCell ref="I212:J212"/>
    <mergeCell ref="K212:L212"/>
    <mergeCell ref="B209:F209"/>
    <mergeCell ref="I209:J209"/>
    <mergeCell ref="K209:L209"/>
    <mergeCell ref="B210:F210"/>
    <mergeCell ref="I210:J210"/>
    <mergeCell ref="K210:L210"/>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23:F223"/>
    <mergeCell ref="I223:J223"/>
    <mergeCell ref="K223:L223"/>
    <mergeCell ref="B224:F224"/>
    <mergeCell ref="I224:J224"/>
    <mergeCell ref="K224:L224"/>
    <mergeCell ref="B221:F221"/>
    <mergeCell ref="I221:J221"/>
    <mergeCell ref="K221:L221"/>
    <mergeCell ref="B222:F222"/>
    <mergeCell ref="I222:J222"/>
    <mergeCell ref="K222:L222"/>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31:F231"/>
    <mergeCell ref="I231:J231"/>
    <mergeCell ref="K231:L231"/>
    <mergeCell ref="B232:F232"/>
    <mergeCell ref="I232:J232"/>
    <mergeCell ref="K232:L232"/>
    <mergeCell ref="B229:F229"/>
    <mergeCell ref="I229:J229"/>
    <mergeCell ref="K229:L229"/>
    <mergeCell ref="B230:F230"/>
    <mergeCell ref="I230:J230"/>
    <mergeCell ref="K230:L230"/>
    <mergeCell ref="B235:F235"/>
    <mergeCell ref="I235:J235"/>
    <mergeCell ref="K235:L235"/>
    <mergeCell ref="B236:F236"/>
    <mergeCell ref="I236:J236"/>
    <mergeCell ref="K236:L236"/>
    <mergeCell ref="B233:F233"/>
    <mergeCell ref="I233:J233"/>
    <mergeCell ref="K233:L233"/>
    <mergeCell ref="B234:F234"/>
    <mergeCell ref="I234:J234"/>
    <mergeCell ref="K234:L234"/>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43:F243"/>
    <mergeCell ref="I243:J243"/>
    <mergeCell ref="K243:L243"/>
    <mergeCell ref="B244:F244"/>
    <mergeCell ref="I244:J244"/>
    <mergeCell ref="K244:L244"/>
    <mergeCell ref="B241:F241"/>
    <mergeCell ref="I241:J241"/>
    <mergeCell ref="K241:L241"/>
    <mergeCell ref="B242:F242"/>
    <mergeCell ref="I242:J242"/>
    <mergeCell ref="K242:L242"/>
    <mergeCell ref="B247:F247"/>
    <mergeCell ref="I247:J247"/>
    <mergeCell ref="K247:L247"/>
    <mergeCell ref="B248:F248"/>
    <mergeCell ref="I248:J248"/>
    <mergeCell ref="K248:L248"/>
    <mergeCell ref="B245:F245"/>
    <mergeCell ref="I245:J245"/>
    <mergeCell ref="K245:L245"/>
    <mergeCell ref="B246:F246"/>
    <mergeCell ref="I246:J246"/>
    <mergeCell ref="K246:L246"/>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000"/>
    <outlinePr summaryBelow="0" summaryRight="0"/>
  </sheetPr>
  <dimension ref="A1:L66"/>
  <sheetViews>
    <sheetView showGridLines="0" view="pageBreakPreview" zoomScaleNormal="100" zoomScaleSheetLayoutView="100" workbookViewId="0">
      <selection activeCell="G13" sqref="G13"/>
    </sheetView>
  </sheetViews>
  <sheetFormatPr defaultColWidth="9.109375" defaultRowHeight="10.199999999999999"/>
  <cols>
    <col min="1" max="1" width="5.109375" style="1283" customWidth="1"/>
    <col min="2" max="2" width="15.5546875" style="1283" customWidth="1"/>
    <col min="3" max="3" width="6.109375" style="1283" customWidth="1"/>
    <col min="4" max="4" width="23.88671875" style="1283" customWidth="1"/>
    <col min="5" max="5" width="0.5546875" style="1283" customWidth="1"/>
    <col min="6" max="6" width="6.44140625" style="1283" customWidth="1"/>
    <col min="7" max="8" width="22.88671875" style="1283" customWidth="1"/>
    <col min="9" max="16384" width="9.109375" style="1283"/>
  </cols>
  <sheetData>
    <row r="1" spans="1:12" s="1224" customFormat="1" ht="15" customHeight="1">
      <c r="A1" s="1223"/>
      <c r="D1" s="1225"/>
      <c r="E1" s="1225"/>
      <c r="F1" s="1225"/>
      <c r="I1" s="1225"/>
      <c r="J1" s="1225"/>
    </row>
    <row r="2" spans="1:12" s="1224" customFormat="1" ht="23.25" customHeight="1">
      <c r="A2" s="1223"/>
      <c r="B2" s="1211" t="s">
        <v>3078</v>
      </c>
      <c r="C2" s="533" t="s">
        <v>1655</v>
      </c>
      <c r="D2" s="1313" t="str">
        <f>'BS-SK Statutory'!E2</f>
        <v xml:space="preserve">  2  0  2  0  4  1  0  2  9  3</v>
      </c>
      <c r="E2" s="589"/>
      <c r="F2" s="1258" t="s">
        <v>3032</v>
      </c>
      <c r="G2" s="1312" t="str">
        <f>'BS-SK Statutory'!J2</f>
        <v xml:space="preserve">  3  1  4  2  6  0  8  5 </v>
      </c>
    </row>
    <row r="3" spans="1:12" s="1224" customFormat="1" ht="2.25" customHeight="1" thickBot="1">
      <c r="A3" s="1223"/>
      <c r="B3" s="1270"/>
      <c r="C3" s="1225"/>
      <c r="D3" s="1225"/>
      <c r="E3" s="1225"/>
    </row>
    <row r="4" spans="1:12" s="1275" customFormat="1" ht="11.25" customHeight="1">
      <c r="A4" s="1271"/>
      <c r="B4" s="1272"/>
      <c r="C4" s="1311"/>
      <c r="D4" s="1311"/>
      <c r="E4" s="1273"/>
      <c r="F4" s="1274"/>
      <c r="G4" s="2757" t="s">
        <v>1786</v>
      </c>
      <c r="H4" s="2783"/>
    </row>
    <row r="5" spans="1:12" s="1275" customFormat="1" ht="33.75" customHeight="1">
      <c r="A5" s="1451" t="s">
        <v>1656</v>
      </c>
      <c r="B5" s="1726" t="s">
        <v>1298</v>
      </c>
      <c r="C5" s="1755"/>
      <c r="D5" s="1755"/>
      <c r="E5" s="1453"/>
      <c r="F5" s="1452" t="s">
        <v>1658</v>
      </c>
      <c r="G5" s="1450" t="s">
        <v>1787</v>
      </c>
      <c r="H5" s="578" t="s">
        <v>1788</v>
      </c>
    </row>
    <row r="6" spans="1:12" s="1275" customFormat="1" ht="29.7" customHeight="1">
      <c r="A6" s="1449" t="s">
        <v>880</v>
      </c>
      <c r="B6" s="3329" t="s">
        <v>2960</v>
      </c>
      <c r="C6" s="3330"/>
      <c r="D6" s="3330"/>
      <c r="E6" s="3331"/>
      <c r="F6" s="1241" t="s">
        <v>814</v>
      </c>
      <c r="G6" s="1427">
        <f>'P&amp;L'!D9</f>
        <v>25150219</v>
      </c>
      <c r="H6" s="1430">
        <f>'P&amp;L'!E9</f>
        <v>24146218</v>
      </c>
    </row>
    <row r="7" spans="1:12" s="1275" customFormat="1" ht="29.7" customHeight="1">
      <c r="A7" s="1449" t="s">
        <v>942</v>
      </c>
      <c r="B7" s="3329" t="s">
        <v>2961</v>
      </c>
      <c r="C7" s="3330"/>
      <c r="D7" s="3330"/>
      <c r="E7" s="3331"/>
      <c r="F7" s="1241" t="s">
        <v>817</v>
      </c>
      <c r="G7" s="1427">
        <f>'P&amp;L'!D10</f>
        <v>25196125</v>
      </c>
      <c r="H7" s="1278">
        <f>'P&amp;L'!E10</f>
        <v>24194044</v>
      </c>
    </row>
    <row r="8" spans="1:12" s="1280" customFormat="1" ht="29.7" customHeight="1">
      <c r="A8" s="1314" t="s">
        <v>877</v>
      </c>
      <c r="B8" s="3323" t="s">
        <v>2962</v>
      </c>
      <c r="C8" s="3324"/>
      <c r="D8" s="3324"/>
      <c r="E8" s="3325"/>
      <c r="F8" s="1243" t="s">
        <v>820</v>
      </c>
      <c r="G8" s="1424">
        <f>'P&amp;L'!D11</f>
        <v>25144612</v>
      </c>
      <c r="H8" s="1279">
        <f>'P&amp;L'!E11</f>
        <v>24143548</v>
      </c>
    </row>
    <row r="9" spans="1:12" s="1280" customFormat="1" ht="29.7" customHeight="1">
      <c r="A9" s="1314" t="s">
        <v>2788</v>
      </c>
      <c r="B9" s="3323" t="s">
        <v>2963</v>
      </c>
      <c r="C9" s="3324"/>
      <c r="D9" s="3324"/>
      <c r="E9" s="3325"/>
      <c r="F9" s="1243" t="s">
        <v>823</v>
      </c>
      <c r="G9" s="1424">
        <f>'P&amp;L'!D12</f>
        <v>0</v>
      </c>
      <c r="H9" s="1279">
        <f>'P&amp;L'!E12</f>
        <v>0</v>
      </c>
    </row>
    <row r="10" spans="1:12" s="1275" customFormat="1" ht="29.7" customHeight="1">
      <c r="A10" s="1314" t="s">
        <v>2790</v>
      </c>
      <c r="B10" s="3323" t="s">
        <v>2964</v>
      </c>
      <c r="C10" s="3324"/>
      <c r="D10" s="3324"/>
      <c r="E10" s="3325"/>
      <c r="F10" s="1243" t="s">
        <v>826</v>
      </c>
      <c r="G10" s="1424">
        <f>'P&amp;L'!D13</f>
        <v>5607</v>
      </c>
      <c r="H10" s="1279">
        <f>'P&amp;L'!E13</f>
        <v>2670</v>
      </c>
    </row>
    <row r="11" spans="1:12" s="1275" customFormat="1" ht="29.7" customHeight="1">
      <c r="A11" s="1314" t="s">
        <v>2792</v>
      </c>
      <c r="B11" s="3323" t="s">
        <v>2965</v>
      </c>
      <c r="C11" s="3324"/>
      <c r="D11" s="3324"/>
      <c r="E11" s="3325"/>
      <c r="F11" s="1243" t="s">
        <v>828</v>
      </c>
      <c r="G11" s="1424">
        <f>'P&amp;L'!D14</f>
        <v>0</v>
      </c>
      <c r="H11" s="1279">
        <f>'P&amp;L'!E14</f>
        <v>0</v>
      </c>
    </row>
    <row r="12" spans="1:12" s="1275" customFormat="1" ht="29.7" customHeight="1">
      <c r="A12" s="1314" t="s">
        <v>976</v>
      </c>
      <c r="B12" s="3323" t="s">
        <v>2966</v>
      </c>
      <c r="C12" s="3324"/>
      <c r="D12" s="3324"/>
      <c r="E12" s="3325"/>
      <c r="F12" s="1243" t="s">
        <v>830</v>
      </c>
      <c r="G12" s="1424">
        <f>'P&amp;L'!D15</f>
        <v>0</v>
      </c>
      <c r="H12" s="1279">
        <f>'P&amp;L'!E15</f>
        <v>0</v>
      </c>
    </row>
    <row r="13" spans="1:12" s="1280" customFormat="1" ht="31.5" customHeight="1">
      <c r="A13" s="1314" t="s">
        <v>2793</v>
      </c>
      <c r="B13" s="3323" t="s">
        <v>2967</v>
      </c>
      <c r="C13" s="3324"/>
      <c r="D13" s="3324"/>
      <c r="E13" s="3325"/>
      <c r="F13" s="1243" t="s">
        <v>832</v>
      </c>
      <c r="G13" s="1424">
        <f>'P&amp;L'!D16</f>
        <v>12843</v>
      </c>
      <c r="H13" s="1279">
        <f>'P&amp;L'!E16</f>
        <v>17321</v>
      </c>
      <c r="L13" s="1275"/>
    </row>
    <row r="14" spans="1:12" s="1275" customFormat="1" ht="29.7" customHeight="1">
      <c r="A14" s="1314" t="s">
        <v>2794</v>
      </c>
      <c r="B14" s="3323" t="s">
        <v>2968</v>
      </c>
      <c r="C14" s="3324"/>
      <c r="D14" s="3324"/>
      <c r="E14" s="3325"/>
      <c r="F14" s="1243" t="s">
        <v>835</v>
      </c>
      <c r="G14" s="1424">
        <f>'P&amp;L'!D17</f>
        <v>33063</v>
      </c>
      <c r="H14" s="1279">
        <f>'P&amp;L'!E17</f>
        <v>30505</v>
      </c>
    </row>
    <row r="15" spans="1:12" s="1275" customFormat="1" ht="29.7" customHeight="1">
      <c r="A15" s="1315" t="s">
        <v>942</v>
      </c>
      <c r="B15" s="3329" t="s">
        <v>2969</v>
      </c>
      <c r="C15" s="3330"/>
      <c r="D15" s="3330"/>
      <c r="E15" s="3331"/>
      <c r="F15" s="1241" t="s">
        <v>838</v>
      </c>
      <c r="G15" s="1427">
        <f>'P&amp;L'!D18</f>
        <v>24451716</v>
      </c>
      <c r="H15" s="1278">
        <f>'P&amp;L'!E18</f>
        <v>23368546</v>
      </c>
    </row>
    <row r="16" spans="1:12" s="1280" customFormat="1" ht="29.7" customHeight="1">
      <c r="A16" s="1244" t="s">
        <v>523</v>
      </c>
      <c r="B16" s="3323" t="s">
        <v>2970</v>
      </c>
      <c r="C16" s="3324"/>
      <c r="D16" s="3324"/>
      <c r="E16" s="3325"/>
      <c r="F16" s="1243" t="s">
        <v>840</v>
      </c>
      <c r="G16" s="1424">
        <f>'P&amp;L'!D19</f>
        <v>20242951</v>
      </c>
      <c r="H16" s="1279">
        <f>'P&amp;L'!E19</f>
        <v>19449747</v>
      </c>
    </row>
    <row r="17" spans="1:8" s="1275" customFormat="1" ht="29.7" customHeight="1">
      <c r="A17" s="1244" t="s">
        <v>594</v>
      </c>
      <c r="B17" s="3323" t="s">
        <v>2971</v>
      </c>
      <c r="C17" s="3324"/>
      <c r="D17" s="3324"/>
      <c r="E17" s="3325"/>
      <c r="F17" s="1243" t="s">
        <v>842</v>
      </c>
      <c r="G17" s="1424">
        <f>'P&amp;L'!D20</f>
        <v>252870</v>
      </c>
      <c r="H17" s="1279">
        <f>'P&amp;L'!E20</f>
        <v>262160</v>
      </c>
    </row>
    <row r="18" spans="1:8" s="1275" customFormat="1" ht="29.7" customHeight="1">
      <c r="A18" s="1244" t="s">
        <v>663</v>
      </c>
      <c r="B18" s="3323" t="s">
        <v>2972</v>
      </c>
      <c r="C18" s="3324"/>
      <c r="D18" s="3324"/>
      <c r="E18" s="3325"/>
      <c r="F18" s="1243" t="s">
        <v>844</v>
      </c>
      <c r="G18" s="1424">
        <f>'P&amp;L'!D21</f>
        <v>0</v>
      </c>
      <c r="H18" s="1279">
        <f>'P&amp;L'!E21</f>
        <v>0</v>
      </c>
    </row>
    <row r="19" spans="1:8" s="1275" customFormat="1" ht="29.7" customHeight="1">
      <c r="A19" s="1244" t="s">
        <v>853</v>
      </c>
      <c r="B19" s="3323" t="s">
        <v>1286</v>
      </c>
      <c r="C19" s="3324"/>
      <c r="D19" s="3324"/>
      <c r="E19" s="3325"/>
      <c r="F19" s="1243" t="s">
        <v>846</v>
      </c>
      <c r="G19" s="1424">
        <f>'P&amp;L'!D22</f>
        <v>1528668</v>
      </c>
      <c r="H19" s="1279">
        <f>'P&amp;L'!E22</f>
        <v>1396188</v>
      </c>
    </row>
    <row r="20" spans="1:8" s="1275" customFormat="1" ht="29.7" customHeight="1">
      <c r="A20" s="1244" t="s">
        <v>856</v>
      </c>
      <c r="B20" s="3323" t="s">
        <v>2973</v>
      </c>
      <c r="C20" s="3324"/>
      <c r="D20" s="3324"/>
      <c r="E20" s="3325"/>
      <c r="F20" s="1243" t="s">
        <v>849</v>
      </c>
      <c r="G20" s="1424">
        <f>'P&amp;L'!D23</f>
        <v>1949318</v>
      </c>
      <c r="H20" s="1279">
        <f>'P&amp;L'!E23</f>
        <v>1778611</v>
      </c>
    </row>
    <row r="21" spans="1:8" s="1275" customFormat="1" ht="29.7" customHeight="1">
      <c r="A21" s="1244" t="s">
        <v>2799</v>
      </c>
      <c r="B21" s="3323" t="s">
        <v>1283</v>
      </c>
      <c r="C21" s="3324"/>
      <c r="D21" s="3324"/>
      <c r="E21" s="3325"/>
      <c r="F21" s="1243" t="s">
        <v>852</v>
      </c>
      <c r="G21" s="1424">
        <f>'P&amp;L'!D24</f>
        <v>1412373</v>
      </c>
      <c r="H21" s="1279">
        <f>'P&amp;L'!E24</f>
        <v>1298916</v>
      </c>
    </row>
    <row r="22" spans="1:8" s="1275" customFormat="1" ht="29.7" customHeight="1">
      <c r="A22" s="1244" t="s">
        <v>532</v>
      </c>
      <c r="B22" s="3323" t="s">
        <v>2974</v>
      </c>
      <c r="C22" s="3324"/>
      <c r="D22" s="3324"/>
      <c r="E22" s="3325"/>
      <c r="F22" s="1243" t="s">
        <v>855</v>
      </c>
      <c r="G22" s="1424">
        <f>'P&amp;L'!D25</f>
        <v>0</v>
      </c>
      <c r="H22" s="1279">
        <f>'P&amp;L'!E25</f>
        <v>0</v>
      </c>
    </row>
    <row r="23" spans="1:8" s="1275" customFormat="1" ht="29.7" customHeight="1">
      <c r="A23" s="1244" t="s">
        <v>535</v>
      </c>
      <c r="B23" s="3323" t="s">
        <v>2975</v>
      </c>
      <c r="C23" s="3324"/>
      <c r="D23" s="3324"/>
      <c r="E23" s="3325"/>
      <c r="F23" s="1243" t="s">
        <v>858</v>
      </c>
      <c r="G23" s="1424">
        <f>'P&amp;L'!D26</f>
        <v>484303</v>
      </c>
      <c r="H23" s="1279">
        <f>'P&amp;L'!E26</f>
        <v>437893</v>
      </c>
    </row>
    <row r="24" spans="1:8" s="1275" customFormat="1" ht="29.7" customHeight="1">
      <c r="A24" s="1244" t="s">
        <v>538</v>
      </c>
      <c r="B24" s="3323" t="s">
        <v>1280</v>
      </c>
      <c r="C24" s="3324"/>
      <c r="D24" s="3324"/>
      <c r="E24" s="3325"/>
      <c r="F24" s="1243" t="s">
        <v>861</v>
      </c>
      <c r="G24" s="1424">
        <f>'P&amp;L'!D27</f>
        <v>52642</v>
      </c>
      <c r="H24" s="1279">
        <f>'P&amp;L'!E27</f>
        <v>41802</v>
      </c>
    </row>
    <row r="25" spans="1:8" s="1275" customFormat="1" ht="29.7" customHeight="1">
      <c r="A25" s="1244" t="s">
        <v>862</v>
      </c>
      <c r="B25" s="3323" t="s">
        <v>1279</v>
      </c>
      <c r="C25" s="3324"/>
      <c r="D25" s="3324"/>
      <c r="E25" s="3325"/>
      <c r="F25" s="1243" t="s">
        <v>864</v>
      </c>
      <c r="G25" s="1424">
        <f>'P&amp;L'!D28</f>
        <v>36850</v>
      </c>
      <c r="H25" s="1279">
        <f>'P&amp;L'!E28</f>
        <v>39620</v>
      </c>
    </row>
    <row r="26" spans="1:8" s="1275" customFormat="1" ht="32.25" customHeight="1">
      <c r="A26" s="1244" t="s">
        <v>865</v>
      </c>
      <c r="B26" s="3358" t="s">
        <v>2976</v>
      </c>
      <c r="C26" s="3359"/>
      <c r="D26" s="3359"/>
      <c r="E26" s="3360"/>
      <c r="F26" s="1243" t="s">
        <v>867</v>
      </c>
      <c r="G26" s="1424">
        <f>'P&amp;L'!D29</f>
        <v>396505</v>
      </c>
      <c r="H26" s="1279">
        <f>'P&amp;L'!E29</f>
        <v>366674</v>
      </c>
    </row>
    <row r="27" spans="1:8" s="1275" customFormat="1" ht="29.7" customHeight="1">
      <c r="A27" s="1244" t="s">
        <v>2801</v>
      </c>
      <c r="B27" s="3323" t="s">
        <v>2977</v>
      </c>
      <c r="C27" s="3324"/>
      <c r="D27" s="3324"/>
      <c r="E27" s="3325"/>
      <c r="F27" s="1243" t="s">
        <v>870</v>
      </c>
      <c r="G27" s="1424">
        <f>'P&amp;L'!D30</f>
        <v>396505</v>
      </c>
      <c r="H27" s="1279">
        <f>'P&amp;L'!E30</f>
        <v>366674</v>
      </c>
    </row>
    <row r="28" spans="1:8" s="1275" customFormat="1" ht="32.25" customHeight="1">
      <c r="A28" s="1244" t="s">
        <v>532</v>
      </c>
      <c r="B28" s="3358" t="s">
        <v>2978</v>
      </c>
      <c r="C28" s="3359"/>
      <c r="D28" s="3359"/>
      <c r="E28" s="3360"/>
      <c r="F28" s="1243" t="s">
        <v>873</v>
      </c>
      <c r="G28" s="1424">
        <f>'P&amp;L'!D31</f>
        <v>0</v>
      </c>
      <c r="H28" s="1279">
        <f>'P&amp;L'!E31</f>
        <v>0</v>
      </c>
    </row>
    <row r="29" spans="1:8" s="1275" customFormat="1" ht="29.7" customHeight="1">
      <c r="A29" s="1244" t="s">
        <v>871</v>
      </c>
      <c r="B29" s="3323" t="s">
        <v>2979</v>
      </c>
      <c r="C29" s="3324"/>
      <c r="D29" s="3324"/>
      <c r="E29" s="3325"/>
      <c r="F29" s="1243" t="s">
        <v>876</v>
      </c>
      <c r="G29" s="1424">
        <f>'P&amp;L'!D32</f>
        <v>0</v>
      </c>
      <c r="H29" s="1279">
        <f>'P&amp;L'!E32</f>
        <v>0</v>
      </c>
    </row>
    <row r="30" spans="1:8" s="1275" customFormat="1" ht="29.7" customHeight="1">
      <c r="A30" s="1244" t="s">
        <v>877</v>
      </c>
      <c r="B30" s="3323" t="s">
        <v>2980</v>
      </c>
      <c r="C30" s="3324"/>
      <c r="D30" s="3324"/>
      <c r="E30" s="3325"/>
      <c r="F30" s="1243" t="s">
        <v>879</v>
      </c>
      <c r="G30" s="1424">
        <f>'P&amp;L'!D33</f>
        <v>0</v>
      </c>
      <c r="H30" s="1279">
        <f>'P&amp;L'!E33</f>
        <v>33298</v>
      </c>
    </row>
    <row r="31" spans="1:8" s="1280" customFormat="1" ht="33.75" customHeight="1">
      <c r="A31" s="1244" t="s">
        <v>886</v>
      </c>
      <c r="B31" s="3358" t="s">
        <v>2981</v>
      </c>
      <c r="C31" s="3359"/>
      <c r="D31" s="3359"/>
      <c r="E31" s="3360"/>
      <c r="F31" s="1243" t="s">
        <v>882</v>
      </c>
      <c r="G31" s="1424">
        <f>'P&amp;L'!D34</f>
        <v>44554</v>
      </c>
      <c r="H31" s="1279">
        <f>'P&amp;L'!E34</f>
        <v>42248</v>
      </c>
    </row>
    <row r="32" spans="1:8" s="1275" customFormat="1" ht="29.7" customHeight="1">
      <c r="A32" s="1431" t="s">
        <v>973</v>
      </c>
      <c r="B32" s="3329" t="s">
        <v>2982</v>
      </c>
      <c r="C32" s="3330"/>
      <c r="D32" s="3330"/>
      <c r="E32" s="3331"/>
      <c r="F32" s="1241" t="s">
        <v>885</v>
      </c>
      <c r="G32" s="1427">
        <f>'P&amp;L'!D35</f>
        <v>744409</v>
      </c>
      <c r="H32" s="1427">
        <f>'P&amp;L'!E35</f>
        <v>825498</v>
      </c>
    </row>
    <row r="33" spans="1:8" ht="24.75" customHeight="1">
      <c r="A33" s="1448" t="s">
        <v>880</v>
      </c>
      <c r="B33" s="3341" t="s">
        <v>2983</v>
      </c>
      <c r="C33" s="3347"/>
      <c r="D33" s="3347"/>
      <c r="E33" s="3348"/>
      <c r="F33" s="1438" t="s">
        <v>888</v>
      </c>
      <c r="G33" s="1427">
        <f>'P&amp;L'!D36</f>
        <v>3125730</v>
      </c>
      <c r="H33" s="1278">
        <f>'P&amp;L'!E36</f>
        <v>3038123</v>
      </c>
    </row>
    <row r="34" spans="1:8" ht="30.75" customHeight="1">
      <c r="A34" s="1448" t="s">
        <v>942</v>
      </c>
      <c r="B34" s="3355" t="s">
        <v>2984</v>
      </c>
      <c r="C34" s="3356"/>
      <c r="D34" s="3356"/>
      <c r="E34" s="3357"/>
      <c r="F34" s="1438" t="s">
        <v>891</v>
      </c>
      <c r="G34" s="1427">
        <f>'P&amp;L'!D37</f>
        <v>16817</v>
      </c>
      <c r="H34" s="1278">
        <f>'P&amp;L'!E37</f>
        <v>21671</v>
      </c>
    </row>
    <row r="35" spans="1:8" ht="36.75" customHeight="1">
      <c r="A35" s="1244" t="s">
        <v>2807</v>
      </c>
      <c r="B35" s="3323" t="s">
        <v>2985</v>
      </c>
      <c r="C35" s="3324"/>
      <c r="D35" s="3324"/>
      <c r="E35" s="3325"/>
      <c r="F35" s="1243" t="s">
        <v>894</v>
      </c>
      <c r="G35" s="1424">
        <f>'P&amp;L'!D38</f>
        <v>3695</v>
      </c>
      <c r="H35" s="1279">
        <f>'P&amp;L'!E38</f>
        <v>9127</v>
      </c>
    </row>
    <row r="36" spans="1:8" ht="30.75" customHeight="1">
      <c r="A36" s="1244" t="s">
        <v>2808</v>
      </c>
      <c r="B36" s="3323" t="s">
        <v>2986</v>
      </c>
      <c r="C36" s="3324"/>
      <c r="D36" s="3324"/>
      <c r="E36" s="3325"/>
      <c r="F36" s="1243" t="s">
        <v>897</v>
      </c>
      <c r="G36" s="1424">
        <f>'P&amp;L'!D39</f>
        <v>0</v>
      </c>
      <c r="H36" s="1279">
        <f>'P&amp;L'!E39</f>
        <v>0</v>
      </c>
    </row>
    <row r="37" spans="1:8" ht="30" customHeight="1">
      <c r="A37" s="1244" t="s">
        <v>2810</v>
      </c>
      <c r="B37" s="3323" t="s">
        <v>2987</v>
      </c>
      <c r="C37" s="3324"/>
      <c r="D37" s="3324"/>
      <c r="E37" s="3325"/>
      <c r="F37" s="1243" t="s">
        <v>900</v>
      </c>
      <c r="G37" s="1424">
        <f>'P&amp;L'!D40</f>
        <v>0</v>
      </c>
      <c r="H37" s="1279">
        <f>'P&amp;L'!E40</f>
        <v>0</v>
      </c>
    </row>
    <row r="38" spans="1:8" ht="33.75" customHeight="1">
      <c r="A38" s="1244" t="s">
        <v>532</v>
      </c>
      <c r="B38" s="3323" t="s">
        <v>2988</v>
      </c>
      <c r="C38" s="3324"/>
      <c r="D38" s="3324"/>
      <c r="E38" s="3325"/>
      <c r="F38" s="1243" t="s">
        <v>903</v>
      </c>
      <c r="G38" s="1424">
        <f>'P&amp;L'!D41</f>
        <v>0</v>
      </c>
      <c r="H38" s="1279">
        <f>'P&amp;L'!E41</f>
        <v>0</v>
      </c>
    </row>
    <row r="39" spans="1:8" ht="22.5" customHeight="1">
      <c r="A39" s="1244" t="s">
        <v>535</v>
      </c>
      <c r="B39" s="3323" t="s">
        <v>2989</v>
      </c>
      <c r="C39" s="3324"/>
      <c r="D39" s="3324"/>
      <c r="E39" s="3325"/>
      <c r="F39" s="1243" t="s">
        <v>906</v>
      </c>
      <c r="G39" s="1424">
        <f>'P&amp;L'!D42</f>
        <v>0</v>
      </c>
      <c r="H39" s="1279">
        <f>'P&amp;L'!E42</f>
        <v>0</v>
      </c>
    </row>
    <row r="40" spans="1:8" ht="30.75" customHeight="1">
      <c r="A40" s="1244" t="s">
        <v>2811</v>
      </c>
      <c r="B40" s="3323" t="s">
        <v>2990</v>
      </c>
      <c r="C40" s="3324"/>
      <c r="D40" s="3324"/>
      <c r="E40" s="3325"/>
      <c r="F40" s="1243" t="s">
        <v>909</v>
      </c>
      <c r="G40" s="1424">
        <f>'P&amp;L'!D43</f>
        <v>0</v>
      </c>
      <c r="H40" s="1279">
        <f>'P&amp;L'!E43</f>
        <v>0</v>
      </c>
    </row>
    <row r="41" spans="1:8" ht="30" customHeight="1">
      <c r="A41" s="1244" t="s">
        <v>2813</v>
      </c>
      <c r="B41" s="3323" t="s">
        <v>2991</v>
      </c>
      <c r="C41" s="3324"/>
      <c r="D41" s="3324"/>
      <c r="E41" s="3325"/>
      <c r="F41" s="1243" t="s">
        <v>912</v>
      </c>
      <c r="G41" s="1424">
        <f>'P&amp;L'!D44</f>
        <v>0</v>
      </c>
      <c r="H41" s="1279">
        <f>'P&amp;L'!E44</f>
        <v>0</v>
      </c>
    </row>
    <row r="42" spans="1:8" ht="32.25" customHeight="1">
      <c r="A42" s="1244" t="s">
        <v>532</v>
      </c>
      <c r="B42" s="3323" t="s">
        <v>2992</v>
      </c>
      <c r="C42" s="3324"/>
      <c r="D42" s="3324"/>
      <c r="E42" s="3325"/>
      <c r="F42" s="1243" t="s">
        <v>915</v>
      </c>
      <c r="G42" s="1424">
        <f>'P&amp;L'!D45</f>
        <v>0</v>
      </c>
      <c r="H42" s="1279">
        <f>'P&amp;L'!E45</f>
        <v>0</v>
      </c>
    </row>
    <row r="43" spans="1:8" ht="24" customHeight="1">
      <c r="A43" s="1244" t="s">
        <v>535</v>
      </c>
      <c r="B43" s="3323" t="s">
        <v>2993</v>
      </c>
      <c r="C43" s="3324"/>
      <c r="D43" s="3324"/>
      <c r="E43" s="3325"/>
      <c r="F43" s="1243" t="s">
        <v>918</v>
      </c>
      <c r="G43" s="1424">
        <f>'P&amp;L'!D46</f>
        <v>0</v>
      </c>
      <c r="H43" s="1279">
        <f>'P&amp;L'!E46</f>
        <v>0</v>
      </c>
    </row>
    <row r="44" spans="1:8" ht="26.25" customHeight="1">
      <c r="A44" s="1244" t="s">
        <v>2815</v>
      </c>
      <c r="B44" s="3323" t="s">
        <v>2994</v>
      </c>
      <c r="C44" s="3324"/>
      <c r="D44" s="3324"/>
      <c r="E44" s="3325"/>
      <c r="F44" s="1243" t="s">
        <v>921</v>
      </c>
      <c r="G44" s="1424">
        <f>'P&amp;L'!D47</f>
        <v>0</v>
      </c>
      <c r="H44" s="1279">
        <f>'P&amp;L'!E47</f>
        <v>86</v>
      </c>
    </row>
    <row r="45" spans="1:8" ht="24.75" customHeight="1">
      <c r="A45" s="1244" t="s">
        <v>2817</v>
      </c>
      <c r="B45" s="3323" t="s">
        <v>2995</v>
      </c>
      <c r="C45" s="3324"/>
      <c r="D45" s="3324"/>
      <c r="E45" s="3325"/>
      <c r="F45" s="1243" t="s">
        <v>924</v>
      </c>
      <c r="G45" s="1424">
        <f>'P&amp;L'!D48</f>
        <v>0</v>
      </c>
      <c r="H45" s="1279">
        <f>'P&amp;L'!E48</f>
        <v>0</v>
      </c>
    </row>
    <row r="46" spans="1:8" ht="27" customHeight="1">
      <c r="A46" s="1244" t="s">
        <v>532</v>
      </c>
      <c r="B46" s="3323" t="s">
        <v>2996</v>
      </c>
      <c r="C46" s="3324"/>
      <c r="D46" s="3324"/>
      <c r="E46" s="3325"/>
      <c r="F46" s="1243" t="s">
        <v>927</v>
      </c>
      <c r="G46" s="1424">
        <f>'P&amp;L'!D49</f>
        <v>0</v>
      </c>
      <c r="H46" s="1279">
        <f>'P&amp;L'!E49</f>
        <v>86</v>
      </c>
    </row>
    <row r="47" spans="1:8" ht="29.25" customHeight="1">
      <c r="A47" s="1244" t="s">
        <v>2819</v>
      </c>
      <c r="B47" s="3323" t="s">
        <v>1256</v>
      </c>
      <c r="C47" s="3324"/>
      <c r="D47" s="3324"/>
      <c r="E47" s="3325"/>
      <c r="F47" s="1243" t="s">
        <v>930</v>
      </c>
      <c r="G47" s="1424">
        <f>'P&amp;L'!D50</f>
        <v>13055</v>
      </c>
      <c r="H47" s="1279">
        <f>'P&amp;L'!E50</f>
        <v>12399</v>
      </c>
    </row>
    <row r="48" spans="1:8" ht="27.75" customHeight="1">
      <c r="A48" s="1244" t="s">
        <v>2820</v>
      </c>
      <c r="B48" s="3323" t="s">
        <v>2997</v>
      </c>
      <c r="C48" s="3324"/>
      <c r="D48" s="3324"/>
      <c r="E48" s="3325"/>
      <c r="F48" s="1243" t="s">
        <v>933</v>
      </c>
      <c r="G48" s="1424">
        <f>'P&amp;L'!D51</f>
        <v>0</v>
      </c>
      <c r="H48" s="1279">
        <f>'P&amp;L'!E51</f>
        <v>0</v>
      </c>
    </row>
    <row r="49" spans="1:8" ht="27.75" customHeight="1">
      <c r="A49" s="1244" t="s">
        <v>2821</v>
      </c>
      <c r="B49" s="3323" t="s">
        <v>1254</v>
      </c>
      <c r="C49" s="3324"/>
      <c r="D49" s="3324"/>
      <c r="E49" s="3325"/>
      <c r="F49" s="1243" t="s">
        <v>936</v>
      </c>
      <c r="G49" s="1424">
        <f>'P&amp;L'!D52</f>
        <v>67</v>
      </c>
      <c r="H49" s="1279">
        <f>'P&amp;L'!E52</f>
        <v>59</v>
      </c>
    </row>
    <row r="50" spans="1:8" ht="27.75" customHeight="1">
      <c r="A50" s="1449" t="s">
        <v>942</v>
      </c>
      <c r="B50" s="3329" t="s">
        <v>2998</v>
      </c>
      <c r="C50" s="3330"/>
      <c r="D50" s="3330"/>
      <c r="E50" s="3331"/>
      <c r="F50" s="1241" t="s">
        <v>939</v>
      </c>
      <c r="G50" s="1427">
        <f>'P&amp;L'!D53</f>
        <v>37037</v>
      </c>
      <c r="H50" s="1278">
        <f>'P&amp;L'!E53</f>
        <v>52710</v>
      </c>
    </row>
    <row r="51" spans="1:8" s="1285" customFormat="1" ht="44.25" customHeight="1">
      <c r="A51" s="1284" t="s">
        <v>904</v>
      </c>
      <c r="B51" s="3349" t="s">
        <v>1268</v>
      </c>
      <c r="C51" s="3350"/>
      <c r="D51" s="3350"/>
      <c r="E51" s="3351"/>
      <c r="F51" s="1243" t="s">
        <v>941</v>
      </c>
      <c r="G51" s="1424">
        <f>'P&amp;L'!D54</f>
        <v>4927</v>
      </c>
      <c r="H51" s="1279">
        <f>'P&amp;L'!E54</f>
        <v>12169</v>
      </c>
    </row>
    <row r="52" spans="1:8" s="1285" customFormat="1" ht="29.25" customHeight="1">
      <c r="A52" s="1284" t="s">
        <v>910</v>
      </c>
      <c r="B52" s="3352" t="s">
        <v>2999</v>
      </c>
      <c r="C52" s="3353"/>
      <c r="D52" s="3353"/>
      <c r="E52" s="3354"/>
      <c r="F52" s="1243" t="s">
        <v>944</v>
      </c>
      <c r="G52" s="1424">
        <f>'P&amp;L'!D55</f>
        <v>0</v>
      </c>
      <c r="H52" s="1279">
        <f>'P&amp;L'!E55</f>
        <v>0</v>
      </c>
    </row>
    <row r="53" spans="1:8" ht="30.75" customHeight="1">
      <c r="A53" s="1244" t="s">
        <v>913</v>
      </c>
      <c r="B53" s="3323" t="s">
        <v>3000</v>
      </c>
      <c r="C53" s="3324"/>
      <c r="D53" s="3324"/>
      <c r="E53" s="3325"/>
      <c r="F53" s="1243" t="s">
        <v>947</v>
      </c>
      <c r="G53" s="1424">
        <f>'P&amp;L'!D56</f>
        <v>0</v>
      </c>
      <c r="H53" s="1279">
        <f>'P&amp;L'!E56</f>
        <v>0</v>
      </c>
    </row>
    <row r="54" spans="1:8" ht="28.5" customHeight="1">
      <c r="A54" s="1286" t="s">
        <v>919</v>
      </c>
      <c r="B54" s="3323" t="s">
        <v>3001</v>
      </c>
      <c r="C54" s="3324"/>
      <c r="D54" s="3324"/>
      <c r="E54" s="3325"/>
      <c r="F54" s="1243" t="s">
        <v>950</v>
      </c>
      <c r="G54" s="1424">
        <f>'P&amp;L'!D57</f>
        <v>15336</v>
      </c>
      <c r="H54" s="1279">
        <f>'P&amp;L'!E57</f>
        <v>13002</v>
      </c>
    </row>
    <row r="55" spans="1:8" ht="28.5" customHeight="1">
      <c r="A55" s="1244" t="s">
        <v>2825</v>
      </c>
      <c r="B55" s="3323" t="s">
        <v>3002</v>
      </c>
      <c r="C55" s="3324"/>
      <c r="D55" s="3324"/>
      <c r="E55" s="3325"/>
      <c r="F55" s="1243" t="s">
        <v>952</v>
      </c>
      <c r="G55" s="1424">
        <f>'P&amp;L'!D58</f>
        <v>0</v>
      </c>
      <c r="H55" s="1279">
        <f>'P&amp;L'!E58</f>
        <v>0</v>
      </c>
    </row>
    <row r="56" spans="1:8" s="1285" customFormat="1" ht="31.5" customHeight="1">
      <c r="A56" s="1284" t="s">
        <v>532</v>
      </c>
      <c r="B56" s="3352" t="s">
        <v>3003</v>
      </c>
      <c r="C56" s="3353"/>
      <c r="D56" s="3353"/>
      <c r="E56" s="3354"/>
      <c r="F56" s="1243" t="s">
        <v>954</v>
      </c>
      <c r="G56" s="1424">
        <f>'P&amp;L'!D59</f>
        <v>15336</v>
      </c>
      <c r="H56" s="1279">
        <f>'P&amp;L'!E59</f>
        <v>13002</v>
      </c>
    </row>
    <row r="57" spans="1:8" ht="29.25" customHeight="1">
      <c r="A57" s="1244" t="s">
        <v>925</v>
      </c>
      <c r="B57" s="3323" t="s">
        <v>1255</v>
      </c>
      <c r="C57" s="3324"/>
      <c r="D57" s="3324"/>
      <c r="E57" s="3325"/>
      <c r="F57" s="1243" t="s">
        <v>957</v>
      </c>
      <c r="G57" s="1424">
        <f>'P&amp;L'!D60</f>
        <v>9466</v>
      </c>
      <c r="H57" s="1279">
        <f>'P&amp;L'!E60</f>
        <v>17451</v>
      </c>
    </row>
    <row r="58" spans="1:8" ht="28.5" customHeight="1">
      <c r="A58" s="1244" t="s">
        <v>931</v>
      </c>
      <c r="B58" s="3323" t="s">
        <v>3004</v>
      </c>
      <c r="C58" s="3324"/>
      <c r="D58" s="3324"/>
      <c r="E58" s="3325"/>
      <c r="F58" s="1243" t="s">
        <v>960</v>
      </c>
      <c r="G58" s="1424">
        <f>'P&amp;L'!D61</f>
        <v>0</v>
      </c>
      <c r="H58" s="1279">
        <f>'P&amp;L'!E61</f>
        <v>0</v>
      </c>
    </row>
    <row r="59" spans="1:8" ht="30.75" customHeight="1">
      <c r="A59" s="1310" t="s">
        <v>2827</v>
      </c>
      <c r="B59" s="3323" t="s">
        <v>3005</v>
      </c>
      <c r="C59" s="3324"/>
      <c r="D59" s="3324"/>
      <c r="E59" s="3325"/>
      <c r="F59" s="1243" t="s">
        <v>962</v>
      </c>
      <c r="G59" s="1424">
        <f>'P&amp;L'!D62</f>
        <v>7308</v>
      </c>
      <c r="H59" s="1424">
        <f>'P&amp;L'!E62</f>
        <v>10088</v>
      </c>
    </row>
    <row r="60" spans="1:8" ht="27.75" customHeight="1">
      <c r="A60" s="1448" t="s">
        <v>973</v>
      </c>
      <c r="B60" s="3341" t="s">
        <v>3006</v>
      </c>
      <c r="C60" s="3347"/>
      <c r="D60" s="3347"/>
      <c r="E60" s="3348"/>
      <c r="F60" s="1438" t="s">
        <v>965</v>
      </c>
      <c r="G60" s="1427">
        <f>'P&amp;L'!D63</f>
        <v>-20220</v>
      </c>
      <c r="H60" s="1278">
        <f>'P&amp;L'!E63</f>
        <v>-31039</v>
      </c>
    </row>
    <row r="61" spans="1:8" ht="27.75" customHeight="1">
      <c r="A61" s="1287" t="s">
        <v>2829</v>
      </c>
      <c r="B61" s="3329" t="s">
        <v>3007</v>
      </c>
      <c r="C61" s="3330"/>
      <c r="D61" s="3330"/>
      <c r="E61" s="3331"/>
      <c r="F61" s="1241" t="s">
        <v>968</v>
      </c>
      <c r="G61" s="1427">
        <f>'P&amp;L'!D64</f>
        <v>724189</v>
      </c>
      <c r="H61" s="1278">
        <f>'P&amp;L'!E64</f>
        <v>794459</v>
      </c>
    </row>
    <row r="62" spans="1:8" ht="27.75" customHeight="1">
      <c r="A62" s="1244" t="s">
        <v>2831</v>
      </c>
      <c r="B62" s="3323" t="s">
        <v>3008</v>
      </c>
      <c r="C62" s="3324"/>
      <c r="D62" s="3324"/>
      <c r="E62" s="3325"/>
      <c r="F62" s="1243" t="s">
        <v>970</v>
      </c>
      <c r="G62" s="1424">
        <f>'P&amp;L'!D65</f>
        <v>156079</v>
      </c>
      <c r="H62" s="1279">
        <f>'P&amp;L'!E65</f>
        <v>175592</v>
      </c>
    </row>
    <row r="63" spans="1:8" s="1285" customFormat="1" ht="27.75" customHeight="1">
      <c r="A63" s="1447" t="s">
        <v>2833</v>
      </c>
      <c r="B63" s="3323" t="s">
        <v>3009</v>
      </c>
      <c r="C63" s="3324"/>
      <c r="D63" s="3324"/>
      <c r="E63" s="3325"/>
      <c r="F63" s="1435" t="s">
        <v>972</v>
      </c>
      <c r="G63" s="1424">
        <f>'P&amp;L'!D66</f>
        <v>156079</v>
      </c>
      <c r="H63" s="1279">
        <f>'P&amp;L'!E66</f>
        <v>175592</v>
      </c>
    </row>
    <row r="64" spans="1:8" s="1285" customFormat="1" ht="27.75" customHeight="1">
      <c r="A64" s="1244" t="s">
        <v>532</v>
      </c>
      <c r="B64" s="3323" t="s">
        <v>3010</v>
      </c>
      <c r="C64" s="3324"/>
      <c r="D64" s="3324"/>
      <c r="E64" s="3325"/>
      <c r="F64" s="1243" t="s">
        <v>975</v>
      </c>
      <c r="G64" s="1424">
        <f>'P&amp;L'!D67</f>
        <v>0</v>
      </c>
      <c r="H64" s="1279">
        <f>'P&amp;L'!E67</f>
        <v>0</v>
      </c>
    </row>
    <row r="65" spans="1:8" ht="27.75" customHeight="1">
      <c r="A65" s="1244" t="s">
        <v>945</v>
      </c>
      <c r="B65" s="3323" t="s">
        <v>3011</v>
      </c>
      <c r="C65" s="3324"/>
      <c r="D65" s="3324"/>
      <c r="E65" s="3325"/>
      <c r="F65" s="1243" t="s">
        <v>978</v>
      </c>
      <c r="G65" s="1424">
        <f>'P&amp;L'!D68</f>
        <v>0</v>
      </c>
      <c r="H65" s="1279">
        <f>'P&amp;L'!E68</f>
        <v>0</v>
      </c>
    </row>
    <row r="66" spans="1:8" s="1285" customFormat="1" ht="33" customHeight="1">
      <c r="A66" s="1431" t="s">
        <v>2829</v>
      </c>
      <c r="B66" s="3329" t="s">
        <v>3012</v>
      </c>
      <c r="C66" s="3330"/>
      <c r="D66" s="3330"/>
      <c r="E66" s="3331"/>
      <c r="F66" s="1241" t="s">
        <v>980</v>
      </c>
      <c r="G66" s="1427">
        <f>'P&amp;L'!D69</f>
        <v>568110</v>
      </c>
      <c r="H66" s="1427">
        <f>'P&amp;L'!E69</f>
        <v>618867</v>
      </c>
    </row>
  </sheetData>
  <mergeCells count="63">
    <mergeCell ref="B9:E9"/>
    <mergeCell ref="G4:H4"/>
    <mergeCell ref="B5:D5"/>
    <mergeCell ref="B6:E6"/>
    <mergeCell ref="B7:E7"/>
    <mergeCell ref="B8:E8"/>
    <mergeCell ref="B21:E21"/>
    <mergeCell ref="B10:E10"/>
    <mergeCell ref="B11:E11"/>
    <mergeCell ref="B12:E12"/>
    <mergeCell ref="B13:E13"/>
    <mergeCell ref="B14:E14"/>
    <mergeCell ref="B15:E15"/>
    <mergeCell ref="B16:E16"/>
    <mergeCell ref="B17:E17"/>
    <mergeCell ref="B18:E18"/>
    <mergeCell ref="B19:E19"/>
    <mergeCell ref="B20:E20"/>
    <mergeCell ref="B33:E33"/>
    <mergeCell ref="B22:E22"/>
    <mergeCell ref="B23:E23"/>
    <mergeCell ref="B24:E24"/>
    <mergeCell ref="B25:E25"/>
    <mergeCell ref="B26:E26"/>
    <mergeCell ref="B27:E27"/>
    <mergeCell ref="B28:E28"/>
    <mergeCell ref="B29:E29"/>
    <mergeCell ref="B30:E30"/>
    <mergeCell ref="B31:E31"/>
    <mergeCell ref="B32:E32"/>
    <mergeCell ref="B45:E45"/>
    <mergeCell ref="B34:E34"/>
    <mergeCell ref="B35:E35"/>
    <mergeCell ref="B36:E36"/>
    <mergeCell ref="B37:E37"/>
    <mergeCell ref="B38:E38"/>
    <mergeCell ref="B39:E39"/>
    <mergeCell ref="B40:E40"/>
    <mergeCell ref="B41:E41"/>
    <mergeCell ref="B42:E42"/>
    <mergeCell ref="B43:E43"/>
    <mergeCell ref="B44:E44"/>
    <mergeCell ref="B57:E57"/>
    <mergeCell ref="B46:E46"/>
    <mergeCell ref="B47:E47"/>
    <mergeCell ref="B48:E48"/>
    <mergeCell ref="B49:E49"/>
    <mergeCell ref="B50:E50"/>
    <mergeCell ref="B51:E51"/>
    <mergeCell ref="B52:E52"/>
    <mergeCell ref="B53:E53"/>
    <mergeCell ref="B54:E54"/>
    <mergeCell ref="B55:E55"/>
    <mergeCell ref="B56:E56"/>
    <mergeCell ref="B64:E64"/>
    <mergeCell ref="B65:E65"/>
    <mergeCell ref="B66:E66"/>
    <mergeCell ref="B58:E58"/>
    <mergeCell ref="B59:E59"/>
    <mergeCell ref="B60:E60"/>
    <mergeCell ref="B61:E61"/>
    <mergeCell ref="B62:E62"/>
    <mergeCell ref="B63:E63"/>
  </mergeCell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Header>&amp;LUZPODv14_&amp;P</oddHeader>
    <oddFooter>&amp;LMF SR č. 18009/2014&amp;RStrana &amp;P</oddFooter>
  </headerFooter>
  <rowBreaks count="2" manualBreakCount="2">
    <brk id="32" max="7" man="1"/>
    <brk id="59"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N48"/>
  <sheetViews>
    <sheetView showGridLines="0" zoomScale="85" zoomScaleNormal="85" workbookViewId="0">
      <pane xSplit="1" ySplit="4" topLeftCell="V38" activePane="bottomRight" state="frozen"/>
      <selection pane="topRight" activeCell="B1" sqref="B1"/>
      <selection pane="bottomLeft" activeCell="A5" sqref="A5"/>
      <selection pane="bottomRight" activeCell="AF47" sqref="AF47:AN47"/>
    </sheetView>
  </sheetViews>
  <sheetFormatPr defaultRowHeight="14.4" outlineLevelCol="1"/>
  <cols>
    <col min="1" max="1" width="29.33203125" customWidth="1"/>
    <col min="2" max="10" width="11.33203125" customWidth="1"/>
    <col min="11" max="11" width="9.109375" style="348"/>
    <col min="12" max="19" width="9.109375" style="620" customWidth="1" outlineLevel="1"/>
    <col min="20" max="20" width="18.33203125" style="632" customWidth="1"/>
    <col min="21" max="21" width="9.109375" style="644"/>
    <col min="22" max="22" width="9.109375" style="620" customWidth="1" outlineLevel="1"/>
    <col min="23" max="29" width="9.109375" style="18" customWidth="1" outlineLevel="1"/>
    <col min="30" max="30" width="26.88671875" style="632" customWidth="1"/>
    <col min="31" max="31" width="9.109375" style="632"/>
    <col min="32" max="32" width="9.109375" style="619" customWidth="1" outlineLevel="1"/>
    <col min="33" max="39" width="9.109375" style="18" customWidth="1" outlineLevel="1"/>
    <col min="40" max="40" width="26.6640625" style="632" customWidth="1"/>
  </cols>
  <sheetData>
    <row r="1" spans="1:40">
      <c r="A1" s="1" t="s">
        <v>39</v>
      </c>
      <c r="L1" s="1666" t="s">
        <v>1056</v>
      </c>
      <c r="M1" s="1667"/>
      <c r="N1" s="1667"/>
      <c r="O1" s="1667"/>
      <c r="P1" s="1667"/>
      <c r="Q1" s="1667"/>
      <c r="R1" s="1667"/>
      <c r="S1" s="1667"/>
      <c r="T1" s="1668"/>
      <c r="V1" s="1666" t="s">
        <v>1057</v>
      </c>
      <c r="W1" s="1667"/>
      <c r="X1" s="1667"/>
      <c r="Y1" s="1667"/>
      <c r="Z1" s="1667"/>
      <c r="AA1" s="1667"/>
      <c r="AB1" s="1667"/>
      <c r="AC1" s="1667"/>
      <c r="AD1" s="1668"/>
      <c r="AF1" s="1666" t="s">
        <v>1058</v>
      </c>
      <c r="AG1" s="1667"/>
      <c r="AH1" s="1667"/>
      <c r="AI1" s="1667"/>
      <c r="AJ1" s="1667"/>
      <c r="AK1" s="1667"/>
      <c r="AL1" s="1667"/>
      <c r="AM1" s="1667"/>
      <c r="AN1" s="1668"/>
    </row>
    <row r="2" spans="1:40" ht="15" thickBot="1">
      <c r="A2" s="2" t="s">
        <v>8</v>
      </c>
    </row>
    <row r="3" spans="1:40" ht="15.6" thickTop="1" thickBot="1">
      <c r="A3" s="1662" t="s">
        <v>40</v>
      </c>
      <c r="B3" s="1664" t="s">
        <v>2</v>
      </c>
      <c r="C3" s="1670"/>
      <c r="D3" s="1670"/>
      <c r="E3" s="1670"/>
      <c r="F3" s="1670"/>
      <c r="G3" s="1670"/>
      <c r="H3" s="1670"/>
      <c r="I3" s="1670"/>
      <c r="J3" s="1665"/>
      <c r="K3" s="352"/>
    </row>
    <row r="4" spans="1:40" ht="62.25" customHeight="1" thickTop="1" thickBot="1">
      <c r="A4" s="1669"/>
      <c r="B4" s="10" t="s">
        <v>41</v>
      </c>
      <c r="C4" s="10" t="s">
        <v>42</v>
      </c>
      <c r="D4" s="10" t="s">
        <v>43</v>
      </c>
      <c r="E4" s="10" t="s">
        <v>444</v>
      </c>
      <c r="F4" s="10" t="s">
        <v>44</v>
      </c>
      <c r="G4" s="10" t="s">
        <v>45</v>
      </c>
      <c r="H4" s="10" t="s">
        <v>445</v>
      </c>
      <c r="I4" s="10" t="s">
        <v>46</v>
      </c>
      <c r="J4" s="10" t="s">
        <v>14</v>
      </c>
      <c r="K4" s="344"/>
      <c r="L4" s="59" t="s">
        <v>41</v>
      </c>
      <c r="M4" s="59" t="s">
        <v>42</v>
      </c>
      <c r="N4" s="59" t="s">
        <v>43</v>
      </c>
      <c r="O4" s="59" t="s">
        <v>444</v>
      </c>
      <c r="P4" s="59" t="s">
        <v>44</v>
      </c>
      <c r="Q4" s="59" t="s">
        <v>45</v>
      </c>
      <c r="R4" s="59" t="s">
        <v>445</v>
      </c>
      <c r="S4" s="59" t="s">
        <v>46</v>
      </c>
      <c r="T4" s="59" t="s">
        <v>14</v>
      </c>
      <c r="U4" s="620"/>
      <c r="V4" s="59" t="s">
        <v>41</v>
      </c>
      <c r="W4" s="59" t="s">
        <v>42</v>
      </c>
      <c r="X4" s="59" t="s">
        <v>43</v>
      </c>
      <c r="Y4" s="59" t="s">
        <v>444</v>
      </c>
      <c r="Z4" s="59" t="s">
        <v>44</v>
      </c>
      <c r="AA4" s="59" t="s">
        <v>45</v>
      </c>
      <c r="AB4" s="59" t="s">
        <v>445</v>
      </c>
      <c r="AC4" s="59" t="s">
        <v>46</v>
      </c>
      <c r="AD4" s="59" t="s">
        <v>14</v>
      </c>
      <c r="AF4" s="59" t="s">
        <v>41</v>
      </c>
      <c r="AG4" s="59" t="s">
        <v>42</v>
      </c>
      <c r="AH4" s="59" t="s">
        <v>43</v>
      </c>
      <c r="AI4" s="59" t="s">
        <v>444</v>
      </c>
      <c r="AJ4" s="59" t="s">
        <v>44</v>
      </c>
      <c r="AK4" s="59" t="s">
        <v>45</v>
      </c>
      <c r="AL4" s="59" t="s">
        <v>445</v>
      </c>
      <c r="AM4" s="59" t="s">
        <v>46</v>
      </c>
      <c r="AN4" s="59" t="s">
        <v>14</v>
      </c>
    </row>
    <row r="5" spans="1:40" ht="15" customHeight="1" thickTop="1" thickBot="1">
      <c r="A5" s="41" t="s">
        <v>25</v>
      </c>
      <c r="B5" s="42"/>
      <c r="C5" s="42"/>
      <c r="D5" s="42"/>
      <c r="E5" s="42"/>
      <c r="F5" s="42"/>
      <c r="G5" s="42"/>
      <c r="H5" s="42"/>
      <c r="I5" s="42"/>
      <c r="J5" s="43"/>
      <c r="K5" s="352"/>
    </row>
    <row r="6" spans="1:40" ht="15" customHeight="1" thickTop="1" thickBot="1">
      <c r="A6" s="44" t="s">
        <v>26</v>
      </c>
      <c r="B6" s="22"/>
      <c r="C6" s="22"/>
      <c r="D6" s="22"/>
      <c r="E6" s="22"/>
      <c r="F6" s="45"/>
      <c r="G6" s="22"/>
      <c r="H6" s="22"/>
      <c r="I6" s="22"/>
      <c r="J6" s="15">
        <f>SUM(B6:H6)</f>
        <v>0</v>
      </c>
      <c r="T6" s="621">
        <f>SUM(B6:I6)-J6</f>
        <v>0</v>
      </c>
      <c r="V6" s="670">
        <f>B6-B34</f>
        <v>0</v>
      </c>
      <c r="W6" s="670">
        <f t="shared" ref="W6:AB6" si="0">C6-C34</f>
        <v>0</v>
      </c>
      <c r="X6" s="670">
        <f t="shared" si="0"/>
        <v>0</v>
      </c>
      <c r="Y6" s="670">
        <f t="shared" si="0"/>
        <v>0</v>
      </c>
      <c r="Z6" s="670">
        <f t="shared" si="0"/>
        <v>0</v>
      </c>
      <c r="AA6" s="670">
        <f t="shared" si="0"/>
        <v>0</v>
      </c>
      <c r="AB6" s="670">
        <f t="shared" si="0"/>
        <v>0</v>
      </c>
      <c r="AC6" s="670">
        <f>I6-I34</f>
        <v>0</v>
      </c>
      <c r="AD6" s="621">
        <f>J6-J34</f>
        <v>0</v>
      </c>
    </row>
    <row r="7" spans="1:40" ht="15" customHeight="1" thickBot="1">
      <c r="A7" s="14" t="s">
        <v>27</v>
      </c>
      <c r="B7" s="22"/>
      <c r="C7" s="22"/>
      <c r="D7" s="22"/>
      <c r="E7" s="22"/>
      <c r="F7" s="46"/>
      <c r="G7" s="22"/>
      <c r="H7" s="22"/>
      <c r="I7" s="22"/>
      <c r="J7" s="15">
        <f>SUM(B7:H7)</f>
        <v>0</v>
      </c>
      <c r="T7" s="621">
        <f>SUM(B7:I7)-J7</f>
        <v>0</v>
      </c>
      <c r="W7" s="620"/>
      <c r="X7" s="620"/>
      <c r="Y7" s="620"/>
      <c r="Z7" s="620"/>
      <c r="AA7" s="620"/>
      <c r="AB7" s="620"/>
      <c r="AC7" s="620"/>
    </row>
    <row r="8" spans="1:40" ht="15" customHeight="1" thickBot="1">
      <c r="A8" s="14" t="s">
        <v>28</v>
      </c>
      <c r="B8" s="22"/>
      <c r="C8" s="22"/>
      <c r="D8" s="22"/>
      <c r="E8" s="22"/>
      <c r="F8" s="46"/>
      <c r="G8" s="22"/>
      <c r="H8" s="22"/>
      <c r="I8" s="22"/>
      <c r="J8" s="15">
        <f>SUM(B8:H8)</f>
        <v>0</v>
      </c>
      <c r="T8" s="621">
        <f>SUM(B8:I8)-J8</f>
        <v>0</v>
      </c>
      <c r="W8" s="620"/>
      <c r="X8" s="620"/>
      <c r="Y8" s="620"/>
      <c r="Z8" s="620"/>
      <c r="AA8" s="620"/>
      <c r="AB8" s="620"/>
      <c r="AC8" s="620"/>
    </row>
    <row r="9" spans="1:40" ht="15" customHeight="1" thickBot="1">
      <c r="A9" s="14" t="s">
        <v>29</v>
      </c>
      <c r="B9" s="22"/>
      <c r="C9" s="22"/>
      <c r="D9" s="22"/>
      <c r="E9" s="22"/>
      <c r="F9" s="46"/>
      <c r="G9" s="22"/>
      <c r="H9" s="22"/>
      <c r="I9" s="22"/>
      <c r="J9" s="15">
        <f>SUM(B9:H9)</f>
        <v>0</v>
      </c>
      <c r="T9" s="621">
        <f>SUM(B9:I9)-J9</f>
        <v>0</v>
      </c>
      <c r="W9" s="620"/>
      <c r="X9" s="620"/>
      <c r="Y9" s="620"/>
      <c r="Z9" s="620"/>
      <c r="AA9" s="620"/>
      <c r="AB9" s="620"/>
      <c r="AC9" s="620"/>
    </row>
    <row r="10" spans="1:40" ht="15" customHeight="1" thickBot="1">
      <c r="A10" s="25" t="s">
        <v>30</v>
      </c>
      <c r="B10" s="26">
        <f t="shared" ref="B10:J10" si="1">B6+B7-B8+B9</f>
        <v>0</v>
      </c>
      <c r="C10" s="26">
        <f t="shared" si="1"/>
        <v>0</v>
      </c>
      <c r="D10" s="26">
        <f t="shared" si="1"/>
        <v>0</v>
      </c>
      <c r="E10" s="26">
        <f t="shared" si="1"/>
        <v>0</v>
      </c>
      <c r="F10" s="26">
        <f t="shared" si="1"/>
        <v>0</v>
      </c>
      <c r="G10" s="26">
        <f t="shared" si="1"/>
        <v>0</v>
      </c>
      <c r="H10" s="26">
        <f t="shared" si="1"/>
        <v>0</v>
      </c>
      <c r="I10" s="26">
        <f t="shared" si="1"/>
        <v>0</v>
      </c>
      <c r="J10" s="17">
        <f t="shared" si="1"/>
        <v>0</v>
      </c>
      <c r="L10" s="634">
        <f>B6+B7-B8+B9-B10</f>
        <v>0</v>
      </c>
      <c r="M10" s="670">
        <f t="shared" ref="M10:T10" si="2">C6+C7-C8+C9-C10</f>
        <v>0</v>
      </c>
      <c r="N10" s="670">
        <f t="shared" si="2"/>
        <v>0</v>
      </c>
      <c r="O10" s="670">
        <f t="shared" si="2"/>
        <v>0</v>
      </c>
      <c r="P10" s="670">
        <f t="shared" si="2"/>
        <v>0</v>
      </c>
      <c r="Q10" s="670">
        <f t="shared" si="2"/>
        <v>0</v>
      </c>
      <c r="R10" s="670">
        <f t="shared" si="2"/>
        <v>0</v>
      </c>
      <c r="S10" s="670">
        <f t="shared" si="2"/>
        <v>0</v>
      </c>
      <c r="T10" s="670">
        <f t="shared" si="2"/>
        <v>0</v>
      </c>
      <c r="W10" s="620"/>
      <c r="X10" s="620"/>
      <c r="Y10" s="620"/>
      <c r="Z10" s="620"/>
      <c r="AA10" s="620"/>
      <c r="AB10" s="620"/>
      <c r="AC10" s="620"/>
      <c r="AF10" s="634">
        <f>B10-'BS old'!$D$21</f>
        <v>0</v>
      </c>
      <c r="AG10" s="670">
        <f>C10-'BS old'!$D$22</f>
        <v>0</v>
      </c>
      <c r="AH10" s="670">
        <f>D10-'BS old'!$D$23</f>
        <v>0</v>
      </c>
      <c r="AI10" s="670">
        <f>E10-'BS old'!$D$24</f>
        <v>0</v>
      </c>
      <c r="AJ10" s="670">
        <f>F10-'BS old'!$D$25</f>
        <v>0</v>
      </c>
      <c r="AK10" s="670">
        <f>G10-'BS old'!$D$26</f>
        <v>0</v>
      </c>
      <c r="AL10" s="670">
        <f>H10-'BS old'!$D$27</f>
        <v>0</v>
      </c>
      <c r="AM10" s="670">
        <f>I10-'BS old'!$D$28</f>
        <v>0</v>
      </c>
      <c r="AN10" s="621">
        <f>J10-'BS old'!$D$20</f>
        <v>0</v>
      </c>
    </row>
    <row r="11" spans="1:40" ht="15" customHeight="1" thickTop="1" thickBot="1">
      <c r="A11" s="41" t="s">
        <v>31</v>
      </c>
      <c r="B11" s="42"/>
      <c r="C11" s="42"/>
      <c r="D11" s="42"/>
      <c r="E11" s="42"/>
      <c r="F11" s="42"/>
      <c r="G11" s="42"/>
      <c r="H11" s="42"/>
      <c r="I11" s="42"/>
      <c r="J11" s="43"/>
      <c r="L11" s="619"/>
      <c r="T11" s="621"/>
      <c r="W11" s="620"/>
      <c r="X11" s="620"/>
      <c r="Y11" s="620"/>
      <c r="Z11" s="620"/>
      <c r="AA11" s="620"/>
      <c r="AB11" s="620"/>
      <c r="AC11" s="620"/>
    </row>
    <row r="12" spans="1:40" ht="15" customHeight="1" thickTop="1" thickBot="1">
      <c r="A12" s="44" t="s">
        <v>32</v>
      </c>
      <c r="B12" s="22"/>
      <c r="C12" s="22"/>
      <c r="D12" s="22"/>
      <c r="E12" s="22"/>
      <c r="F12" s="22"/>
      <c r="G12" s="22"/>
      <c r="H12" s="22"/>
      <c r="I12" s="22"/>
      <c r="J12" s="15">
        <f>SUM(B12:H12)</f>
        <v>0</v>
      </c>
      <c r="L12" s="619"/>
      <c r="T12" s="621">
        <f>SUM(B12:I12)-J12</f>
        <v>0</v>
      </c>
      <c r="V12" s="670">
        <f>B12-B39</f>
        <v>0</v>
      </c>
      <c r="W12" s="670">
        <f t="shared" ref="W12:AB12" si="3">C12-C39</f>
        <v>0</v>
      </c>
      <c r="X12" s="670">
        <f t="shared" si="3"/>
        <v>0</v>
      </c>
      <c r="Y12" s="670">
        <f t="shared" si="3"/>
        <v>0</v>
      </c>
      <c r="Z12" s="670">
        <f t="shared" si="3"/>
        <v>0</v>
      </c>
      <c r="AA12" s="670">
        <f t="shared" si="3"/>
        <v>0</v>
      </c>
      <c r="AB12" s="670">
        <f t="shared" si="3"/>
        <v>0</v>
      </c>
      <c r="AC12" s="670">
        <f>I12-I39</f>
        <v>0</v>
      </c>
      <c r="AD12" s="621">
        <f>J12-J39</f>
        <v>0</v>
      </c>
    </row>
    <row r="13" spans="1:40" ht="15" customHeight="1" thickBot="1">
      <c r="A13" s="14" t="s">
        <v>27</v>
      </c>
      <c r="B13" s="22"/>
      <c r="C13" s="22"/>
      <c r="D13" s="22"/>
      <c r="E13" s="22"/>
      <c r="F13" s="22"/>
      <c r="G13" s="22"/>
      <c r="H13" s="22"/>
      <c r="I13" s="22"/>
      <c r="J13" s="15">
        <f>SUM(B13:H13)</f>
        <v>0</v>
      </c>
      <c r="L13" s="619"/>
      <c r="T13" s="621">
        <f>SUM(B13:I13)-J13</f>
        <v>0</v>
      </c>
      <c r="W13" s="620"/>
      <c r="X13" s="620"/>
      <c r="Y13" s="620"/>
      <c r="Z13" s="620"/>
      <c r="AA13" s="620"/>
      <c r="AB13" s="620"/>
      <c r="AC13" s="620"/>
    </row>
    <row r="14" spans="1:40" ht="15" customHeight="1" thickBot="1">
      <c r="A14" s="14" t="s">
        <v>28</v>
      </c>
      <c r="B14" s="22"/>
      <c r="C14" s="22"/>
      <c r="D14" s="22"/>
      <c r="E14" s="22"/>
      <c r="F14" s="22"/>
      <c r="G14" s="22"/>
      <c r="H14" s="22"/>
      <c r="I14" s="22"/>
      <c r="J14" s="15">
        <f>SUM(B14:H14)</f>
        <v>0</v>
      </c>
      <c r="L14" s="619"/>
      <c r="T14" s="621">
        <f>SUM(B14:I14)-J14</f>
        <v>0</v>
      </c>
      <c r="W14" s="620"/>
      <c r="X14" s="620"/>
      <c r="Y14" s="620"/>
      <c r="Z14" s="620"/>
      <c r="AA14" s="620"/>
      <c r="AB14" s="620"/>
      <c r="AC14" s="620"/>
      <c r="AF14" s="685" t="s">
        <v>1059</v>
      </c>
    </row>
    <row r="15" spans="1:40" ht="15" customHeight="1" thickBot="1">
      <c r="A15" s="25" t="s">
        <v>30</v>
      </c>
      <c r="B15" s="26">
        <f>B12+B13-B14</f>
        <v>0</v>
      </c>
      <c r="C15" s="26">
        <f>C12+C13-C14</f>
        <v>0</v>
      </c>
      <c r="D15" s="26">
        <f t="shared" ref="D15:I15" si="4">D12+D13-D14</f>
        <v>0</v>
      </c>
      <c r="E15" s="26">
        <f t="shared" si="4"/>
        <v>0</v>
      </c>
      <c r="F15" s="26">
        <f t="shared" si="4"/>
        <v>0</v>
      </c>
      <c r="G15" s="26">
        <f t="shared" si="4"/>
        <v>0</v>
      </c>
      <c r="H15" s="26">
        <f t="shared" si="4"/>
        <v>0</v>
      </c>
      <c r="I15" s="26">
        <f t="shared" si="4"/>
        <v>0</v>
      </c>
      <c r="J15" s="17">
        <f>J12+J13-J14</f>
        <v>0</v>
      </c>
      <c r="L15" s="634">
        <f>B12+B13-B14-B15</f>
        <v>0</v>
      </c>
      <c r="M15" s="670">
        <f t="shared" ref="M15:T15" si="5">C12+C13-C14-C15</f>
        <v>0</v>
      </c>
      <c r="N15" s="670">
        <f t="shared" si="5"/>
        <v>0</v>
      </c>
      <c r="O15" s="670">
        <f t="shared" si="5"/>
        <v>0</v>
      </c>
      <c r="P15" s="670">
        <f t="shared" si="5"/>
        <v>0</v>
      </c>
      <c r="Q15" s="670">
        <f t="shared" si="5"/>
        <v>0</v>
      </c>
      <c r="R15" s="670">
        <f t="shared" si="5"/>
        <v>0</v>
      </c>
      <c r="S15" s="670">
        <f t="shared" si="5"/>
        <v>0</v>
      </c>
      <c r="T15" s="670">
        <f t="shared" si="5"/>
        <v>0</v>
      </c>
      <c r="W15" s="620"/>
      <c r="X15" s="620"/>
      <c r="Y15" s="620"/>
      <c r="Z15" s="620"/>
      <c r="AA15" s="620"/>
      <c r="AB15" s="620"/>
      <c r="AC15" s="620"/>
      <c r="AF15" s="634">
        <f>B15+B20-'BS old'!$E$21</f>
        <v>0</v>
      </c>
      <c r="AG15" s="670">
        <f>C15+C20-'BS old'!$E$22</f>
        <v>0</v>
      </c>
      <c r="AH15" s="670">
        <f>D15+D20-'BS old'!$E$23</f>
        <v>0</v>
      </c>
      <c r="AI15" s="670">
        <f>E15+E20-'BS old'!$E$24</f>
        <v>0</v>
      </c>
      <c r="AJ15" s="670">
        <f>F15+F20-'BS old'!$E$25</f>
        <v>0</v>
      </c>
      <c r="AK15" s="670">
        <f>G15+G20-'BS old'!$E$26</f>
        <v>0</v>
      </c>
      <c r="AL15" s="670">
        <f>H15+H20-'BS old'!$E$27</f>
        <v>0</v>
      </c>
      <c r="AM15" s="670">
        <f>I15+I20-'BS old'!$E$28</f>
        <v>0</v>
      </c>
      <c r="AN15" s="621">
        <f>J15+J20-'BS old'!$E$20</f>
        <v>0</v>
      </c>
    </row>
    <row r="16" spans="1:40" ht="15" customHeight="1" thickTop="1" thickBot="1">
      <c r="A16" s="41" t="s">
        <v>33</v>
      </c>
      <c r="B16" s="42"/>
      <c r="C16" s="42"/>
      <c r="D16" s="42"/>
      <c r="E16" s="42"/>
      <c r="F16" s="42"/>
      <c r="G16" s="42"/>
      <c r="H16" s="42"/>
      <c r="I16" s="42"/>
      <c r="J16" s="43"/>
      <c r="L16" s="619"/>
      <c r="T16" s="621"/>
      <c r="W16" s="620"/>
      <c r="X16" s="620"/>
      <c r="Y16" s="620"/>
      <c r="Z16" s="620"/>
      <c r="AA16" s="620"/>
      <c r="AB16" s="620"/>
      <c r="AC16" s="620"/>
      <c r="AG16" s="620"/>
      <c r="AH16" s="620"/>
      <c r="AI16" s="620"/>
      <c r="AJ16" s="620"/>
      <c r="AK16" s="620"/>
      <c r="AL16" s="620"/>
    </row>
    <row r="17" spans="1:40" ht="15" customHeight="1" thickTop="1" thickBot="1">
      <c r="A17" s="44" t="s">
        <v>32</v>
      </c>
      <c r="B17" s="22"/>
      <c r="C17" s="22"/>
      <c r="D17" s="22"/>
      <c r="E17" s="22"/>
      <c r="F17" s="22"/>
      <c r="G17" s="22"/>
      <c r="H17" s="22"/>
      <c r="I17" s="22"/>
      <c r="J17" s="15">
        <f>SUM(B17:H17)</f>
        <v>0</v>
      </c>
      <c r="L17" s="619"/>
      <c r="T17" s="621">
        <f>SUM(B17:I17)-J17</f>
        <v>0</v>
      </c>
      <c r="V17" s="670">
        <f>B17-B44</f>
        <v>0</v>
      </c>
      <c r="W17" s="670">
        <f t="shared" ref="W17:AB17" si="6">C17-C44</f>
        <v>0</v>
      </c>
      <c r="X17" s="670">
        <f t="shared" si="6"/>
        <v>0</v>
      </c>
      <c r="Y17" s="670">
        <f t="shared" si="6"/>
        <v>0</v>
      </c>
      <c r="Z17" s="670">
        <f t="shared" si="6"/>
        <v>0</v>
      </c>
      <c r="AA17" s="670">
        <f t="shared" si="6"/>
        <v>0</v>
      </c>
      <c r="AB17" s="670">
        <f t="shared" si="6"/>
        <v>0</v>
      </c>
      <c r="AC17" s="670">
        <f>I17-I44</f>
        <v>0</v>
      </c>
      <c r="AD17" s="621">
        <f>J17-J44</f>
        <v>0</v>
      </c>
      <c r="AG17" s="620"/>
      <c r="AH17" s="620"/>
      <c r="AI17" s="620"/>
      <c r="AJ17" s="620"/>
      <c r="AK17" s="620"/>
      <c r="AL17" s="620"/>
    </row>
    <row r="18" spans="1:40" ht="15" customHeight="1" thickBot="1">
      <c r="A18" s="14" t="s">
        <v>27</v>
      </c>
      <c r="B18" s="22"/>
      <c r="C18" s="22"/>
      <c r="D18" s="22"/>
      <c r="E18" s="22"/>
      <c r="F18" s="22"/>
      <c r="G18" s="22"/>
      <c r="H18" s="22"/>
      <c r="I18" s="22"/>
      <c r="J18" s="15">
        <f>SUM(B18:H18)</f>
        <v>0</v>
      </c>
      <c r="L18" s="619"/>
      <c r="T18" s="621">
        <f>SUM(B18:I18)-J18</f>
        <v>0</v>
      </c>
      <c r="W18" s="620"/>
      <c r="X18" s="620"/>
      <c r="Y18" s="620"/>
      <c r="Z18" s="620"/>
      <c r="AA18" s="620"/>
      <c r="AB18" s="620"/>
      <c r="AC18" s="620"/>
      <c r="AG18" s="620"/>
      <c r="AH18" s="620"/>
      <c r="AI18" s="620"/>
      <c r="AJ18" s="620"/>
      <c r="AK18" s="620"/>
      <c r="AL18" s="620"/>
    </row>
    <row r="19" spans="1:40" ht="15" customHeight="1" thickBot="1">
      <c r="A19" s="14" t="s">
        <v>28</v>
      </c>
      <c r="B19" s="22"/>
      <c r="C19" s="22"/>
      <c r="D19" s="22"/>
      <c r="E19" s="22"/>
      <c r="F19" s="22"/>
      <c r="G19" s="22"/>
      <c r="H19" s="22"/>
      <c r="I19" s="22"/>
      <c r="J19" s="15">
        <f>SUM(B19:H19)</f>
        <v>0</v>
      </c>
      <c r="L19" s="619"/>
      <c r="T19" s="621">
        <f>SUM(B19:I19)-J19</f>
        <v>0</v>
      </c>
      <c r="W19" s="620"/>
      <c r="X19" s="620"/>
      <c r="Y19" s="620"/>
      <c r="Z19" s="620"/>
      <c r="AA19" s="620"/>
      <c r="AB19" s="620"/>
      <c r="AC19" s="620"/>
      <c r="AG19" s="620"/>
      <c r="AH19" s="620"/>
      <c r="AI19" s="620"/>
      <c r="AJ19" s="620"/>
      <c r="AK19" s="620"/>
      <c r="AL19" s="620"/>
    </row>
    <row r="20" spans="1:40" ht="15" customHeight="1" thickBot="1">
      <c r="A20" s="25" t="s">
        <v>30</v>
      </c>
      <c r="B20" s="26">
        <f>B17+B18-B19</f>
        <v>0</v>
      </c>
      <c r="C20" s="26">
        <f>C17+C18-C19</f>
        <v>0</v>
      </c>
      <c r="D20" s="26">
        <f t="shared" ref="D20:I20" si="7">D17+D18-D19</f>
        <v>0</v>
      </c>
      <c r="E20" s="26">
        <f t="shared" si="7"/>
        <v>0</v>
      </c>
      <c r="F20" s="26">
        <f t="shared" si="7"/>
        <v>0</v>
      </c>
      <c r="G20" s="26">
        <f t="shared" si="7"/>
        <v>0</v>
      </c>
      <c r="H20" s="26">
        <f t="shared" si="7"/>
        <v>0</v>
      </c>
      <c r="I20" s="26">
        <f t="shared" si="7"/>
        <v>0</v>
      </c>
      <c r="J20" s="17">
        <f>J17+J18-J19</f>
        <v>0</v>
      </c>
      <c r="L20" s="634">
        <f>B17+B18-B19-B20</f>
        <v>0</v>
      </c>
      <c r="M20" s="670">
        <f t="shared" ref="M20:T20" si="8">C17+C18-C19-C20</f>
        <v>0</v>
      </c>
      <c r="N20" s="670">
        <f t="shared" si="8"/>
        <v>0</v>
      </c>
      <c r="O20" s="670">
        <f t="shared" si="8"/>
        <v>0</v>
      </c>
      <c r="P20" s="670">
        <f t="shared" si="8"/>
        <v>0</v>
      </c>
      <c r="Q20" s="670">
        <f t="shared" si="8"/>
        <v>0</v>
      </c>
      <c r="R20" s="670">
        <f t="shared" si="8"/>
        <v>0</v>
      </c>
      <c r="S20" s="670">
        <f t="shared" si="8"/>
        <v>0</v>
      </c>
      <c r="T20" s="670">
        <f t="shared" si="8"/>
        <v>0</v>
      </c>
      <c r="W20" s="620"/>
      <c r="X20" s="620"/>
      <c r="Y20" s="620"/>
      <c r="Z20" s="620"/>
      <c r="AA20" s="620"/>
      <c r="AB20" s="620"/>
      <c r="AC20" s="620"/>
      <c r="AG20" s="620"/>
      <c r="AH20" s="620"/>
      <c r="AI20" s="620"/>
      <c r="AJ20" s="620"/>
      <c r="AK20" s="620"/>
      <c r="AL20" s="620"/>
    </row>
    <row r="21" spans="1:40" ht="15" customHeight="1" thickTop="1" thickBot="1">
      <c r="A21" s="41" t="s">
        <v>34</v>
      </c>
      <c r="B21" s="42"/>
      <c r="C21" s="42"/>
      <c r="D21" s="42"/>
      <c r="E21" s="42"/>
      <c r="F21" s="42"/>
      <c r="G21" s="42"/>
      <c r="H21" s="42"/>
      <c r="I21" s="42"/>
      <c r="J21" s="43"/>
      <c r="L21" s="619"/>
      <c r="T21" s="621"/>
      <c r="W21" s="620"/>
      <c r="X21" s="620"/>
      <c r="Y21" s="620"/>
      <c r="Z21" s="620"/>
      <c r="AA21" s="620"/>
      <c r="AB21" s="620"/>
      <c r="AC21" s="620"/>
      <c r="AG21" s="620"/>
      <c r="AH21" s="620"/>
      <c r="AI21" s="620"/>
      <c r="AJ21" s="620"/>
      <c r="AK21" s="620"/>
      <c r="AL21" s="620"/>
    </row>
    <row r="22" spans="1:40" ht="15" customHeight="1" thickTop="1" thickBot="1">
      <c r="A22" s="44" t="s">
        <v>32</v>
      </c>
      <c r="B22" s="22">
        <f>B6-B12-B17</f>
        <v>0</v>
      </c>
      <c r="C22" s="22">
        <f>C6-C12-C17</f>
        <v>0</v>
      </c>
      <c r="D22" s="22">
        <f t="shared" ref="D22:J22" si="9">D6-D12-D17</f>
        <v>0</v>
      </c>
      <c r="E22" s="22">
        <f t="shared" si="9"/>
        <v>0</v>
      </c>
      <c r="F22" s="22">
        <f t="shared" si="9"/>
        <v>0</v>
      </c>
      <c r="G22" s="22">
        <f t="shared" si="9"/>
        <v>0</v>
      </c>
      <c r="H22" s="22">
        <f t="shared" si="9"/>
        <v>0</v>
      </c>
      <c r="I22" s="22">
        <f>I6-I12-I17</f>
        <v>0</v>
      </c>
      <c r="J22" s="15">
        <f t="shared" si="9"/>
        <v>0</v>
      </c>
      <c r="L22" s="634">
        <f>B6-B12-B17-B22</f>
        <v>0</v>
      </c>
      <c r="M22" s="670">
        <f t="shared" ref="M22:S22" si="10">C6-C12-C17-C22</f>
        <v>0</v>
      </c>
      <c r="N22" s="670">
        <f t="shared" si="10"/>
        <v>0</v>
      </c>
      <c r="O22" s="670">
        <f t="shared" si="10"/>
        <v>0</v>
      </c>
      <c r="P22" s="670">
        <f t="shared" si="10"/>
        <v>0</v>
      </c>
      <c r="Q22" s="670">
        <f t="shared" si="10"/>
        <v>0</v>
      </c>
      <c r="R22" s="670">
        <f t="shared" si="10"/>
        <v>0</v>
      </c>
      <c r="S22" s="670">
        <f t="shared" si="10"/>
        <v>0</v>
      </c>
      <c r="T22" s="621">
        <f>SUM(B22:I22)-J22</f>
        <v>0</v>
      </c>
      <c r="V22" s="670">
        <f>B22-B47</f>
        <v>0</v>
      </c>
      <c r="W22" s="670">
        <f t="shared" ref="W22:AB22" si="11">C22-C47</f>
        <v>0</v>
      </c>
      <c r="X22" s="670">
        <f t="shared" si="11"/>
        <v>0</v>
      </c>
      <c r="Y22" s="670">
        <f t="shared" si="11"/>
        <v>0</v>
      </c>
      <c r="Z22" s="670">
        <f t="shared" si="11"/>
        <v>0</v>
      </c>
      <c r="AA22" s="670">
        <f t="shared" si="11"/>
        <v>0</v>
      </c>
      <c r="AB22" s="670">
        <f t="shared" si="11"/>
        <v>0</v>
      </c>
      <c r="AC22" s="670">
        <f>I22-I47</f>
        <v>0</v>
      </c>
      <c r="AD22" s="621">
        <f>J22-J47</f>
        <v>0</v>
      </c>
      <c r="AG22" s="620"/>
      <c r="AH22" s="620"/>
      <c r="AI22" s="620"/>
      <c r="AJ22" s="620"/>
      <c r="AK22" s="620"/>
      <c r="AL22" s="620"/>
    </row>
    <row r="23" spans="1:40" ht="15" customHeight="1" thickBot="1">
      <c r="A23" s="25" t="s">
        <v>30</v>
      </c>
      <c r="B23" s="26">
        <f>B10-B15-B20</f>
        <v>0</v>
      </c>
      <c r="C23" s="26">
        <f>C10-C15-C20</f>
        <v>0</v>
      </c>
      <c r="D23" s="26">
        <f t="shared" ref="D23:J23" si="12">D10-D15-D20</f>
        <v>0</v>
      </c>
      <c r="E23" s="26">
        <f t="shared" si="12"/>
        <v>0</v>
      </c>
      <c r="F23" s="26">
        <f t="shared" si="12"/>
        <v>0</v>
      </c>
      <c r="G23" s="26">
        <f t="shared" si="12"/>
        <v>0</v>
      </c>
      <c r="H23" s="26">
        <f t="shared" si="12"/>
        <v>0</v>
      </c>
      <c r="I23" s="26">
        <f>I10-I15-I20</f>
        <v>0</v>
      </c>
      <c r="J23" s="17">
        <f t="shared" si="12"/>
        <v>0</v>
      </c>
      <c r="L23" s="634">
        <f>B10-B15-B20-B23</f>
        <v>0</v>
      </c>
      <c r="M23" s="670">
        <f t="shared" ref="M23:S23" si="13">C10-C15-C20-C23</f>
        <v>0</v>
      </c>
      <c r="N23" s="670">
        <f t="shared" si="13"/>
        <v>0</v>
      </c>
      <c r="O23" s="670">
        <f t="shared" si="13"/>
        <v>0</v>
      </c>
      <c r="P23" s="670">
        <f t="shared" si="13"/>
        <v>0</v>
      </c>
      <c r="Q23" s="670">
        <f t="shared" si="13"/>
        <v>0</v>
      </c>
      <c r="R23" s="670">
        <f t="shared" si="13"/>
        <v>0</v>
      </c>
      <c r="S23" s="670">
        <f t="shared" si="13"/>
        <v>0</v>
      </c>
      <c r="T23" s="621">
        <f>SUM(B23:I23)-J23</f>
        <v>0</v>
      </c>
      <c r="AF23" s="634">
        <f>B23-'BS old'!$F$21</f>
        <v>0</v>
      </c>
      <c r="AG23" s="670">
        <f>C23-'BS old'!$F$22</f>
        <v>0</v>
      </c>
      <c r="AH23" s="670">
        <f>D23-'BS old'!$F$23</f>
        <v>0</v>
      </c>
      <c r="AI23" s="670">
        <f>E23-'BS old'!$F$24</f>
        <v>0</v>
      </c>
      <c r="AJ23" s="670">
        <f>F23-'BS old'!$F$25</f>
        <v>0</v>
      </c>
      <c r="AK23" s="670">
        <f>G23-'BS old'!$F$26</f>
        <v>0</v>
      </c>
      <c r="AL23" s="670">
        <f>H23-'BS old'!$F$27</f>
        <v>0</v>
      </c>
      <c r="AM23" s="670">
        <f>I23-'BS old'!$F$28</f>
        <v>0</v>
      </c>
      <c r="AN23" s="621">
        <f>J23-'BS old'!$F$20</f>
        <v>0</v>
      </c>
    </row>
    <row r="24" spans="1:40" ht="15" thickTop="1">
      <c r="A24" s="20"/>
      <c r="B24" s="20"/>
      <c r="C24" s="20"/>
      <c r="D24" s="20"/>
      <c r="E24" s="20"/>
      <c r="F24" s="20"/>
      <c r="G24" s="20"/>
      <c r="H24" s="20"/>
      <c r="I24" s="20"/>
      <c r="J24" s="20"/>
    </row>
    <row r="25" spans="1:40">
      <c r="A25" s="20"/>
      <c r="B25" s="20"/>
      <c r="C25" s="20"/>
      <c r="D25" s="20"/>
      <c r="E25" s="20"/>
      <c r="F25" s="20"/>
      <c r="G25" s="20"/>
      <c r="H25" s="20"/>
      <c r="I25" s="20"/>
      <c r="J25" s="20"/>
    </row>
    <row r="26" spans="1:40" ht="15" thickBot="1">
      <c r="A26" s="20" t="s">
        <v>15</v>
      </c>
      <c r="B26" s="20"/>
      <c r="C26" s="20"/>
      <c r="D26" s="20"/>
      <c r="E26" s="20"/>
      <c r="F26" s="20"/>
      <c r="G26" s="20"/>
      <c r="H26" s="20"/>
      <c r="I26" s="20"/>
      <c r="J26" s="20"/>
    </row>
    <row r="27" spans="1:40" ht="16.5" customHeight="1" thickTop="1" thickBot="1">
      <c r="A27" s="1662" t="s">
        <v>40</v>
      </c>
      <c r="B27" s="1671" t="s">
        <v>3</v>
      </c>
      <c r="C27" s="1672"/>
      <c r="D27" s="1672"/>
      <c r="E27" s="1672"/>
      <c r="F27" s="1672"/>
      <c r="G27" s="1672"/>
      <c r="H27" s="1672"/>
      <c r="I27" s="1672"/>
      <c r="J27" s="1673"/>
      <c r="K27" s="352"/>
    </row>
    <row r="28" spans="1:40" ht="62.25" customHeight="1" thickTop="1" thickBot="1">
      <c r="A28" s="1663"/>
      <c r="B28" s="10" t="s">
        <v>41</v>
      </c>
      <c r="C28" s="10" t="s">
        <v>42</v>
      </c>
      <c r="D28" s="10" t="s">
        <v>43</v>
      </c>
      <c r="E28" s="10" t="s">
        <v>444</v>
      </c>
      <c r="F28" s="10" t="s">
        <v>44</v>
      </c>
      <c r="G28" s="10" t="s">
        <v>45</v>
      </c>
      <c r="H28" s="10" t="s">
        <v>445</v>
      </c>
      <c r="I28" s="10" t="s">
        <v>46</v>
      </c>
      <c r="J28" s="10" t="s">
        <v>14</v>
      </c>
    </row>
    <row r="29" spans="1:40" ht="15" customHeight="1" thickTop="1" thickBot="1">
      <c r="A29" s="41" t="s">
        <v>25</v>
      </c>
      <c r="B29" s="42"/>
      <c r="C29" s="42"/>
      <c r="D29" s="42"/>
      <c r="E29" s="42"/>
      <c r="F29" s="42"/>
      <c r="G29" s="42"/>
      <c r="H29" s="42"/>
      <c r="I29" s="42"/>
      <c r="J29" s="43"/>
      <c r="K29" s="352"/>
    </row>
    <row r="30" spans="1:40" ht="15" customHeight="1" thickTop="1" thickBot="1">
      <c r="A30" s="44" t="s">
        <v>26</v>
      </c>
      <c r="B30" s="22"/>
      <c r="C30" s="22"/>
      <c r="D30" s="22"/>
      <c r="E30" s="22"/>
      <c r="F30" s="45"/>
      <c r="G30" s="22"/>
      <c r="H30" s="22"/>
      <c r="I30" s="22"/>
      <c r="J30" s="15">
        <f>SUM(B30:H30)</f>
        <v>0</v>
      </c>
      <c r="T30" s="621">
        <f>SUM(B30:I30)-J30</f>
        <v>0</v>
      </c>
    </row>
    <row r="31" spans="1:40" ht="15" customHeight="1" thickBot="1">
      <c r="A31" s="14" t="s">
        <v>27</v>
      </c>
      <c r="B31" s="22"/>
      <c r="C31" s="22"/>
      <c r="D31" s="22"/>
      <c r="E31" s="22"/>
      <c r="F31" s="46"/>
      <c r="G31" s="22"/>
      <c r="H31" s="22"/>
      <c r="I31" s="22"/>
      <c r="J31" s="15">
        <f>SUM(B31:H31)</f>
        <v>0</v>
      </c>
      <c r="T31" s="621">
        <f>SUM(B31:I31)-J31</f>
        <v>0</v>
      </c>
    </row>
    <row r="32" spans="1:40" ht="15" customHeight="1" thickBot="1">
      <c r="A32" s="14" t="s">
        <v>28</v>
      </c>
      <c r="B32" s="22"/>
      <c r="C32" s="22"/>
      <c r="D32" s="22"/>
      <c r="E32" s="22"/>
      <c r="F32" s="46"/>
      <c r="G32" s="22"/>
      <c r="H32" s="22"/>
      <c r="I32" s="22"/>
      <c r="J32" s="15">
        <f>SUM(B32:H32)</f>
        <v>0</v>
      </c>
      <c r="T32" s="621">
        <f>SUM(B32:I32)-J32</f>
        <v>0</v>
      </c>
    </row>
    <row r="33" spans="1:40" ht="15" customHeight="1" thickBot="1">
      <c r="A33" s="14" t="s">
        <v>29</v>
      </c>
      <c r="B33" s="22"/>
      <c r="C33" s="22"/>
      <c r="D33" s="22"/>
      <c r="E33" s="22"/>
      <c r="F33" s="46"/>
      <c r="G33" s="22"/>
      <c r="H33" s="22"/>
      <c r="I33" s="22"/>
      <c r="J33" s="15">
        <f>SUM(B33:H33)</f>
        <v>0</v>
      </c>
      <c r="T33" s="621">
        <f>SUM(B33:I33)-J33</f>
        <v>0</v>
      </c>
    </row>
    <row r="34" spans="1:40" ht="15" customHeight="1" thickBot="1">
      <c r="A34" s="25" t="s">
        <v>30</v>
      </c>
      <c r="B34" s="26">
        <f t="shared" ref="B34:J34" si="14">B30+B31-B32+B33</f>
        <v>0</v>
      </c>
      <c r="C34" s="26">
        <f t="shared" si="14"/>
        <v>0</v>
      </c>
      <c r="D34" s="26">
        <f t="shared" si="14"/>
        <v>0</v>
      </c>
      <c r="E34" s="26">
        <f t="shared" si="14"/>
        <v>0</v>
      </c>
      <c r="F34" s="26">
        <f t="shared" si="14"/>
        <v>0</v>
      </c>
      <c r="G34" s="26">
        <f t="shared" si="14"/>
        <v>0</v>
      </c>
      <c r="H34" s="26">
        <f t="shared" si="14"/>
        <v>0</v>
      </c>
      <c r="I34" s="26">
        <f t="shared" si="14"/>
        <v>0</v>
      </c>
      <c r="J34" s="17">
        <f t="shared" si="14"/>
        <v>0</v>
      </c>
      <c r="L34" s="634">
        <f>B30+B31-B32+B33-B34</f>
        <v>0</v>
      </c>
      <c r="M34" s="670">
        <f t="shared" ref="M34:T34" si="15">C30+C31-C32+C33-C34</f>
        <v>0</v>
      </c>
      <c r="N34" s="670">
        <f t="shared" si="15"/>
        <v>0</v>
      </c>
      <c r="O34" s="670">
        <f t="shared" si="15"/>
        <v>0</v>
      </c>
      <c r="P34" s="670">
        <f t="shared" si="15"/>
        <v>0</v>
      </c>
      <c r="Q34" s="670">
        <f t="shared" si="15"/>
        <v>0</v>
      </c>
      <c r="R34" s="670">
        <f t="shared" si="15"/>
        <v>0</v>
      </c>
      <c r="S34" s="670">
        <f t="shared" si="15"/>
        <v>0</v>
      </c>
      <c r="T34" s="670">
        <f t="shared" si="15"/>
        <v>0</v>
      </c>
    </row>
    <row r="35" spans="1:40" ht="15" customHeight="1" thickTop="1" thickBot="1">
      <c r="A35" s="41" t="s">
        <v>31</v>
      </c>
      <c r="B35" s="42"/>
      <c r="C35" s="42"/>
      <c r="D35" s="42"/>
      <c r="E35" s="42"/>
      <c r="F35" s="42"/>
      <c r="G35" s="42"/>
      <c r="H35" s="42"/>
      <c r="I35" s="42"/>
      <c r="J35" s="43"/>
      <c r="L35" s="619"/>
      <c r="T35" s="621"/>
    </row>
    <row r="36" spans="1:40" ht="15" customHeight="1" thickTop="1" thickBot="1">
      <c r="A36" s="44" t="s">
        <v>32</v>
      </c>
      <c r="B36" s="22"/>
      <c r="C36" s="22"/>
      <c r="D36" s="22"/>
      <c r="E36" s="22"/>
      <c r="F36" s="22"/>
      <c r="G36" s="22"/>
      <c r="H36" s="22"/>
      <c r="I36" s="22"/>
      <c r="J36" s="15">
        <f>SUM(B36:H36)</f>
        <v>0</v>
      </c>
      <c r="L36" s="619"/>
      <c r="T36" s="621">
        <f>SUM(B36:I36)-J36</f>
        <v>0</v>
      </c>
    </row>
    <row r="37" spans="1:40" ht="15" customHeight="1" thickBot="1">
      <c r="A37" s="14" t="s">
        <v>27</v>
      </c>
      <c r="B37" s="22"/>
      <c r="C37" s="22"/>
      <c r="D37" s="22"/>
      <c r="E37" s="22"/>
      <c r="F37" s="22"/>
      <c r="G37" s="22"/>
      <c r="H37" s="22"/>
      <c r="I37" s="22"/>
      <c r="J37" s="15">
        <f>SUM(B37:H37)</f>
        <v>0</v>
      </c>
      <c r="L37" s="619"/>
      <c r="T37" s="621">
        <f>SUM(B37:I37)-J37</f>
        <v>0</v>
      </c>
    </row>
    <row r="38" spans="1:40" ht="15" customHeight="1" thickBot="1">
      <c r="A38" s="14" t="s">
        <v>28</v>
      </c>
      <c r="B38" s="22"/>
      <c r="C38" s="22"/>
      <c r="D38" s="22"/>
      <c r="E38" s="22"/>
      <c r="F38" s="22"/>
      <c r="G38" s="22"/>
      <c r="H38" s="22"/>
      <c r="I38" s="22"/>
      <c r="J38" s="15">
        <f>SUM(B38:H38)</f>
        <v>0</v>
      </c>
      <c r="L38" s="619"/>
      <c r="T38" s="621">
        <f>SUM(B38:I38)-J38</f>
        <v>0</v>
      </c>
    </row>
    <row r="39" spans="1:40" ht="15" customHeight="1" thickBot="1">
      <c r="A39" s="25" t="s">
        <v>30</v>
      </c>
      <c r="B39" s="26">
        <f>B36+B37-B38</f>
        <v>0</v>
      </c>
      <c r="C39" s="26">
        <f>C36+C37-C38</f>
        <v>0</v>
      </c>
      <c r="D39" s="26">
        <f t="shared" ref="D39:I39" si="16">D36+D37-D38</f>
        <v>0</v>
      </c>
      <c r="E39" s="26">
        <f t="shared" si="16"/>
        <v>0</v>
      </c>
      <c r="F39" s="26">
        <f t="shared" si="16"/>
        <v>0</v>
      </c>
      <c r="G39" s="26">
        <f t="shared" si="16"/>
        <v>0</v>
      </c>
      <c r="H39" s="26">
        <f t="shared" si="16"/>
        <v>0</v>
      </c>
      <c r="I39" s="26">
        <f t="shared" si="16"/>
        <v>0</v>
      </c>
      <c r="J39" s="17">
        <f>J36+J37-J38</f>
        <v>0</v>
      </c>
      <c r="L39" s="634">
        <f>B36+B37-B38-B39</f>
        <v>0</v>
      </c>
      <c r="M39" s="670">
        <f t="shared" ref="M39:T39" si="17">C36+C37-C38-C39</f>
        <v>0</v>
      </c>
      <c r="N39" s="670">
        <f t="shared" si="17"/>
        <v>0</v>
      </c>
      <c r="O39" s="670">
        <f t="shared" si="17"/>
        <v>0</v>
      </c>
      <c r="P39" s="670">
        <f t="shared" si="17"/>
        <v>0</v>
      </c>
      <c r="Q39" s="670">
        <f t="shared" si="17"/>
        <v>0</v>
      </c>
      <c r="R39" s="670">
        <f t="shared" si="17"/>
        <v>0</v>
      </c>
      <c r="S39" s="670">
        <f t="shared" si="17"/>
        <v>0</v>
      </c>
      <c r="T39" s="670">
        <f t="shared" si="17"/>
        <v>0</v>
      </c>
    </row>
    <row r="40" spans="1:40" ht="15" customHeight="1" thickTop="1" thickBot="1">
      <c r="A40" s="41" t="s">
        <v>33</v>
      </c>
      <c r="B40" s="42"/>
      <c r="C40" s="42"/>
      <c r="D40" s="42"/>
      <c r="E40" s="42"/>
      <c r="F40" s="42"/>
      <c r="G40" s="42"/>
      <c r="H40" s="42"/>
      <c r="I40" s="42"/>
      <c r="J40" s="43"/>
      <c r="L40" s="619"/>
      <c r="T40" s="621"/>
    </row>
    <row r="41" spans="1:40" ht="15" customHeight="1" thickTop="1" thickBot="1">
      <c r="A41" s="44" t="s">
        <v>32</v>
      </c>
      <c r="B41" s="22"/>
      <c r="C41" s="22"/>
      <c r="D41" s="22"/>
      <c r="E41" s="22"/>
      <c r="F41" s="22"/>
      <c r="G41" s="22"/>
      <c r="H41" s="22"/>
      <c r="I41" s="22"/>
      <c r="J41" s="15">
        <f>SUM(B41:H41)</f>
        <v>0</v>
      </c>
      <c r="L41" s="619"/>
      <c r="T41" s="621">
        <f>SUM(B41:I41)-J41</f>
        <v>0</v>
      </c>
    </row>
    <row r="42" spans="1:40" ht="15" customHeight="1" thickBot="1">
      <c r="A42" s="14" t="s">
        <v>27</v>
      </c>
      <c r="B42" s="22"/>
      <c r="C42" s="22"/>
      <c r="D42" s="22"/>
      <c r="E42" s="22"/>
      <c r="F42" s="22"/>
      <c r="G42" s="22"/>
      <c r="H42" s="22"/>
      <c r="I42" s="22"/>
      <c r="J42" s="15">
        <f>SUM(B42:H42)</f>
        <v>0</v>
      </c>
      <c r="L42" s="619"/>
      <c r="T42" s="621">
        <f>SUM(B42:I42)-J42</f>
        <v>0</v>
      </c>
    </row>
    <row r="43" spans="1:40" ht="15" customHeight="1" thickBot="1">
      <c r="A43" s="14" t="s">
        <v>28</v>
      </c>
      <c r="B43" s="22"/>
      <c r="C43" s="22"/>
      <c r="D43" s="22"/>
      <c r="E43" s="22"/>
      <c r="F43" s="22"/>
      <c r="G43" s="22"/>
      <c r="H43" s="22"/>
      <c r="I43" s="22"/>
      <c r="J43" s="15">
        <f>SUM(B43:H43)</f>
        <v>0</v>
      </c>
      <c r="L43" s="619"/>
      <c r="T43" s="621">
        <f>SUM(B43:I43)-J43</f>
        <v>0</v>
      </c>
    </row>
    <row r="44" spans="1:40" ht="15" customHeight="1" thickBot="1">
      <c r="A44" s="25" t="s">
        <v>30</v>
      </c>
      <c r="B44" s="26">
        <f>B41+B42-B43</f>
        <v>0</v>
      </c>
      <c r="C44" s="26">
        <f>C41+C42-C43</f>
        <v>0</v>
      </c>
      <c r="D44" s="26">
        <f t="shared" ref="D44:I44" si="18">D41+D42-D43</f>
        <v>0</v>
      </c>
      <c r="E44" s="26">
        <f t="shared" si="18"/>
        <v>0</v>
      </c>
      <c r="F44" s="26">
        <f t="shared" si="18"/>
        <v>0</v>
      </c>
      <c r="G44" s="26">
        <f t="shared" si="18"/>
        <v>0</v>
      </c>
      <c r="H44" s="26">
        <f t="shared" si="18"/>
        <v>0</v>
      </c>
      <c r="I44" s="26">
        <f t="shared" si="18"/>
        <v>0</v>
      </c>
      <c r="J44" s="17">
        <f>J41+J42-J43</f>
        <v>0</v>
      </c>
      <c r="L44" s="634">
        <f>B41+B42-B43-B44</f>
        <v>0</v>
      </c>
      <c r="M44" s="670">
        <f t="shared" ref="M44:T44" si="19">C41+C42-C43-C44</f>
        <v>0</v>
      </c>
      <c r="N44" s="670">
        <f t="shared" si="19"/>
        <v>0</v>
      </c>
      <c r="O44" s="670">
        <f t="shared" si="19"/>
        <v>0</v>
      </c>
      <c r="P44" s="670">
        <f t="shared" si="19"/>
        <v>0</v>
      </c>
      <c r="Q44" s="670">
        <f t="shared" si="19"/>
        <v>0</v>
      </c>
      <c r="R44" s="670">
        <f t="shared" si="19"/>
        <v>0</v>
      </c>
      <c r="S44" s="670">
        <f t="shared" si="19"/>
        <v>0</v>
      </c>
      <c r="T44" s="670">
        <f t="shared" si="19"/>
        <v>0</v>
      </c>
    </row>
    <row r="45" spans="1:40" ht="15" customHeight="1" thickTop="1" thickBot="1">
      <c r="A45" s="41" t="s">
        <v>34</v>
      </c>
      <c r="B45" s="42"/>
      <c r="C45" s="42"/>
      <c r="D45" s="42"/>
      <c r="E45" s="42"/>
      <c r="F45" s="42"/>
      <c r="G45" s="42"/>
      <c r="H45" s="42"/>
      <c r="I45" s="42"/>
      <c r="J45" s="43"/>
      <c r="L45" s="619"/>
      <c r="T45" s="621"/>
    </row>
    <row r="46" spans="1:40" ht="15" customHeight="1" thickTop="1" thickBot="1">
      <c r="A46" s="44" t="s">
        <v>32</v>
      </c>
      <c r="B46" s="22">
        <f>B30-B36-B41</f>
        <v>0</v>
      </c>
      <c r="C46" s="22">
        <f t="shared" ref="C46:J46" si="20">C30-C36-C41</f>
        <v>0</v>
      </c>
      <c r="D46" s="22">
        <f t="shared" si="20"/>
        <v>0</v>
      </c>
      <c r="E46" s="22">
        <f t="shared" si="20"/>
        <v>0</v>
      </c>
      <c r="F46" s="22">
        <f t="shared" si="20"/>
        <v>0</v>
      </c>
      <c r="G46" s="22">
        <f t="shared" si="20"/>
        <v>0</v>
      </c>
      <c r="H46" s="22">
        <f t="shared" si="20"/>
        <v>0</v>
      </c>
      <c r="I46" s="22">
        <f t="shared" si="20"/>
        <v>0</v>
      </c>
      <c r="J46" s="15">
        <f t="shared" si="20"/>
        <v>0</v>
      </c>
      <c r="L46" s="634">
        <f>B30-B36-B41-B46</f>
        <v>0</v>
      </c>
      <c r="M46" s="670">
        <f t="shared" ref="M46:S46" si="21">C30-C36-C41-C46</f>
        <v>0</v>
      </c>
      <c r="N46" s="670">
        <f t="shared" si="21"/>
        <v>0</v>
      </c>
      <c r="O46" s="670">
        <f t="shared" si="21"/>
        <v>0</v>
      </c>
      <c r="P46" s="670">
        <f t="shared" si="21"/>
        <v>0</v>
      </c>
      <c r="Q46" s="670">
        <f t="shared" si="21"/>
        <v>0</v>
      </c>
      <c r="R46" s="670">
        <f t="shared" si="21"/>
        <v>0</v>
      </c>
      <c r="S46" s="670">
        <f t="shared" si="21"/>
        <v>0</v>
      </c>
      <c r="T46" s="621">
        <f>SUM(B46:I46)-J46</f>
        <v>0</v>
      </c>
    </row>
    <row r="47" spans="1:40" ht="15" customHeight="1" thickBot="1">
      <c r="A47" s="25" t="s">
        <v>30</v>
      </c>
      <c r="B47" s="26">
        <f>B34-B39-B44</f>
        <v>0</v>
      </c>
      <c r="C47" s="26">
        <f t="shared" ref="C47:J47" si="22">C34-C39-C44</f>
        <v>0</v>
      </c>
      <c r="D47" s="26">
        <f t="shared" si="22"/>
        <v>0</v>
      </c>
      <c r="E47" s="26">
        <f t="shared" si="22"/>
        <v>0</v>
      </c>
      <c r="F47" s="26">
        <f t="shared" si="22"/>
        <v>0</v>
      </c>
      <c r="G47" s="26">
        <f t="shared" si="22"/>
        <v>0</v>
      </c>
      <c r="H47" s="26">
        <f t="shared" si="22"/>
        <v>0</v>
      </c>
      <c r="I47" s="26">
        <f t="shared" si="22"/>
        <v>0</v>
      </c>
      <c r="J47" s="17">
        <f t="shared" si="22"/>
        <v>0</v>
      </c>
      <c r="L47" s="634">
        <f>B34-B39-B44-B47</f>
        <v>0</v>
      </c>
      <c r="M47" s="670">
        <f t="shared" ref="M47:S47" si="23">C34-C39-C44-C47</f>
        <v>0</v>
      </c>
      <c r="N47" s="670">
        <f t="shared" si="23"/>
        <v>0</v>
      </c>
      <c r="O47" s="670">
        <f t="shared" si="23"/>
        <v>0</v>
      </c>
      <c r="P47" s="670">
        <f t="shared" si="23"/>
        <v>0</v>
      </c>
      <c r="Q47" s="670">
        <f t="shared" si="23"/>
        <v>0</v>
      </c>
      <c r="R47" s="670">
        <f t="shared" si="23"/>
        <v>0</v>
      </c>
      <c r="S47" s="670">
        <f t="shared" si="23"/>
        <v>0</v>
      </c>
      <c r="T47" s="621">
        <f>SUM(B47:I47)-J47</f>
        <v>0</v>
      </c>
      <c r="AF47" s="634">
        <f>B47-'BS old'!$G$21</f>
        <v>0</v>
      </c>
      <c r="AG47" s="670">
        <f>C47-'BS old'!$G$22</f>
        <v>0</v>
      </c>
      <c r="AH47" s="670">
        <f>D47-'BS old'!$G$23</f>
        <v>0</v>
      </c>
      <c r="AI47" s="670">
        <f>E47-'BS old'!$G$24</f>
        <v>0</v>
      </c>
      <c r="AJ47" s="670">
        <f>F47-'BS old'!$G$25</f>
        <v>0</v>
      </c>
      <c r="AK47" s="670">
        <f>G47-'BS old'!$G$26</f>
        <v>0</v>
      </c>
      <c r="AL47" s="670">
        <f>H47-'BS old'!$G$27</f>
        <v>0</v>
      </c>
      <c r="AM47" s="670">
        <f>I47-'BS old'!$G$28</f>
        <v>0</v>
      </c>
      <c r="AN47" s="621">
        <f>J47-'BS old'!$G$20</f>
        <v>0</v>
      </c>
    </row>
    <row r="48" spans="1:40" ht="15" thickTop="1"/>
  </sheetData>
  <mergeCells count="7">
    <mergeCell ref="V1:AD1"/>
    <mergeCell ref="AF1:AN1"/>
    <mergeCell ref="A3:A4"/>
    <mergeCell ref="A27:A28"/>
    <mergeCell ref="B27:J27"/>
    <mergeCell ref="B3:J3"/>
    <mergeCell ref="L1:T1"/>
  </mergeCells>
  <conditionalFormatting sqref="L6:T23 V6:AD22 AF10:AN29">
    <cfRule type="cellIs" dxfId="264" priority="57" operator="lessThan">
      <formula>0</formula>
    </cfRule>
    <cfRule type="cellIs" dxfId="263" priority="58" operator="greaterThan">
      <formula>0</formula>
    </cfRule>
  </conditionalFormatting>
  <conditionalFormatting sqref="L30:T47">
    <cfRule type="cellIs" dxfId="262" priority="55" operator="lessThan">
      <formula>0</formula>
    </cfRule>
    <cfRule type="cellIs" dxfId="261" priority="56" operator="greaterThan">
      <formula>0</formula>
    </cfRule>
  </conditionalFormatting>
  <conditionalFormatting sqref="AF30:AN47">
    <cfRule type="cellIs" dxfId="260" priority="51" operator="lessThan">
      <formula>0</formula>
    </cfRule>
    <cfRule type="cellIs" dxfId="259" priority="52" operator="greaterThan">
      <formula>0</formula>
    </cfRule>
  </conditionalFormatting>
  <conditionalFormatting sqref="L30:T47">
    <cfRule type="cellIs" dxfId="258" priority="49" operator="lessThan">
      <formula>0</formula>
    </cfRule>
    <cfRule type="cellIs" dxfId="257" priority="50" operator="greaterThan">
      <formula>0</formula>
    </cfRule>
  </conditionalFormatting>
  <conditionalFormatting sqref="L6:T23">
    <cfRule type="cellIs" dxfId="256" priority="47" operator="lessThan">
      <formula>0</formula>
    </cfRule>
    <cfRule type="cellIs" dxfId="255" priority="48" operator="greaterThan">
      <formula>0</formula>
    </cfRule>
  </conditionalFormatting>
  <conditionalFormatting sqref="L30:T47">
    <cfRule type="cellIs" dxfId="254" priority="45" operator="lessThan">
      <formula>0</formula>
    </cfRule>
    <cfRule type="cellIs" dxfId="253" priority="46" operator="greaterThan">
      <formula>0</formula>
    </cfRule>
  </conditionalFormatting>
  <conditionalFormatting sqref="L30:T47">
    <cfRule type="cellIs" dxfId="252" priority="43" operator="lessThan">
      <formula>0</formula>
    </cfRule>
    <cfRule type="cellIs" dxfId="251" priority="44" operator="greaterThan">
      <formula>0</formula>
    </cfRule>
  </conditionalFormatting>
  <conditionalFormatting sqref="M10:T10 L15:T15 L20:T20 M11:S14 L10:L14 L16:S19 L21:S23">
    <cfRule type="cellIs" dxfId="250" priority="41" operator="lessThan">
      <formula>0</formula>
    </cfRule>
    <cfRule type="cellIs" dxfId="249" priority="42" operator="greaterThan">
      <formula>0</formula>
    </cfRule>
  </conditionalFormatting>
  <conditionalFormatting sqref="T10">
    <cfRule type="cellIs" dxfId="248" priority="39" operator="lessThan">
      <formula>0</formula>
    </cfRule>
    <cfRule type="cellIs" dxfId="247" priority="40" operator="greaterThan">
      <formula>0</formula>
    </cfRule>
  </conditionalFormatting>
  <conditionalFormatting sqref="T15">
    <cfRule type="cellIs" dxfId="246" priority="37" operator="lessThan">
      <formula>0</formula>
    </cfRule>
    <cfRule type="cellIs" dxfId="245" priority="38" operator="greaterThan">
      <formula>0</formula>
    </cfRule>
  </conditionalFormatting>
  <conditionalFormatting sqref="T20">
    <cfRule type="cellIs" dxfId="244" priority="35" operator="lessThan">
      <formula>0</formula>
    </cfRule>
    <cfRule type="cellIs" dxfId="243" priority="36" operator="greaterThan">
      <formula>0</formula>
    </cfRule>
  </conditionalFormatting>
  <conditionalFormatting sqref="T10">
    <cfRule type="cellIs" dxfId="242" priority="33" operator="lessThan">
      <formula>0</formula>
    </cfRule>
    <cfRule type="cellIs" dxfId="241" priority="34" operator="greaterThan">
      <formula>0</formula>
    </cfRule>
  </conditionalFormatting>
  <conditionalFormatting sqref="T15">
    <cfRule type="cellIs" dxfId="240" priority="31" operator="lessThan">
      <formula>0</formula>
    </cfRule>
    <cfRule type="cellIs" dxfId="239" priority="32" operator="greaterThan">
      <formula>0</formula>
    </cfRule>
  </conditionalFormatting>
  <conditionalFormatting sqref="T15">
    <cfRule type="cellIs" dxfId="238" priority="29" operator="lessThan">
      <formula>0</formula>
    </cfRule>
    <cfRule type="cellIs" dxfId="237" priority="30" operator="greaterThan">
      <formula>0</formula>
    </cfRule>
  </conditionalFormatting>
  <conditionalFormatting sqref="T20">
    <cfRule type="cellIs" dxfId="236" priority="27" operator="lessThan">
      <formula>0</formula>
    </cfRule>
    <cfRule type="cellIs" dxfId="235" priority="28" operator="greaterThan">
      <formula>0</formula>
    </cfRule>
  </conditionalFormatting>
  <conditionalFormatting sqref="T20">
    <cfRule type="cellIs" dxfId="234" priority="25" operator="lessThan">
      <formula>0</formula>
    </cfRule>
    <cfRule type="cellIs" dxfId="233" priority="26" operator="greaterThan">
      <formula>0</formula>
    </cfRule>
  </conditionalFormatting>
  <conditionalFormatting sqref="T20">
    <cfRule type="cellIs" dxfId="232" priority="23" operator="lessThan">
      <formula>0</formula>
    </cfRule>
    <cfRule type="cellIs" dxfId="231" priority="24" operator="greaterThan">
      <formula>0</formula>
    </cfRule>
  </conditionalFormatting>
  <conditionalFormatting sqref="L30:T47">
    <cfRule type="cellIs" dxfId="230" priority="21" operator="lessThan">
      <formula>0</formula>
    </cfRule>
    <cfRule type="cellIs" dxfId="229" priority="22" operator="greaterThan">
      <formula>0</formula>
    </cfRule>
  </conditionalFormatting>
  <conditionalFormatting sqref="M34:T34 L39:T39 L44:T44 M35:S38 L34:L38 L40:S43 L45:S47">
    <cfRule type="cellIs" dxfId="228" priority="19" operator="lessThan">
      <formula>0</formula>
    </cfRule>
    <cfRule type="cellIs" dxfId="227" priority="20" operator="greaterThan">
      <formula>0</formula>
    </cfRule>
  </conditionalFormatting>
  <conditionalFormatting sqref="T34">
    <cfRule type="cellIs" dxfId="226" priority="17" operator="lessThan">
      <formula>0</formula>
    </cfRule>
    <cfRule type="cellIs" dxfId="225" priority="18" operator="greaterThan">
      <formula>0</formula>
    </cfRule>
  </conditionalFormatting>
  <conditionalFormatting sqref="T39">
    <cfRule type="cellIs" dxfId="224" priority="15" operator="lessThan">
      <formula>0</formula>
    </cfRule>
    <cfRule type="cellIs" dxfId="223" priority="16" operator="greaterThan">
      <formula>0</formula>
    </cfRule>
  </conditionalFormatting>
  <conditionalFormatting sqref="T44">
    <cfRule type="cellIs" dxfId="222" priority="13" operator="lessThan">
      <formula>0</formula>
    </cfRule>
    <cfRule type="cellIs" dxfId="221" priority="14" operator="greaterThan">
      <formula>0</formula>
    </cfRule>
  </conditionalFormatting>
  <conditionalFormatting sqref="T34">
    <cfRule type="cellIs" dxfId="220" priority="11" operator="lessThan">
      <formula>0</formula>
    </cfRule>
    <cfRule type="cellIs" dxfId="219" priority="12" operator="greaterThan">
      <formula>0</formula>
    </cfRule>
  </conditionalFormatting>
  <conditionalFormatting sqref="T39">
    <cfRule type="cellIs" dxfId="218" priority="9" operator="lessThan">
      <formula>0</formula>
    </cfRule>
    <cfRule type="cellIs" dxfId="217" priority="10" operator="greaterThan">
      <formula>0</formula>
    </cfRule>
  </conditionalFormatting>
  <conditionalFormatting sqref="T39">
    <cfRule type="cellIs" dxfId="216" priority="7" operator="lessThan">
      <formula>0</formula>
    </cfRule>
    <cfRule type="cellIs" dxfId="215" priority="8" operator="greaterThan">
      <formula>0</formula>
    </cfRule>
  </conditionalFormatting>
  <conditionalFormatting sqref="T44">
    <cfRule type="cellIs" dxfId="214" priority="5" operator="lessThan">
      <formula>0</formula>
    </cfRule>
    <cfRule type="cellIs" dxfId="213" priority="6" operator="greaterThan">
      <formula>0</formula>
    </cfRule>
  </conditionalFormatting>
  <conditionalFormatting sqref="T44">
    <cfRule type="cellIs" dxfId="212" priority="3" operator="lessThan">
      <formula>0</formula>
    </cfRule>
    <cfRule type="cellIs" dxfId="211" priority="4" operator="greaterThan">
      <formula>0</formula>
    </cfRule>
  </conditionalFormatting>
  <conditionalFormatting sqref="T44">
    <cfRule type="cellIs" dxfId="210" priority="1" operator="lessThan">
      <formula>0</formula>
    </cfRule>
    <cfRule type="cellIs" dxfId="209" priority="2" operator="greaterThan">
      <formula>0</formula>
    </cfRule>
  </conditionalFormatting>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46</vt:i4>
      </vt:variant>
    </vt:vector>
  </HeadingPairs>
  <TitlesOfParts>
    <vt:vector size="130" baseType="lpstr">
      <vt:lpstr>Input data</vt:lpstr>
      <vt:lpstr>VYSVETLIVKY</vt:lpstr>
      <vt:lpstr>P&amp;L</vt:lpstr>
      <vt:lpstr>1</vt:lpstr>
      <vt:lpstr>2</vt:lpstr>
      <vt:lpstr>2_tabulka 2</vt:lpstr>
      <vt:lpstr>3</vt:lpstr>
      <vt:lpstr>4</vt:lpstr>
      <vt:lpstr>5</vt:lpstr>
      <vt:lpstr>6</vt:lpstr>
      <vt:lpstr>7</vt:lpstr>
      <vt:lpstr>8</vt:lpstr>
      <vt:lpstr>9</vt:lpstr>
      <vt:lpstr>10</vt:lpstr>
      <vt:lpstr>11</vt:lpstr>
      <vt:lpstr>12</vt:lpstr>
      <vt:lpstr>12_tabulka c.2</vt:lpstr>
      <vt:lpstr>13</vt:lpstr>
      <vt:lpstr>14_tabulka 1 a 3</vt:lpstr>
      <vt:lpstr>14_tabulka 2 a 4</vt:lpstr>
      <vt:lpstr>15</vt:lpstr>
      <vt:lpstr>16</vt:lpstr>
      <vt:lpstr>16_tabulka c.2</vt:lpstr>
      <vt:lpstr>17</vt:lpstr>
      <vt:lpstr>18</vt:lpstr>
      <vt:lpstr>18_tabulka c.2</vt:lpstr>
      <vt:lpstr>19</vt:lpstr>
      <vt:lpstr>20</vt:lpstr>
      <vt:lpstr>21</vt:lpstr>
      <vt:lpstr>22</vt:lpstr>
      <vt:lpstr>23</vt:lpstr>
      <vt:lpstr>24</vt:lpstr>
      <vt:lpstr>24_tabulky 3 a 4</vt:lpstr>
      <vt:lpstr>25</vt:lpstr>
      <vt:lpstr>26</vt:lpstr>
      <vt:lpstr>27</vt:lpstr>
      <vt:lpstr>28</vt:lpstr>
      <vt:lpstr>29</vt:lpstr>
      <vt:lpstr>30</vt:lpstr>
      <vt:lpstr>31</vt:lpstr>
      <vt:lpstr>32</vt:lpstr>
      <vt:lpstr>32_tabulka 2</vt:lpstr>
      <vt:lpstr>33</vt:lpstr>
      <vt:lpstr>34</vt:lpstr>
      <vt:lpstr>42</vt:lpstr>
      <vt:lpstr>43</vt:lpstr>
      <vt:lpstr>44</vt:lpstr>
      <vt:lpstr>35</vt:lpstr>
      <vt:lpstr>36</vt:lpstr>
      <vt:lpstr>37</vt:lpstr>
      <vt:lpstr>38</vt:lpstr>
      <vt:lpstr>39</vt:lpstr>
      <vt:lpstr>40</vt:lpstr>
      <vt:lpstr>41</vt:lpstr>
      <vt:lpstr>45</vt:lpstr>
      <vt:lpstr>46</vt:lpstr>
      <vt:lpstr>BS</vt:lpstr>
      <vt:lpstr>SK Cover sheet</vt:lpstr>
      <vt:lpstr>BS-SK Statutory</vt:lpstr>
      <vt:lpstr>IS-SK Statutory </vt:lpstr>
      <vt:lpstr>Notes- SK Template</vt:lpstr>
      <vt:lpstr>BS old</vt:lpstr>
      <vt:lpstr>P&amp;L old</vt:lpstr>
      <vt:lpstr>Notes-SK Cover sheet</vt:lpstr>
      <vt:lpstr>BS-SK Statutory old</vt:lpstr>
      <vt:lpstr>IS-SK Statutoryold </vt:lpstr>
      <vt:lpstr>IS-SK Cover sheet</vt:lpstr>
      <vt:lpstr>Cash Flow SK</vt:lpstr>
      <vt:lpstr>E_Cover sheet</vt:lpstr>
      <vt:lpstr>BS-E Cover sheet</vt:lpstr>
      <vt:lpstr>BS-E Statutory</vt:lpstr>
      <vt:lpstr>BS- E Statutory</vt:lpstr>
      <vt:lpstr>IS-E Cover sheet</vt:lpstr>
      <vt:lpstr>IS-E Statutory</vt:lpstr>
      <vt:lpstr>IS-E Statutory m</vt:lpstr>
      <vt:lpstr>Notes-E Cover sheet</vt:lpstr>
      <vt:lpstr>Notes - E Template</vt:lpstr>
      <vt:lpstr>Cash Flow (ENG)</vt:lpstr>
      <vt:lpstr>G-Cover sheet</vt:lpstr>
      <vt:lpstr>BS-G Cover sheet</vt:lpstr>
      <vt:lpstr>BS - G Statutoryo</vt:lpstr>
      <vt:lpstr>IS-G Cover sheet</vt:lpstr>
      <vt:lpstr>BS-G Statutory</vt:lpstr>
      <vt:lpstr>IS-G Statutory</vt:lpstr>
      <vt:lpstr>'Notes - E Template'!_Toc474124192</vt:lpstr>
      <vt:lpstr>'Notes- SK Template'!_Toc474124192</vt:lpstr>
      <vt:lpstr>BS!Print_Area</vt:lpstr>
      <vt:lpstr>'BS - G Statutoryo'!Print_Area</vt:lpstr>
      <vt:lpstr>'BS- E Statutory'!Print_Area</vt:lpstr>
      <vt:lpstr>'BS old'!Print_Area</vt:lpstr>
      <vt:lpstr>'BS-E Cover sheet'!Print_Area</vt:lpstr>
      <vt:lpstr>'BS-E Statutory'!Print_Area</vt:lpstr>
      <vt:lpstr>'BS-G Cover sheet'!Print_Area</vt:lpstr>
      <vt:lpstr>'BS-G Statutory'!Print_Area</vt:lpstr>
      <vt:lpstr>'BS-SK Statutory'!Print_Area</vt:lpstr>
      <vt:lpstr>'BS-SK Statutory old'!Print_Area</vt:lpstr>
      <vt:lpstr>'Cash Flow (ENG)'!Print_Area</vt:lpstr>
      <vt:lpstr>'Cash Flow SK'!Print_Area</vt:lpstr>
      <vt:lpstr>'E_Cover sheet'!Print_Area</vt:lpstr>
      <vt:lpstr>'G-Cover sheet'!Print_Area</vt:lpstr>
      <vt:lpstr>'IS-E Cover sheet'!Print_Area</vt:lpstr>
      <vt:lpstr>'IS-E Statutory'!Print_Area</vt:lpstr>
      <vt:lpstr>'IS-E Statutory m'!Print_Area</vt:lpstr>
      <vt:lpstr>'IS-G Cover sheet'!Print_Area</vt:lpstr>
      <vt:lpstr>'IS-G Statutory'!Print_Area</vt:lpstr>
      <vt:lpstr>'IS-SK Cover sheet'!Print_Area</vt:lpstr>
      <vt:lpstr>'IS-SK Statutory '!Print_Area</vt:lpstr>
      <vt:lpstr>'IS-SK Statutoryold '!Print_Area</vt:lpstr>
      <vt:lpstr>'Notes - E Template'!Print_Area</vt:lpstr>
      <vt:lpstr>'Notes- SK Template'!Print_Area</vt:lpstr>
      <vt:lpstr>'Notes-E Cover sheet'!Print_Area</vt:lpstr>
      <vt:lpstr>'Notes-SK Cover sheet'!Print_Area</vt:lpstr>
      <vt:lpstr>'P&amp;L'!Print_Area</vt:lpstr>
      <vt:lpstr>'P&amp;L old'!Print_Area</vt:lpstr>
      <vt:lpstr>'SK Cover sheet'!Print_Area</vt:lpstr>
      <vt:lpstr>'BS - G Statutoryo'!Print_Titles</vt:lpstr>
      <vt:lpstr>'BS- E Statutory'!Print_Titles</vt:lpstr>
      <vt:lpstr>'BS-E Statutory'!Print_Titles</vt:lpstr>
      <vt:lpstr>'BS-G Statutory'!Print_Titles</vt:lpstr>
      <vt:lpstr>'BS-SK Statutory'!Print_Titles</vt:lpstr>
      <vt:lpstr>'BS-SK Statutory old'!Print_Titles</vt:lpstr>
      <vt:lpstr>'Cash Flow (ENG)'!Print_Titles</vt:lpstr>
      <vt:lpstr>'Cash Flow SK'!Print_Titles</vt:lpstr>
      <vt:lpstr>'IS-E Statutory'!Print_Titles</vt:lpstr>
      <vt:lpstr>'IS-E Statutory m'!Print_Titles</vt:lpstr>
      <vt:lpstr>'IS-G Statutory'!Print_Titles</vt:lpstr>
      <vt:lpstr>'IS-SK Statutory '!Print_Titles</vt:lpstr>
      <vt:lpstr>'IS-SK Statutoryold '!Print_Titles</vt:lpstr>
      <vt:lpstr>'Notes - E Template'!Print_Titles</vt:lpstr>
      <vt:lpstr>'Notes- SK Template'!Print_Titles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2006-11-28T10:32:46Z</dcterms:created>
  <dcterms:modified xsi:type="dcterms:W3CDTF">2020-03-31T14:45:21Z</dcterms:modified>
</cp:coreProperties>
</file>